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tables/table1.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58734025-6B64-4457-9D2D-F205A5346904}" xr6:coauthVersionLast="44" xr6:coauthVersionMax="47" xr10:uidLastSave="{00000000-0000-0000-0000-000000000000}"/>
  <bookViews>
    <workbookView xWindow="3320" yWindow="850" windowWidth="14400" windowHeight="9350" firstSheet="6" activeTab="9" xr2:uid="{3EAFBCD7-4A13-4D60-AAC3-1DFFB598EB0F}"/>
  </bookViews>
  <sheets>
    <sheet name="Checklist (Monthly Update)" sheetId="18" r:id="rId1"/>
    <sheet name="Checklist (CBO Budget Release)" sheetId="19" r:id="rId2"/>
    <sheet name="Grants" sheetId="26" r:id="rId3"/>
    <sheet name="Federal and State Purchases" sheetId="20" r:id="rId4"/>
    <sheet name="Subsidies" sheetId="30" r:id="rId5"/>
    <sheet name="Unemployment Insurance" sheetId="25" r:id="rId6"/>
    <sheet name="Medicaid" sheetId="28" r:id="rId7"/>
    <sheet name="Medicare" sheetId="33" r:id="rId8"/>
    <sheet name="Rebate Checks" sheetId="29" r:id="rId9"/>
    <sheet name="Social Benefits" sheetId="32" r:id="rId10"/>
    <sheet name="READ INTO CODE" sheetId="35" r:id="rId11"/>
    <sheet name="Haver Data" sheetId="23" r:id="rId12"/>
    <sheet name="Haver Pivoted" sheetId="24" r:id="rId13"/>
    <sheet name="Response and Relief Act Score" sheetId="27" r:id="rId14"/>
    <sheet name="ARP Score" sheetId="5" r:id="rId15"/>
    <sheet name="ARP Timing" sheetId="6" r:id="rId16"/>
    <sheet name="ARP Quarterly" sheetId="21" r:id="rId17"/>
    <sheet name="Deflators" sheetId="3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5" i="32" l="1"/>
  <c r="J35" i="32"/>
  <c r="K35" i="32"/>
  <c r="L35" i="32"/>
  <c r="M35" i="32"/>
  <c r="N35" i="32"/>
  <c r="O35" i="32"/>
  <c r="P35" i="32"/>
  <c r="Q35" i="32"/>
  <c r="R35" i="32"/>
  <c r="S35" i="32"/>
  <c r="T35" i="32"/>
  <c r="U35" i="32"/>
  <c r="V35" i="32"/>
  <c r="W35" i="32"/>
  <c r="X35" i="32"/>
  <c r="Y35" i="32"/>
  <c r="H35" i="32"/>
  <c r="I38" i="32"/>
  <c r="J38" i="32"/>
  <c r="K38" i="32"/>
  <c r="L38" i="32"/>
  <c r="M38" i="32"/>
  <c r="N38" i="32"/>
  <c r="O38" i="32"/>
  <c r="P38" i="32"/>
  <c r="Q38" i="32"/>
  <c r="R38" i="32"/>
  <c r="S38" i="32"/>
  <c r="T38" i="32"/>
  <c r="U38" i="32"/>
  <c r="V38" i="32"/>
  <c r="W38" i="32"/>
  <c r="X38" i="32"/>
  <c r="Y38" i="32"/>
  <c r="H38" i="32"/>
  <c r="C43" i="32"/>
  <c r="D43" i="32"/>
  <c r="D45" i="32"/>
  <c r="C51" i="32"/>
  <c r="D51" i="32"/>
  <c r="N19" i="32"/>
  <c r="O19" i="32"/>
  <c r="P19" i="32"/>
  <c r="Q19" i="32"/>
  <c r="R19" i="32"/>
  <c r="S19" i="32"/>
  <c r="T19" i="32"/>
  <c r="U19" i="32"/>
  <c r="V19" i="32"/>
  <c r="W19" i="32"/>
  <c r="X19" i="32"/>
  <c r="Y19" i="32"/>
  <c r="M19" i="32"/>
  <c r="C13" i="35" l="1"/>
  <c r="D13" i="35"/>
  <c r="E13" i="35"/>
  <c r="F13" i="35"/>
  <c r="G13" i="35"/>
  <c r="H13" i="35"/>
  <c r="I13" i="35"/>
  <c r="J13" i="35"/>
  <c r="K13" i="35"/>
  <c r="L13" i="35"/>
  <c r="M13" i="35"/>
  <c r="N13" i="35"/>
  <c r="C14" i="35"/>
  <c r="D14" i="35"/>
  <c r="E14" i="35"/>
  <c r="F14" i="35"/>
  <c r="G14" i="35"/>
  <c r="H14" i="35"/>
  <c r="I14" i="35"/>
  <c r="J14" i="35"/>
  <c r="K14" i="35"/>
  <c r="L14" i="35"/>
  <c r="M14" i="35"/>
  <c r="N14" i="35"/>
  <c r="C12" i="35"/>
  <c r="D12" i="35"/>
  <c r="E12" i="35"/>
  <c r="F12" i="35"/>
  <c r="G12" i="35"/>
  <c r="H12" i="35"/>
  <c r="I12" i="35"/>
  <c r="J12" i="35"/>
  <c r="K12" i="35"/>
  <c r="L12" i="35"/>
  <c r="M12" i="35"/>
  <c r="N12" i="35"/>
  <c r="C11" i="35"/>
  <c r="D11" i="35"/>
  <c r="E11" i="35"/>
  <c r="F11" i="35"/>
  <c r="G11" i="35"/>
  <c r="H11" i="35"/>
  <c r="I11" i="35"/>
  <c r="J11" i="35"/>
  <c r="K11" i="35"/>
  <c r="L11" i="35"/>
  <c r="M11" i="35"/>
  <c r="N11" i="35"/>
  <c r="C10" i="35"/>
  <c r="D10" i="35"/>
  <c r="E10" i="35"/>
  <c r="F10" i="35"/>
  <c r="G10" i="35"/>
  <c r="H10" i="35"/>
  <c r="I10" i="35"/>
  <c r="J10" i="35"/>
  <c r="K10" i="35"/>
  <c r="L10" i="35"/>
  <c r="M10" i="35"/>
  <c r="N10" i="35"/>
  <c r="C9" i="35"/>
  <c r="D9" i="35"/>
  <c r="E9" i="35"/>
  <c r="F9" i="35"/>
  <c r="G9" i="35"/>
  <c r="H9" i="35"/>
  <c r="I9" i="35"/>
  <c r="J9" i="35"/>
  <c r="K9" i="35"/>
  <c r="L9" i="35"/>
  <c r="M9" i="35"/>
  <c r="N9" i="35"/>
  <c r="C8" i="35"/>
  <c r="D8" i="35"/>
  <c r="E8" i="35"/>
  <c r="F8" i="35"/>
  <c r="G8" i="35"/>
  <c r="H8" i="35"/>
  <c r="I8" i="35"/>
  <c r="J8" i="35"/>
  <c r="K8" i="35"/>
  <c r="L8" i="35"/>
  <c r="M8" i="35"/>
  <c r="N8" i="35"/>
  <c r="C7" i="35"/>
  <c r="D7" i="35"/>
  <c r="E7" i="35"/>
  <c r="F7" i="35"/>
  <c r="G7" i="35"/>
  <c r="H7" i="35"/>
  <c r="I7" i="35"/>
  <c r="J7" i="35"/>
  <c r="K7" i="35"/>
  <c r="L7" i="35"/>
  <c r="M7" i="35"/>
  <c r="N7" i="35"/>
  <c r="C6" i="35"/>
  <c r="D6" i="35"/>
  <c r="E6" i="35"/>
  <c r="F6" i="35"/>
  <c r="G6" i="35"/>
  <c r="H6" i="35"/>
  <c r="I6" i="35"/>
  <c r="J6" i="35"/>
  <c r="K6" i="35"/>
  <c r="L6" i="35"/>
  <c r="M6" i="35"/>
  <c r="N6" i="35"/>
  <c r="C5" i="35"/>
  <c r="D5" i="35"/>
  <c r="E5" i="35"/>
  <c r="F5" i="35"/>
  <c r="G5" i="35"/>
  <c r="H5" i="35"/>
  <c r="I5" i="35"/>
  <c r="J5" i="35"/>
  <c r="K5" i="35"/>
  <c r="L5" i="35"/>
  <c r="M5" i="35"/>
  <c r="N5" i="35"/>
  <c r="E14" i="20"/>
  <c r="F14" i="20"/>
  <c r="G14" i="20"/>
  <c r="H14" i="20"/>
  <c r="I14" i="20"/>
  <c r="D14" i="20"/>
  <c r="C4" i="35"/>
  <c r="D4" i="35"/>
  <c r="E4" i="35"/>
  <c r="F4" i="35"/>
  <c r="G4" i="35"/>
  <c r="H4" i="35"/>
  <c r="I4" i="35"/>
  <c r="J4" i="35"/>
  <c r="K4" i="35"/>
  <c r="L4" i="35"/>
  <c r="M4" i="35"/>
  <c r="N4" i="35"/>
  <c r="C3" i="35"/>
  <c r="D3" i="35"/>
  <c r="E3" i="35"/>
  <c r="F3" i="35"/>
  <c r="G3" i="35"/>
  <c r="H3" i="35"/>
  <c r="I3" i="35"/>
  <c r="J3" i="35"/>
  <c r="K3" i="35"/>
  <c r="L3" i="35"/>
  <c r="M3" i="35"/>
  <c r="N3" i="35"/>
  <c r="C2" i="35"/>
  <c r="D2" i="35"/>
  <c r="E2" i="35"/>
  <c r="F2" i="35"/>
  <c r="G2" i="35"/>
  <c r="H2" i="35"/>
  <c r="I2" i="35"/>
  <c r="J2" i="35"/>
  <c r="K2" i="35"/>
  <c r="L2" i="35"/>
  <c r="M2" i="35"/>
  <c r="N2" i="35"/>
  <c r="N23" i="32"/>
  <c r="C17" i="35" s="1"/>
  <c r="O23" i="32"/>
  <c r="D17" i="35" s="1"/>
  <c r="P23" i="32"/>
  <c r="E17" i="35" s="1"/>
  <c r="Q23" i="32"/>
  <c r="F17" i="35" s="1"/>
  <c r="R23" i="32"/>
  <c r="G17" i="35" s="1"/>
  <c r="S23" i="32"/>
  <c r="H17" i="35" s="1"/>
  <c r="T23" i="32"/>
  <c r="I17" i="35" s="1"/>
  <c r="U23" i="32"/>
  <c r="V23" i="32"/>
  <c r="K17" i="35" s="1"/>
  <c r="W23" i="32"/>
  <c r="L17" i="35" s="1"/>
  <c r="X23" i="32"/>
  <c r="M17" i="35" s="1"/>
  <c r="Y23" i="32"/>
  <c r="N17" i="35" s="1"/>
  <c r="M23" i="32"/>
  <c r="N22" i="32"/>
  <c r="O22" i="32"/>
  <c r="D16" i="35" s="1"/>
  <c r="P22" i="32"/>
  <c r="Q22" i="32"/>
  <c r="F16" i="35" s="1"/>
  <c r="R22" i="32"/>
  <c r="G16" i="35" s="1"/>
  <c r="S22" i="32"/>
  <c r="H16" i="35" s="1"/>
  <c r="T22" i="32"/>
  <c r="I16" i="35" s="1"/>
  <c r="U22" i="32"/>
  <c r="J16" i="35" s="1"/>
  <c r="V22" i="32"/>
  <c r="W22" i="32"/>
  <c r="L16" i="35" s="1"/>
  <c r="X22" i="32"/>
  <c r="M16" i="35" s="1"/>
  <c r="Y22" i="32"/>
  <c r="N16" i="35" s="1"/>
  <c r="M22" i="32"/>
  <c r="G43" i="32"/>
  <c r="H43" i="32"/>
  <c r="I43" i="32"/>
  <c r="J43" i="32"/>
  <c r="K43" i="32"/>
  <c r="L43" i="32"/>
  <c r="E51" i="32"/>
  <c r="F51" i="32"/>
  <c r="G51" i="32"/>
  <c r="H51" i="32"/>
  <c r="I51" i="32"/>
  <c r="J51" i="32"/>
  <c r="K51" i="32"/>
  <c r="L51" i="32"/>
  <c r="M51" i="32"/>
  <c r="C55" i="32"/>
  <c r="E45" i="32"/>
  <c r="F45" i="32"/>
  <c r="G45" i="32"/>
  <c r="H45" i="32"/>
  <c r="I45" i="32"/>
  <c r="J45" i="32"/>
  <c r="K45" i="32"/>
  <c r="L45" i="32"/>
  <c r="L55" i="32" s="1"/>
  <c r="M45" i="32"/>
  <c r="E43" i="32"/>
  <c r="P21" i="32" l="1"/>
  <c r="U21" i="32"/>
  <c r="J17" i="35"/>
  <c r="V21" i="32"/>
  <c r="N21" i="32"/>
  <c r="K16" i="35"/>
  <c r="C16" i="35"/>
  <c r="E16" i="35"/>
  <c r="K55" i="32"/>
  <c r="K56" i="32" s="1"/>
  <c r="J55" i="32"/>
  <c r="D55" i="32"/>
  <c r="X21" i="32"/>
  <c r="M21" i="32"/>
  <c r="R21" i="32"/>
  <c r="W21" i="32"/>
  <c r="O21" i="32"/>
  <c r="T21" i="32"/>
  <c r="S21" i="32"/>
  <c r="Y21" i="32"/>
  <c r="Q21" i="32"/>
  <c r="I55" i="32"/>
  <c r="M55" i="32"/>
  <c r="L56" i="32" s="1"/>
  <c r="C56" i="32"/>
  <c r="H55" i="32"/>
  <c r="G55" i="32"/>
  <c r="F55" i="32"/>
  <c r="E55" i="32"/>
  <c r="D56" i="32" s="1"/>
  <c r="F43" i="32"/>
  <c r="I56" i="32" l="1"/>
  <c r="J56" i="32"/>
  <c r="F56" i="32"/>
  <c r="G56" i="32"/>
  <c r="H56" i="32"/>
  <c r="E56" i="32"/>
  <c r="D12" i="32"/>
  <c r="E12" i="32"/>
  <c r="F12" i="32"/>
  <c r="G12" i="32"/>
  <c r="D27" i="32"/>
  <c r="E27" i="32"/>
  <c r="F27" i="32"/>
  <c r="G27" i="32"/>
  <c r="D28" i="32"/>
  <c r="E28" i="32"/>
  <c r="F28" i="32"/>
  <c r="G28" i="32"/>
  <c r="I14" i="32"/>
  <c r="J14" i="32"/>
  <c r="K14" i="32"/>
  <c r="L14" i="32"/>
  <c r="M14" i="32"/>
  <c r="H14" i="32"/>
  <c r="R11" i="28"/>
  <c r="J28" i="20"/>
  <c r="G29" i="32" l="1"/>
  <c r="F29" i="32"/>
  <c r="D29" i="32"/>
  <c r="E29" i="32"/>
  <c r="D30" i="32" s="1"/>
  <c r="I28" i="32"/>
  <c r="J28" i="32"/>
  <c r="K28" i="32"/>
  <c r="L28" i="32"/>
  <c r="M28" i="32"/>
  <c r="H28" i="32"/>
  <c r="I15" i="32"/>
  <c r="J15" i="32"/>
  <c r="K15" i="32"/>
  <c r="L15" i="32"/>
  <c r="M15" i="32"/>
  <c r="H15" i="32"/>
  <c r="I13" i="32"/>
  <c r="J13" i="32"/>
  <c r="K13" i="32"/>
  <c r="L13" i="32"/>
  <c r="M13" i="32"/>
  <c r="H13" i="32"/>
  <c r="I12" i="32"/>
  <c r="J12" i="32"/>
  <c r="K12" i="32"/>
  <c r="L12" i="32"/>
  <c r="M12" i="32"/>
  <c r="H12" i="32"/>
  <c r="I27" i="32"/>
  <c r="J27" i="32"/>
  <c r="K27" i="32"/>
  <c r="K29" i="32" s="1"/>
  <c r="L27" i="32"/>
  <c r="M27" i="32"/>
  <c r="H27" i="32"/>
  <c r="T34" i="30"/>
  <c r="U34" i="30"/>
  <c r="V34" i="30"/>
  <c r="W34" i="30"/>
  <c r="T35" i="30"/>
  <c r="U35" i="30"/>
  <c r="V35" i="30"/>
  <c r="W35" i="30"/>
  <c r="T42" i="30"/>
  <c r="U42" i="30"/>
  <c r="V42" i="30"/>
  <c r="W42" i="30"/>
  <c r="T41" i="30"/>
  <c r="U41" i="30"/>
  <c r="V41" i="30"/>
  <c r="W41" i="30"/>
  <c r="T40" i="30"/>
  <c r="U40" i="30"/>
  <c r="V40" i="30"/>
  <c r="W40" i="30"/>
  <c r="T39" i="30"/>
  <c r="U39" i="30"/>
  <c r="V39" i="30"/>
  <c r="W39" i="30"/>
  <c r="T38" i="30"/>
  <c r="U38" i="30"/>
  <c r="V38" i="30"/>
  <c r="W38" i="30"/>
  <c r="T37" i="30"/>
  <c r="U37" i="30"/>
  <c r="V37" i="30"/>
  <c r="W37" i="30"/>
  <c r="T36" i="30"/>
  <c r="U36" i="30"/>
  <c r="V36" i="30"/>
  <c r="W36" i="30"/>
  <c r="M14" i="30"/>
  <c r="N14" i="30"/>
  <c r="O14" i="30"/>
  <c r="P14" i="30"/>
  <c r="Q14" i="30"/>
  <c r="R14" i="30"/>
  <c r="S14" i="30"/>
  <c r="T14" i="30"/>
  <c r="U14" i="30"/>
  <c r="V14" i="30"/>
  <c r="W14" i="30"/>
  <c r="L14" i="30"/>
  <c r="M15" i="30"/>
  <c r="N15" i="30"/>
  <c r="O15" i="30"/>
  <c r="P15" i="30"/>
  <c r="Q15" i="30"/>
  <c r="R15" i="30"/>
  <c r="S15" i="30"/>
  <c r="T15" i="30"/>
  <c r="U15" i="30"/>
  <c r="V15" i="30"/>
  <c r="W15" i="30"/>
  <c r="L15" i="30"/>
  <c r="R43" i="20"/>
  <c r="S43" i="20"/>
  <c r="T43" i="20"/>
  <c r="U43" i="20"/>
  <c r="R42" i="20"/>
  <c r="S42" i="20"/>
  <c r="T42" i="20"/>
  <c r="U42" i="20"/>
  <c r="R41" i="20"/>
  <c r="S41" i="20"/>
  <c r="T41" i="20"/>
  <c r="U41" i="20"/>
  <c r="R13" i="20"/>
  <c r="S13" i="20"/>
  <c r="T13" i="20"/>
  <c r="U13" i="20"/>
  <c r="F30" i="32" l="1"/>
  <c r="E30" i="32"/>
  <c r="J16" i="32"/>
  <c r="J25" i="32" s="1"/>
  <c r="M16" i="32"/>
  <c r="H16" i="32"/>
  <c r="H25" i="32" s="1"/>
  <c r="L16" i="32"/>
  <c r="L25" i="32" s="1"/>
  <c r="K16" i="32"/>
  <c r="K25" i="32" s="1"/>
  <c r="I16" i="32"/>
  <c r="I25" i="32" s="1"/>
  <c r="J29" i="32"/>
  <c r="I29" i="32"/>
  <c r="H29" i="32"/>
  <c r="G30" i="32" s="1"/>
  <c r="L29" i="32"/>
  <c r="K30" i="32" s="1"/>
  <c r="M29" i="32"/>
  <c r="M25" i="32" l="1"/>
  <c r="N16" i="32"/>
  <c r="O16" i="32" s="1"/>
  <c r="P16" i="32" s="1"/>
  <c r="Q16" i="32" s="1"/>
  <c r="R16" i="32" s="1"/>
  <c r="S16" i="32" s="1"/>
  <c r="T16" i="32" s="1"/>
  <c r="U16" i="32" s="1"/>
  <c r="V16" i="32" s="1"/>
  <c r="W16" i="32" s="1"/>
  <c r="X16" i="32" s="1"/>
  <c r="Y16" i="32" s="1"/>
  <c r="L30" i="32"/>
  <c r="H30" i="32"/>
  <c r="N29" i="32" s="1"/>
  <c r="I30" i="32"/>
  <c r="J30" i="32"/>
  <c r="R28" i="20"/>
  <c r="S28" i="20" s="1"/>
  <c r="T13" i="30"/>
  <c r="U13" i="30"/>
  <c r="V13" i="30"/>
  <c r="W13" i="30"/>
  <c r="M30" i="32" l="1"/>
  <c r="O29" i="32"/>
  <c r="P29" i="32" s="1"/>
  <c r="Q29" i="32" s="1"/>
  <c r="R29" i="32" s="1"/>
  <c r="S29" i="32" s="1"/>
  <c r="T29" i="32" s="1"/>
  <c r="U29" i="32" s="1"/>
  <c r="V29" i="32" s="1"/>
  <c r="W29" i="32" s="1"/>
  <c r="X29" i="32" s="1"/>
  <c r="Y29" i="32" s="1"/>
  <c r="T28" i="20"/>
  <c r="S29" i="20"/>
  <c r="R29" i="20"/>
  <c r="E11" i="33"/>
  <c r="E10" i="33" s="1"/>
  <c r="F11" i="33"/>
  <c r="G11" i="33"/>
  <c r="H11" i="33"/>
  <c r="H10" i="33" s="1"/>
  <c r="I11" i="33"/>
  <c r="J11" i="33"/>
  <c r="J10" i="33" s="1"/>
  <c r="K11" i="33"/>
  <c r="K10" i="33" s="1"/>
  <c r="L11" i="33"/>
  <c r="L10" i="33" s="1"/>
  <c r="M11" i="33"/>
  <c r="F10" i="33"/>
  <c r="D11" i="33"/>
  <c r="D10" i="33" s="1"/>
  <c r="R20" i="25"/>
  <c r="S20" i="25"/>
  <c r="T20" i="25"/>
  <c r="U20" i="25"/>
  <c r="R10" i="25"/>
  <c r="S10" i="25"/>
  <c r="T10" i="25"/>
  <c r="U10" i="25"/>
  <c r="R21" i="25"/>
  <c r="S21" i="25"/>
  <c r="T21" i="25" s="1"/>
  <c r="U21" i="25" s="1"/>
  <c r="R11" i="25"/>
  <c r="S11" i="25" s="1"/>
  <c r="T11" i="25" s="1"/>
  <c r="U11" i="25" s="1"/>
  <c r="R12" i="25"/>
  <c r="S12" i="25"/>
  <c r="T12" i="25"/>
  <c r="U12" i="25"/>
  <c r="Y13" i="33"/>
  <c r="X13" i="33"/>
  <c r="W13" i="33"/>
  <c r="V13" i="33"/>
  <c r="Y14" i="33" s="1"/>
  <c r="U13" i="33"/>
  <c r="T13" i="33"/>
  <c r="S13" i="33"/>
  <c r="R13" i="33"/>
  <c r="Q13" i="33"/>
  <c r="P13" i="33"/>
  <c r="O13" i="33"/>
  <c r="N13" i="33"/>
  <c r="Q14" i="33" s="1"/>
  <c r="M13" i="33"/>
  <c r="P14" i="33" s="1"/>
  <c r="L13" i="33"/>
  <c r="K13" i="33"/>
  <c r="J13" i="33"/>
  <c r="I13" i="33"/>
  <c r="H13" i="33"/>
  <c r="G13" i="33"/>
  <c r="F13" i="33"/>
  <c r="I14" i="33" s="1"/>
  <c r="E13" i="33"/>
  <c r="D13" i="33"/>
  <c r="M10" i="33"/>
  <c r="I10" i="33"/>
  <c r="G10" i="33"/>
  <c r="N25" i="32" l="1"/>
  <c r="C15" i="35"/>
  <c r="T29" i="20"/>
  <c r="U28" i="20"/>
  <c r="U29" i="20" s="1"/>
  <c r="O14" i="33"/>
  <c r="P15" i="33" s="1"/>
  <c r="W14" i="33"/>
  <c r="T14" i="33"/>
  <c r="T15" i="33" s="1"/>
  <c r="L14" i="33"/>
  <c r="J14" i="33"/>
  <c r="R14" i="33"/>
  <c r="R15" i="33" s="1"/>
  <c r="U14" i="33"/>
  <c r="K14" i="33"/>
  <c r="S14" i="33"/>
  <c r="Q15" i="33"/>
  <c r="V14" i="33"/>
  <c r="N14" i="33"/>
  <c r="M14" i="33"/>
  <c r="M15" i="33" s="1"/>
  <c r="X14" i="33"/>
  <c r="D15" i="35" l="1"/>
  <c r="O25" i="32"/>
  <c r="X15" i="33"/>
  <c r="U15" i="33"/>
  <c r="L15" i="33"/>
  <c r="V15" i="33"/>
  <c r="K15" i="33"/>
  <c r="N15" i="33"/>
  <c r="N11" i="33" s="1"/>
  <c r="N10" i="33" s="1"/>
  <c r="S15" i="33"/>
  <c r="J15" i="33"/>
  <c r="W15" i="33"/>
  <c r="O15" i="33"/>
  <c r="Y15" i="33"/>
  <c r="E15" i="35" l="1"/>
  <c r="P25" i="32"/>
  <c r="O11" i="33"/>
  <c r="O10" i="33" s="1"/>
  <c r="Q25" i="32" l="1"/>
  <c r="F15" i="35"/>
  <c r="P11" i="33"/>
  <c r="P10" i="33" s="1"/>
  <c r="G15" i="35" l="1"/>
  <c r="R25" i="32"/>
  <c r="Q11" i="33"/>
  <c r="Q10" i="33" s="1"/>
  <c r="H15" i="35" l="1"/>
  <c r="S25" i="32"/>
  <c r="R11" i="33"/>
  <c r="R10" i="33" s="1"/>
  <c r="I15" i="35" l="1"/>
  <c r="T25" i="32"/>
  <c r="S11" i="33"/>
  <c r="S10" i="33" s="1"/>
  <c r="T11" i="33"/>
  <c r="T10" i="33" s="1"/>
  <c r="U25" i="32" l="1"/>
  <c r="J15" i="35"/>
  <c r="U11" i="33"/>
  <c r="U10" i="33" s="1"/>
  <c r="K15" i="35" l="1"/>
  <c r="V25" i="32"/>
  <c r="V11" i="33"/>
  <c r="V10" i="33" s="1"/>
  <c r="L15" i="35" l="1"/>
  <c r="W25" i="32"/>
  <c r="W11" i="33"/>
  <c r="W10" i="33" s="1"/>
  <c r="M15" i="35" l="1"/>
  <c r="X25" i="32"/>
  <c r="X11" i="33"/>
  <c r="X10" i="33" s="1"/>
  <c r="N15" i="35" l="1"/>
  <c r="Y25" i="32"/>
  <c r="Y11" i="33"/>
  <c r="Y10" i="33" s="1"/>
  <c r="D10" i="28" l="1"/>
  <c r="D9" i="28"/>
  <c r="E10" i="28"/>
  <c r="F10" i="28"/>
  <c r="G10" i="28"/>
  <c r="E9" i="28"/>
  <c r="F9" i="28"/>
  <c r="G9" i="28"/>
  <c r="I10" i="28"/>
  <c r="E25" i="28" s="1"/>
  <c r="J10" i="28"/>
  <c r="F25" i="28" s="1"/>
  <c r="K10" i="28"/>
  <c r="G25" i="28" s="1"/>
  <c r="L10" i="28"/>
  <c r="H25" i="28" s="1"/>
  <c r="M10" i="28"/>
  <c r="I25" i="28" s="1"/>
  <c r="H10" i="28"/>
  <c r="D25" i="28" s="1"/>
  <c r="I9" i="28"/>
  <c r="E24" i="28" s="1"/>
  <c r="J9" i="28"/>
  <c r="F24" i="28" s="1"/>
  <c r="K9" i="28"/>
  <c r="G24" i="28" s="1"/>
  <c r="L9" i="28"/>
  <c r="H24" i="28" s="1"/>
  <c r="M9" i="28"/>
  <c r="I24" i="28" s="1"/>
  <c r="I26" i="28" s="1"/>
  <c r="H9" i="28"/>
  <c r="D24" i="28" s="1"/>
  <c r="D26" i="28" s="1"/>
  <c r="H26" i="28" l="1"/>
  <c r="G26" i="28"/>
  <c r="E26" i="28"/>
  <c r="F26" i="28"/>
  <c r="D11" i="28"/>
  <c r="E11" i="28"/>
  <c r="G11" i="28"/>
  <c r="J11" i="28"/>
  <c r="I11" i="28"/>
  <c r="F11" i="28"/>
  <c r="M11" i="28"/>
  <c r="K11" i="28"/>
  <c r="H11" i="28"/>
  <c r="L11" i="28"/>
  <c r="T11" i="28" l="1"/>
  <c r="S11" i="28"/>
  <c r="C16" i="28"/>
  <c r="C17" i="28" s="1"/>
  <c r="N11" i="28"/>
  <c r="O11" i="28" s="1"/>
  <c r="P11" i="28" s="1"/>
  <c r="D16" i="28" l="1"/>
  <c r="D17" i="28" s="1"/>
  <c r="D18" i="28" s="1"/>
  <c r="J24" i="28" s="1"/>
  <c r="Q11" i="28"/>
  <c r="U11" i="28"/>
  <c r="V11" i="28" l="1"/>
  <c r="W11" i="28" s="1"/>
  <c r="X11" i="28" s="1"/>
  <c r="Y11" i="28" s="1"/>
  <c r="J25" i="28"/>
  <c r="J26" i="28" s="1"/>
  <c r="K24" i="28"/>
  <c r="E16" i="28"/>
  <c r="E17" i="28" s="1"/>
  <c r="E18" i="28" s="1"/>
  <c r="F16" i="28" l="1"/>
  <c r="F17" i="28" s="1"/>
  <c r="F18" i="28" s="1"/>
  <c r="K25" i="28"/>
  <c r="K26" i="28" s="1"/>
  <c r="L24" i="28"/>
  <c r="L25" i="28" s="1"/>
  <c r="G16" i="28" l="1"/>
  <c r="G17" i="28" s="1"/>
  <c r="G18" i="28"/>
  <c r="L26" i="28"/>
  <c r="M24" i="28"/>
  <c r="M25" i="28" l="1"/>
  <c r="M26" i="28" s="1"/>
  <c r="N24" i="28"/>
  <c r="O24" i="28" l="1"/>
  <c r="N25" i="28"/>
  <c r="N26" i="28" s="1"/>
  <c r="P24" i="28" l="1"/>
  <c r="O25" i="28"/>
  <c r="O26" i="28" s="1"/>
  <c r="Q24" i="28" l="1"/>
  <c r="P25" i="28"/>
  <c r="P26" i="28" s="1"/>
  <c r="R24" i="28" l="1"/>
  <c r="Q25" i="28"/>
  <c r="Q26" i="28" s="1"/>
  <c r="S24" i="28" l="1"/>
  <c r="R25" i="28"/>
  <c r="R26" i="28" s="1"/>
  <c r="S25" i="28" l="1"/>
  <c r="S26" i="28" s="1"/>
  <c r="T24" i="28"/>
  <c r="T25" i="28" l="1"/>
  <c r="T26" i="28" s="1"/>
  <c r="U24" i="28"/>
  <c r="U25" i="28" l="1"/>
  <c r="U26" i="28" s="1"/>
  <c r="M42" i="30" l="1"/>
  <c r="N42" i="30"/>
  <c r="N18" i="30" s="1"/>
  <c r="O42" i="30"/>
  <c r="P42" i="30"/>
  <c r="P18" i="30" s="1"/>
  <c r="Q42" i="30"/>
  <c r="Q18" i="30" s="1"/>
  <c r="R42" i="30"/>
  <c r="R18" i="30" s="1"/>
  <c r="S42" i="30"/>
  <c r="S18" i="30" s="1"/>
  <c r="L42" i="30"/>
  <c r="M41" i="30"/>
  <c r="N41" i="30"/>
  <c r="O41" i="30"/>
  <c r="P41" i="30"/>
  <c r="Q41" i="30"/>
  <c r="R41" i="30"/>
  <c r="S41" i="30"/>
  <c r="L41" i="30"/>
  <c r="M40" i="30"/>
  <c r="N40" i="30"/>
  <c r="O40" i="30"/>
  <c r="P40" i="30"/>
  <c r="P17" i="30" s="1"/>
  <c r="Q40" i="30"/>
  <c r="Q17" i="30" s="1"/>
  <c r="R40" i="30"/>
  <c r="R17" i="30" s="1"/>
  <c r="S40" i="30"/>
  <c r="S17" i="30" s="1"/>
  <c r="L40" i="30"/>
  <c r="M39" i="30"/>
  <c r="N39" i="30"/>
  <c r="O39" i="30"/>
  <c r="P39" i="30"/>
  <c r="Q39" i="30"/>
  <c r="R39" i="30"/>
  <c r="S39" i="30"/>
  <c r="L39" i="30"/>
  <c r="M38" i="30"/>
  <c r="N38" i="30"/>
  <c r="O38" i="30"/>
  <c r="P38" i="30"/>
  <c r="Q38" i="30"/>
  <c r="R38" i="30"/>
  <c r="S38" i="30"/>
  <c r="L38" i="30"/>
  <c r="M37" i="30"/>
  <c r="N37" i="30"/>
  <c r="O37" i="30"/>
  <c r="P37" i="30"/>
  <c r="Q37" i="30"/>
  <c r="R37" i="30"/>
  <c r="S37" i="30"/>
  <c r="L37" i="30"/>
  <c r="M36" i="30"/>
  <c r="N36" i="30"/>
  <c r="O36" i="30"/>
  <c r="P36" i="30"/>
  <c r="Q36" i="30"/>
  <c r="R36" i="30"/>
  <c r="S36" i="30"/>
  <c r="L36" i="30"/>
  <c r="M35" i="30"/>
  <c r="N35" i="30"/>
  <c r="O35" i="30"/>
  <c r="P35" i="30"/>
  <c r="P34" i="30" s="1"/>
  <c r="Q35" i="30"/>
  <c r="R35" i="30"/>
  <c r="R34" i="30" s="1"/>
  <c r="S35" i="30"/>
  <c r="L35" i="30"/>
  <c r="L28" i="30"/>
  <c r="M28" i="30"/>
  <c r="M27" i="30"/>
  <c r="L27" i="30"/>
  <c r="L26" i="30"/>
  <c r="M26" i="30"/>
  <c r="M25" i="30"/>
  <c r="L25" i="30"/>
  <c r="G22" i="30"/>
  <c r="H22" i="30"/>
  <c r="I22" i="30"/>
  <c r="J22" i="30"/>
  <c r="K22" i="30"/>
  <c r="F22" i="30"/>
  <c r="G21" i="30"/>
  <c r="H21" i="30"/>
  <c r="I21" i="30"/>
  <c r="J21" i="30"/>
  <c r="K21" i="30"/>
  <c r="F21" i="30"/>
  <c r="G20" i="30"/>
  <c r="H20" i="30"/>
  <c r="I20" i="30"/>
  <c r="J20" i="30"/>
  <c r="K20" i="30"/>
  <c r="F20" i="30"/>
  <c r="G19" i="30"/>
  <c r="H19" i="30"/>
  <c r="I19" i="30"/>
  <c r="J19" i="30"/>
  <c r="K19" i="30"/>
  <c r="F19" i="30"/>
  <c r="G18" i="30"/>
  <c r="H18" i="30"/>
  <c r="I18" i="30"/>
  <c r="J18" i="30"/>
  <c r="K18" i="30"/>
  <c r="M30" i="30" s="1"/>
  <c r="F18" i="30"/>
  <c r="G17" i="30"/>
  <c r="H17" i="30"/>
  <c r="I17" i="30"/>
  <c r="J17" i="30"/>
  <c r="K17" i="30"/>
  <c r="M17" i="30" s="1"/>
  <c r="F17" i="30"/>
  <c r="G16" i="30"/>
  <c r="H16" i="30"/>
  <c r="I16" i="30"/>
  <c r="J16" i="30"/>
  <c r="K16" i="30"/>
  <c r="F16" i="30"/>
  <c r="I13" i="30"/>
  <c r="J13" i="30"/>
  <c r="K13" i="30"/>
  <c r="H13" i="30"/>
  <c r="G13" i="30"/>
  <c r="F13" i="30"/>
  <c r="N17" i="30"/>
  <c r="N34" i="30"/>
  <c r="O18" i="30"/>
  <c r="O17" i="30"/>
  <c r="Q34" i="30" l="1"/>
  <c r="O34" i="30"/>
  <c r="M34" i="30"/>
  <c r="S34" i="30"/>
  <c r="L34" i="30"/>
  <c r="J15" i="30"/>
  <c r="J14" i="30" s="1"/>
  <c r="L30" i="30"/>
  <c r="L18" i="30" s="1"/>
  <c r="M18" i="30"/>
  <c r="L24" i="30"/>
  <c r="L19" i="30" s="1"/>
  <c r="M24" i="30"/>
  <c r="M19" i="30" s="1"/>
  <c r="G15" i="30"/>
  <c r="G14" i="30" s="1"/>
  <c r="I15" i="30"/>
  <c r="I14" i="30" s="1"/>
  <c r="K15" i="30"/>
  <c r="K14" i="30" s="1"/>
  <c r="H15" i="30"/>
  <c r="H14" i="30" s="1"/>
  <c r="F15" i="30"/>
  <c r="F14" i="30" s="1"/>
  <c r="L17" i="30"/>
  <c r="I10" i="29"/>
  <c r="J10" i="29"/>
  <c r="F9" i="29"/>
  <c r="F11" i="29" s="1"/>
  <c r="G9" i="29"/>
  <c r="G11" i="29" s="1"/>
  <c r="H9" i="29"/>
  <c r="H11" i="29" s="1"/>
  <c r="I9" i="29"/>
  <c r="O13" i="30" l="1"/>
  <c r="R13" i="30"/>
  <c r="N13" i="30"/>
  <c r="Q13" i="30"/>
  <c r="P13" i="30"/>
  <c r="I11" i="29"/>
  <c r="M13" i="30"/>
  <c r="L13" i="30"/>
  <c r="S13" i="30"/>
  <c r="I33" i="26"/>
  <c r="F29" i="26"/>
  <c r="F27" i="26"/>
  <c r="U95" i="26"/>
  <c r="T95" i="26"/>
  <c r="S95" i="26"/>
  <c r="R95" i="26"/>
  <c r="Q95" i="26"/>
  <c r="P95" i="26"/>
  <c r="O95" i="26"/>
  <c r="N95" i="26"/>
  <c r="M95" i="26"/>
  <c r="L95" i="26"/>
  <c r="K95" i="26"/>
  <c r="J95" i="26"/>
  <c r="Y23" i="5"/>
  <c r="J94" i="26"/>
  <c r="K94" i="26"/>
  <c r="L94" i="26"/>
  <c r="M94" i="26"/>
  <c r="N94" i="26"/>
  <c r="O94" i="26"/>
  <c r="P94" i="26"/>
  <c r="Q94" i="26"/>
  <c r="R94" i="26"/>
  <c r="S94" i="26"/>
  <c r="T94" i="26"/>
  <c r="U94" i="26"/>
  <c r="I94" i="26"/>
  <c r="J93" i="26"/>
  <c r="K93" i="26"/>
  <c r="L93" i="26"/>
  <c r="M93" i="26"/>
  <c r="N93" i="26"/>
  <c r="O93" i="26"/>
  <c r="P93" i="26"/>
  <c r="Q93" i="26"/>
  <c r="R93" i="26"/>
  <c r="S93" i="26"/>
  <c r="T93" i="26"/>
  <c r="U93" i="26"/>
  <c r="J92" i="26"/>
  <c r="K92" i="26"/>
  <c r="L92" i="26"/>
  <c r="M92" i="26"/>
  <c r="N92" i="26"/>
  <c r="O92" i="26"/>
  <c r="P92" i="26"/>
  <c r="Q92" i="26"/>
  <c r="R92" i="26"/>
  <c r="S92" i="26"/>
  <c r="T92" i="26"/>
  <c r="U92" i="26"/>
  <c r="J91" i="26"/>
  <c r="K91" i="26"/>
  <c r="L91" i="26"/>
  <c r="M91" i="26"/>
  <c r="N91" i="26"/>
  <c r="O91" i="26"/>
  <c r="P91" i="26"/>
  <c r="Q91" i="26"/>
  <c r="R91" i="26"/>
  <c r="S91" i="26"/>
  <c r="T91" i="26"/>
  <c r="U91" i="26"/>
  <c r="K54" i="26"/>
  <c r="L54" i="26"/>
  <c r="M54" i="26"/>
  <c r="N54" i="26"/>
  <c r="O54" i="26"/>
  <c r="P54" i="26"/>
  <c r="Q54" i="26"/>
  <c r="R54" i="26"/>
  <c r="S54" i="26"/>
  <c r="T54" i="26"/>
  <c r="U54" i="26"/>
  <c r="J54" i="26"/>
  <c r="K53" i="26"/>
  <c r="L53" i="26"/>
  <c r="M53" i="26"/>
  <c r="N53" i="26"/>
  <c r="O53" i="26"/>
  <c r="P53" i="26"/>
  <c r="Q53" i="26"/>
  <c r="R53" i="26"/>
  <c r="S53" i="26"/>
  <c r="T53" i="26"/>
  <c r="U53" i="26"/>
  <c r="J53" i="26"/>
  <c r="K52" i="26"/>
  <c r="L52" i="26"/>
  <c r="M52" i="26"/>
  <c r="N52" i="26"/>
  <c r="O52" i="26"/>
  <c r="P52" i="26"/>
  <c r="Q52" i="26"/>
  <c r="R52" i="26"/>
  <c r="S52" i="26"/>
  <c r="T52" i="26"/>
  <c r="U52" i="26"/>
  <c r="U29" i="26" s="1"/>
  <c r="J52" i="26"/>
  <c r="K51" i="26"/>
  <c r="K27" i="26" s="1"/>
  <c r="L51" i="26"/>
  <c r="L27" i="26" s="1"/>
  <c r="M51" i="26"/>
  <c r="M27" i="26" s="1"/>
  <c r="N51" i="26"/>
  <c r="N27" i="26" s="1"/>
  <c r="O51" i="26"/>
  <c r="O27" i="26" s="1"/>
  <c r="P51" i="26"/>
  <c r="P27" i="26" s="1"/>
  <c r="Q51" i="26"/>
  <c r="Q27" i="26" s="1"/>
  <c r="R51" i="26"/>
  <c r="R27" i="26" s="1"/>
  <c r="S51" i="26"/>
  <c r="S27" i="26" s="1"/>
  <c r="T51" i="26"/>
  <c r="T27" i="26" s="1"/>
  <c r="U51" i="26"/>
  <c r="U27" i="26" s="1"/>
  <c r="J51" i="26"/>
  <c r="U31" i="26"/>
  <c r="K35" i="26"/>
  <c r="L35" i="26"/>
  <c r="N35" i="26"/>
  <c r="O35" i="26"/>
  <c r="P35" i="26"/>
  <c r="Q35" i="26"/>
  <c r="R35" i="26"/>
  <c r="S35" i="26"/>
  <c r="T35" i="26"/>
  <c r="U35" i="26"/>
  <c r="G29" i="26"/>
  <c r="H29" i="26"/>
  <c r="G27" i="26"/>
  <c r="H27" i="26"/>
  <c r="G25" i="26"/>
  <c r="H25" i="26"/>
  <c r="I25" i="26"/>
  <c r="J25" i="26"/>
  <c r="K25" i="26"/>
  <c r="L25" i="26"/>
  <c r="M25" i="26"/>
  <c r="N25" i="26"/>
  <c r="O25" i="26"/>
  <c r="P25" i="26"/>
  <c r="Q25" i="26"/>
  <c r="R25" i="26"/>
  <c r="S25" i="26"/>
  <c r="T25" i="26"/>
  <c r="U25" i="26"/>
  <c r="H39" i="26"/>
  <c r="C68" i="26"/>
  <c r="G39" i="26"/>
  <c r="I39" i="26"/>
  <c r="J39" i="26"/>
  <c r="K39" i="26"/>
  <c r="L39" i="26"/>
  <c r="U43" i="26"/>
  <c r="C60" i="26"/>
  <c r="F40" i="26" s="1"/>
  <c r="F39" i="26" s="1"/>
  <c r="I15" i="26"/>
  <c r="C83" i="26"/>
  <c r="C82" i="26"/>
  <c r="C81" i="26"/>
  <c r="C80" i="26"/>
  <c r="C79" i="26"/>
  <c r="C64" i="26" s="1"/>
  <c r="E64" i="26" s="1"/>
  <c r="C76" i="26"/>
  <c r="J47" i="26" s="1"/>
  <c r="F6" i="27"/>
  <c r="C75" i="26" s="1"/>
  <c r="L46" i="26" s="1"/>
  <c r="F9" i="27"/>
  <c r="F8" i="27"/>
  <c r="F17" i="27"/>
  <c r="F16" i="27"/>
  <c r="F11" i="27"/>
  <c r="F12" i="27"/>
  <c r="F13" i="27"/>
  <c r="F14" i="27"/>
  <c r="F15" i="27"/>
  <c r="E10" i="26"/>
  <c r="F10" i="26"/>
  <c r="G10" i="26"/>
  <c r="H10" i="26"/>
  <c r="I10" i="26"/>
  <c r="D10" i="26"/>
  <c r="E9" i="26"/>
  <c r="F9" i="26"/>
  <c r="G9" i="26"/>
  <c r="H9" i="26"/>
  <c r="I9" i="26"/>
  <c r="D9" i="26"/>
  <c r="C77" i="26"/>
  <c r="N48" i="26" s="1"/>
  <c r="F7" i="27"/>
  <c r="F5" i="27"/>
  <c r="C74" i="26" s="1"/>
  <c r="I45" i="26" s="1"/>
  <c r="I27" i="26" s="1"/>
  <c r="F25" i="26" l="1"/>
  <c r="U33" i="26"/>
  <c r="I32" i="26"/>
  <c r="I93" i="26" s="1"/>
  <c r="L29" i="26"/>
  <c r="J50" i="26"/>
  <c r="J35" i="26" s="1"/>
  <c r="T49" i="26"/>
  <c r="M50" i="26"/>
  <c r="M35" i="26" s="1"/>
  <c r="C65" i="26"/>
  <c r="Q48" i="26"/>
  <c r="P48" i="26"/>
  <c r="I47" i="26"/>
  <c r="T47" i="26"/>
  <c r="R46" i="26"/>
  <c r="R29" i="26" s="1"/>
  <c r="S47" i="26"/>
  <c r="P49" i="26"/>
  <c r="Q46" i="26"/>
  <c r="Q29" i="26" s="1"/>
  <c r="L47" i="26"/>
  <c r="O49" i="26"/>
  <c r="P46" i="26"/>
  <c r="P29" i="26" s="1"/>
  <c r="K47" i="26"/>
  <c r="R48" i="26"/>
  <c r="U49" i="26"/>
  <c r="O46" i="26"/>
  <c r="O29" i="26" s="1"/>
  <c r="O48" i="26"/>
  <c r="Q47" i="26"/>
  <c r="N49" i="26"/>
  <c r="J45" i="26"/>
  <c r="J27" i="26" s="1"/>
  <c r="N46" i="26"/>
  <c r="N29" i="26" s="1"/>
  <c r="M48" i="26"/>
  <c r="P47" i="26"/>
  <c r="S49" i="26"/>
  <c r="K49" i="26"/>
  <c r="I46" i="26"/>
  <c r="I29" i="26" s="1"/>
  <c r="I48" i="26"/>
  <c r="L48" i="26"/>
  <c r="O47" i="26"/>
  <c r="R49" i="26"/>
  <c r="J46" i="26"/>
  <c r="J29" i="26" s="1"/>
  <c r="T48" i="26"/>
  <c r="T33" i="26" s="1"/>
  <c r="K48" i="26"/>
  <c r="N47" i="26"/>
  <c r="N33" i="26" s="1"/>
  <c r="Q49" i="26"/>
  <c r="S46" i="26"/>
  <c r="S29" i="26" s="1"/>
  <c r="S48" i="26"/>
  <c r="J48" i="26"/>
  <c r="J33" i="26" s="1"/>
  <c r="M47" i="26"/>
  <c r="L49" i="26"/>
  <c r="K46" i="26"/>
  <c r="K29" i="26" s="1"/>
  <c r="M46" i="26"/>
  <c r="M29" i="26" s="1"/>
  <c r="T46" i="26"/>
  <c r="T29" i="26" s="1"/>
  <c r="R47" i="26"/>
  <c r="C61" i="26"/>
  <c r="C78" i="26"/>
  <c r="C62" i="26"/>
  <c r="C73" i="26"/>
  <c r="C63" i="26" s="1"/>
  <c r="I44" i="26" s="1"/>
  <c r="I31" i="26" s="1"/>
  <c r="E11" i="26"/>
  <c r="E18" i="26" s="1"/>
  <c r="F11" i="26"/>
  <c r="H11" i="26"/>
  <c r="G11" i="26"/>
  <c r="I11" i="26"/>
  <c r="D11" i="26"/>
  <c r="D37" i="26" l="1"/>
  <c r="D96" i="26" s="1"/>
  <c r="D18" i="26"/>
  <c r="L33" i="26"/>
  <c r="K33" i="26"/>
  <c r="M33" i="26"/>
  <c r="R33" i="26"/>
  <c r="S33" i="26"/>
  <c r="P33" i="26"/>
  <c r="Q33" i="26"/>
  <c r="O33" i="26"/>
  <c r="J49" i="26"/>
  <c r="M49" i="26"/>
  <c r="I16" i="26"/>
  <c r="I43" i="26"/>
  <c r="J44" i="26"/>
  <c r="J31" i="26" s="1"/>
  <c r="C59" i="26"/>
  <c r="C72" i="26"/>
  <c r="C67" i="26" s="1"/>
  <c r="K44" i="26" l="1"/>
  <c r="K31" i="26" s="1"/>
  <c r="J43" i="26"/>
  <c r="L44" i="26" l="1"/>
  <c r="L31" i="26" s="1"/>
  <c r="K43" i="26"/>
  <c r="M44" i="26" l="1"/>
  <c r="M31" i="26" s="1"/>
  <c r="L43" i="26"/>
  <c r="N44" i="26" l="1"/>
  <c r="N31" i="26" s="1"/>
  <c r="M43" i="26"/>
  <c r="O44" i="26" l="1"/>
  <c r="O31" i="26" s="1"/>
  <c r="N43" i="26"/>
  <c r="P44" i="26" l="1"/>
  <c r="P31" i="26" s="1"/>
  <c r="O43" i="26"/>
  <c r="Q44" i="26" l="1"/>
  <c r="Q31" i="26" s="1"/>
  <c r="P43" i="26"/>
  <c r="R44" i="26" l="1"/>
  <c r="R31" i="26" s="1"/>
  <c r="Q43" i="26"/>
  <c r="S44" i="26" l="1"/>
  <c r="S31" i="26" s="1"/>
  <c r="R43" i="26"/>
  <c r="T44" i="26" l="1"/>
  <c r="T31" i="26" s="1"/>
  <c r="S43" i="26"/>
  <c r="T43" i="26" l="1"/>
  <c r="J13" i="20" l="1"/>
  <c r="K13" i="20"/>
  <c r="L13" i="20"/>
  <c r="M13" i="20"/>
  <c r="N13" i="20"/>
  <c r="O13" i="20"/>
  <c r="P13" i="20"/>
  <c r="Q13" i="20"/>
  <c r="I13" i="20"/>
  <c r="D63" i="26" l="1"/>
  <c r="E63" i="26" l="1"/>
  <c r="B3" i="27" l="1"/>
  <c r="N17" i="5" l="1"/>
  <c r="O17" i="5"/>
  <c r="J11" i="25"/>
  <c r="E105" i="26"/>
  <c r="F105" i="26"/>
  <c r="G105" i="26"/>
  <c r="H105" i="26"/>
  <c r="I105" i="26"/>
  <c r="D105" i="26"/>
  <c r="F14" i="26"/>
  <c r="G14" i="26"/>
  <c r="H14" i="26"/>
  <c r="I14" i="26"/>
  <c r="F13" i="26"/>
  <c r="G13" i="26"/>
  <c r="H13" i="26"/>
  <c r="I13" i="26"/>
  <c r="F12" i="26"/>
  <c r="G12" i="26"/>
  <c r="H12" i="26"/>
  <c r="I12" i="26"/>
  <c r="H26" i="26" l="1"/>
  <c r="H18" i="26"/>
  <c r="G26" i="26"/>
  <c r="G18" i="26"/>
  <c r="I26" i="26"/>
  <c r="I18" i="26"/>
  <c r="F26" i="26"/>
  <c r="F18" i="26"/>
  <c r="F37" i="26" s="1"/>
  <c r="F96" i="26" s="1"/>
  <c r="H28" i="26"/>
  <c r="H91" i="26" s="1"/>
  <c r="G28" i="26"/>
  <c r="G91" i="26" s="1"/>
  <c r="F28" i="26"/>
  <c r="F91" i="26" s="1"/>
  <c r="I30" i="26"/>
  <c r="I92" i="26" s="1"/>
  <c r="G30" i="26"/>
  <c r="G92" i="26" s="1"/>
  <c r="H30" i="26"/>
  <c r="H92" i="26" s="1"/>
  <c r="F30" i="26"/>
  <c r="F92" i="26" s="1"/>
  <c r="I28" i="26"/>
  <c r="I91" i="26" s="1"/>
  <c r="D61" i="26"/>
  <c r="E61" i="26" s="1"/>
  <c r="D60" i="26"/>
  <c r="D62" i="26"/>
  <c r="E62" i="26" s="1"/>
  <c r="G37" i="26"/>
  <c r="G96" i="26" s="1"/>
  <c r="E37" i="26"/>
  <c r="E96" i="26" s="1"/>
  <c r="H37" i="26"/>
  <c r="H96" i="26" s="1"/>
  <c r="I37" i="26"/>
  <c r="J37" i="26" l="1"/>
  <c r="I96" i="26"/>
  <c r="I89" i="26" s="1"/>
  <c r="I42" i="20" s="1"/>
  <c r="F89" i="26"/>
  <c r="F42" i="20" s="1"/>
  <c r="E89" i="26"/>
  <c r="E42" i="20" s="1"/>
  <c r="D89" i="26"/>
  <c r="D42" i="20" s="1"/>
  <c r="G89" i="26"/>
  <c r="G42" i="20" s="1"/>
  <c r="H89" i="26"/>
  <c r="H42" i="20" s="1"/>
  <c r="E60" i="26"/>
  <c r="E59" i="26" s="1"/>
  <c r="D59" i="26"/>
  <c r="E26" i="20"/>
  <c r="F26" i="20"/>
  <c r="G26" i="20"/>
  <c r="H26" i="20"/>
  <c r="I26" i="20"/>
  <c r="D26" i="20"/>
  <c r="E41" i="20"/>
  <c r="F41" i="20"/>
  <c r="G41" i="20"/>
  <c r="H41" i="20"/>
  <c r="J105" i="26"/>
  <c r="K105" i="26" s="1"/>
  <c r="L105" i="26" s="1"/>
  <c r="M105" i="26" s="1"/>
  <c r="N105" i="26" s="1"/>
  <c r="O105" i="26" s="1"/>
  <c r="P105" i="26" s="1"/>
  <c r="Q105" i="26" s="1"/>
  <c r="D41" i="20"/>
  <c r="K37" i="26" l="1"/>
  <c r="J96" i="26"/>
  <c r="J89" i="26" s="1"/>
  <c r="J42" i="20" s="1"/>
  <c r="D43" i="20"/>
  <c r="AJ54" i="20" s="1"/>
  <c r="H43" i="20"/>
  <c r="AN54" i="20" s="1"/>
  <c r="G43" i="20"/>
  <c r="AM54" i="20" s="1"/>
  <c r="E43" i="20"/>
  <c r="AK54" i="20" s="1"/>
  <c r="F43" i="20"/>
  <c r="AL54" i="20" s="1"/>
  <c r="Q41" i="20"/>
  <c r="R105" i="26"/>
  <c r="S105" i="26" s="1"/>
  <c r="T105" i="26" s="1"/>
  <c r="U105" i="26" s="1"/>
  <c r="D28" i="20"/>
  <c r="I28" i="20"/>
  <c r="H28" i="20"/>
  <c r="G28" i="20"/>
  <c r="F28" i="20"/>
  <c r="E28" i="20"/>
  <c r="I41" i="20"/>
  <c r="I43" i="20" s="1"/>
  <c r="J41" i="20"/>
  <c r="P41" i="20"/>
  <c r="O41" i="20"/>
  <c r="N41" i="20"/>
  <c r="M41" i="20"/>
  <c r="L41" i="20"/>
  <c r="K41" i="20"/>
  <c r="K28" i="20"/>
  <c r="L28" i="20" s="1"/>
  <c r="M28" i="20" s="1"/>
  <c r="N28" i="20" s="1"/>
  <c r="O28" i="20" s="1"/>
  <c r="P28" i="20" s="1"/>
  <c r="Q28" i="20" s="1"/>
  <c r="L12" i="25"/>
  <c r="M12" i="25"/>
  <c r="N12" i="25"/>
  <c r="O12" i="25"/>
  <c r="P12" i="25"/>
  <c r="Q12" i="25"/>
  <c r="K12" i="25"/>
  <c r="J12" i="25"/>
  <c r="G29" i="20" l="1"/>
  <c r="H29" i="20"/>
  <c r="L37" i="26"/>
  <c r="K96" i="26"/>
  <c r="K89" i="26" s="1"/>
  <c r="E29" i="20"/>
  <c r="AM53" i="20"/>
  <c r="AK53" i="20"/>
  <c r="AN53" i="20"/>
  <c r="F29" i="20"/>
  <c r="D29" i="20"/>
  <c r="AJ53" i="20"/>
  <c r="AL53" i="20"/>
  <c r="J43" i="20"/>
  <c r="AP53" i="20" s="1"/>
  <c r="AO54" i="20"/>
  <c r="AO53" i="20"/>
  <c r="I29" i="20"/>
  <c r="E9" i="20"/>
  <c r="F9" i="20"/>
  <c r="G9" i="20"/>
  <c r="H9" i="20"/>
  <c r="I9" i="20"/>
  <c r="J12" i="20" s="1"/>
  <c r="D9" i="20"/>
  <c r="K42" i="20" l="1"/>
  <c r="K43" i="20" s="1"/>
  <c r="K29" i="20" s="1"/>
  <c r="M37" i="26"/>
  <c r="L96" i="26"/>
  <c r="L89" i="26" s="1"/>
  <c r="J29" i="20"/>
  <c r="AP54" i="20"/>
  <c r="AQ54" i="20"/>
  <c r="AQ53" i="20"/>
  <c r="J14" i="20"/>
  <c r="J15" i="20" s="1"/>
  <c r="K12" i="20"/>
  <c r="E21" i="25"/>
  <c r="D21" i="25"/>
  <c r="I12" i="25"/>
  <c r="I21" i="25" s="1"/>
  <c r="H12" i="25"/>
  <c r="H21" i="25" s="1"/>
  <c r="G12" i="25"/>
  <c r="G21" i="25" s="1"/>
  <c r="F12" i="25"/>
  <c r="F21" i="25" s="1"/>
  <c r="E12" i="25"/>
  <c r="D12" i="25"/>
  <c r="D20" i="25" s="1"/>
  <c r="K11" i="25"/>
  <c r="F20" i="25" l="1"/>
  <c r="G20" i="25"/>
  <c r="H20" i="25"/>
  <c r="E20" i="25"/>
  <c r="L42" i="20"/>
  <c r="L43" i="20" s="1"/>
  <c r="AR54" i="20" s="1"/>
  <c r="N37" i="26"/>
  <c r="M96" i="26"/>
  <c r="M89" i="26" s="1"/>
  <c r="M42" i="20" s="1"/>
  <c r="M43" i="20" s="1"/>
  <c r="L12" i="20"/>
  <c r="K14" i="20"/>
  <c r="K15" i="20" s="1"/>
  <c r="L11" i="25"/>
  <c r="J21" i="25"/>
  <c r="I20" i="25"/>
  <c r="K21" i="25" l="1"/>
  <c r="J10" i="25"/>
  <c r="J20" i="25" s="1"/>
  <c r="L29" i="20"/>
  <c r="AR53" i="20"/>
  <c r="O37" i="26"/>
  <c r="N96" i="26"/>
  <c r="N89" i="26" s="1"/>
  <c r="AS53" i="20"/>
  <c r="AS54" i="20"/>
  <c r="M29" i="20"/>
  <c r="M12" i="20"/>
  <c r="L14" i="20"/>
  <c r="L15" i="20" s="1"/>
  <c r="K10" i="25"/>
  <c r="K20" i="25" s="1"/>
  <c r="M11" i="25"/>
  <c r="L21" i="25" l="1"/>
  <c r="N42" i="20"/>
  <c r="N43" i="20" s="1"/>
  <c r="N29" i="20" s="1"/>
  <c r="P37" i="26"/>
  <c r="O96" i="26"/>
  <c r="O89" i="26" s="1"/>
  <c r="O42" i="20" s="1"/>
  <c r="O43" i="20" s="1"/>
  <c r="N12" i="20"/>
  <c r="M14" i="20"/>
  <c r="M15" i="20" s="1"/>
  <c r="N11" i="25"/>
  <c r="M21" i="25" l="1"/>
  <c r="L10" i="25"/>
  <c r="L20" i="25" s="1"/>
  <c r="AT53" i="20"/>
  <c r="AT54" i="20"/>
  <c r="Q37" i="26"/>
  <c r="P96" i="26"/>
  <c r="P89" i="26" s="1"/>
  <c r="P42" i="20" s="1"/>
  <c r="P43" i="20" s="1"/>
  <c r="O29" i="20"/>
  <c r="AU54" i="20"/>
  <c r="AU53" i="20"/>
  <c r="O12" i="20"/>
  <c r="N14" i="20"/>
  <c r="N15" i="20" s="1"/>
  <c r="O11" i="25"/>
  <c r="N21" i="25" l="1"/>
  <c r="M10" i="25"/>
  <c r="M20" i="25" s="1"/>
  <c r="R37" i="26"/>
  <c r="Q96" i="26"/>
  <c r="Q89" i="26" s="1"/>
  <c r="Q42" i="20" s="1"/>
  <c r="Q43" i="20" s="1"/>
  <c r="P29" i="20"/>
  <c r="AV53" i="20"/>
  <c r="AV54" i="20"/>
  <c r="P12" i="20"/>
  <c r="O14" i="20"/>
  <c r="O15" i="20" s="1"/>
  <c r="P11" i="25"/>
  <c r="O21" i="25" l="1"/>
  <c r="N10" i="25"/>
  <c r="N20" i="25" s="1"/>
  <c r="S37" i="26"/>
  <c r="R96" i="26"/>
  <c r="R89" i="26" s="1"/>
  <c r="AW53" i="20"/>
  <c r="AW54" i="20"/>
  <c r="Q29" i="20"/>
  <c r="Q12" i="20"/>
  <c r="P14" i="20"/>
  <c r="P15" i="20" s="1"/>
  <c r="Q11" i="25"/>
  <c r="R12" i="20" l="1"/>
  <c r="Q14" i="20"/>
  <c r="Q15" i="20" s="1"/>
  <c r="P21" i="25"/>
  <c r="O10" i="25"/>
  <c r="O20" i="25" s="1"/>
  <c r="T37" i="26"/>
  <c r="S96" i="26"/>
  <c r="S89" i="26" s="1"/>
  <c r="B9" i="18"/>
  <c r="S12" i="20" l="1"/>
  <c r="R14" i="20"/>
  <c r="R15" i="20" s="1"/>
  <c r="Q21" i="25"/>
  <c r="P10" i="25"/>
  <c r="P20" i="25" s="1"/>
  <c r="U37" i="26"/>
  <c r="U96" i="26" s="1"/>
  <c r="U89" i="26" s="1"/>
  <c r="T96" i="26"/>
  <c r="T89" i="26" s="1"/>
  <c r="BB4" i="5"/>
  <c r="T12" i="20" l="1"/>
  <c r="S14" i="20"/>
  <c r="S15" i="20" s="1"/>
  <c r="Q10" i="25"/>
  <c r="Q20" i="25" s="1"/>
  <c r="BB5" i="5"/>
  <c r="BB6" i="5"/>
  <c r="BB7" i="5"/>
  <c r="BB8" i="5"/>
  <c r="BB9" i="5"/>
  <c r="BB10" i="5"/>
  <c r="BB11" i="5"/>
  <c r="BB12" i="5"/>
  <c r="BB13" i="5"/>
  <c r="BB14" i="5"/>
  <c r="C22" i="6"/>
  <c r="C21" i="6"/>
  <c r="C20" i="6"/>
  <c r="C19" i="6"/>
  <c r="C18" i="6"/>
  <c r="C17" i="6"/>
  <c r="C16" i="6"/>
  <c r="C15" i="6"/>
  <c r="C22" i="5"/>
  <c r="AV15" i="5"/>
  <c r="AU15" i="5"/>
  <c r="AT15" i="5"/>
  <c r="AS15" i="5"/>
  <c r="AR15" i="5"/>
  <c r="AQ15" i="5"/>
  <c r="AP15" i="5"/>
  <c r="AO15" i="5"/>
  <c r="B21" i="5" s="1"/>
  <c r="D21" i="5" s="1"/>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B18" i="5" s="1"/>
  <c r="D15" i="5"/>
  <c r="C15" i="5"/>
  <c r="B15" i="5"/>
  <c r="U12" i="20" l="1"/>
  <c r="U14" i="20" s="1"/>
  <c r="U15" i="20" s="1"/>
  <c r="T14" i="20"/>
  <c r="T15" i="20" s="1"/>
  <c r="B19" i="5"/>
  <c r="D19" i="5" s="1"/>
  <c r="B20" i="5"/>
  <c r="D20" i="5" s="1"/>
  <c r="D18" i="5"/>
  <c r="D22" i="5" s="1"/>
  <c r="B2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6"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7"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8"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50"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1"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tc={21A74E4A-BFEB-4D27-8569-4C714582E021}</author>
    <author>tc={FB38E986-39DB-4FBC-84F6-51B3AEAC8601}</author>
  </authors>
  <commentList>
    <comment ref="B14" authorId="0" shapeId="0" xr:uid="{21A74E4A-BFEB-4D27-8569-4C714582E02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 ref="B30" authorId="1"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tc={0FB4AB2E-77B2-4535-A2E4-C6A8C5B9D478}</author>
    <author>tc={D91CB186-2EF8-46F4-BB28-3878D574D8E8}</author>
  </authors>
  <commentList>
    <comment ref="K18" authorId="0" shapeId="0" xr:uid="{0FB4AB2E-77B2-4535-A2E4-C6A8C5B9D478}">
      <text>
        <t>[Threaded comment]
Your version of Excel allows you to read this threaded comment; however, any edits to it will get removed if the file is opened in a newer version of Excel. Learn more: https://go.microsoft.com/fwlink/?linkid=870924
Comment:
    Confirm and show louise</t>
      </text>
    </comment>
    <comment ref="B24" authorId="1"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tc={8241B803-10F7-4A1A-9AE5-851A64FE0BEB}</author>
    <author>tc={CC69A487-3D08-4297-8FB7-7488CBF453BB}</author>
  </authors>
  <commentList>
    <comment ref="P12" authorId="0" shapeId="0" xr:uid="{8241B803-10F7-4A1A-9AE5-851A64FE0BEB}">
      <text>
        <t>[Threaded comment]
Your version of Excel allows you to read this threaded comment; however, any edits to it will get removed if the file is opened in a newer version of Excel. Learn more: https://go.microsoft.com/fwlink/?linkid=870924
Comment:
    Medicaid sequester (copying from add factors spreadsheet)</t>
      </text>
    </comment>
    <comment ref="B19" authorId="1"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tc={B0061816-83B1-4F2A-87D2-782964D82FB8}</author>
    <author>tc={50702FC3-F5CA-42B3-9243-76A24A7822DF}</author>
  </authors>
  <commentList>
    <comment ref="B45" authorId="0" shapeId="0" xr:uid="{B0061816-83B1-4F2A-87D2-782964D82FB8}">
      <text>
        <t>[Threaded comment]
Your version of Excel allows you to read this threaded comment; however, any edits to it will get removed if the file is opened in a newer version of Excel. Learn more: https://go.microsoft.com/fwlink/?linkid=870924
Comment:
    CBO February 2021 Ten Year Budget Projections, Table 1-6, Legislative Changes</t>
      </text>
    </comment>
    <comment ref="B51" authorId="1" shapeId="0" xr:uid="{50702FC3-F5CA-42B3-9243-76A24A7822DF}">
      <text>
        <t>[Threaded comment]
Your version of Excel allows you to read this threaded comment; however, any edits to it will get removed if the file is opened in a newer version of Excel. Learn more: https://go.microsoft.com/fwlink/?linkid=870924
Comment:
    CBO September 2020 Ten Year Budget Projections, Table A2, Legislative Changes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<sst xmlns="http://schemas.openxmlformats.org/spreadsheetml/2006/main" count="1254" uniqueCount="653">
  <si>
    <t>Taxes</t>
  </si>
  <si>
    <t>Consumption Grants</t>
  </si>
  <si>
    <t>gfegc</t>
  </si>
  <si>
    <t>gfege</t>
  </si>
  <si>
    <t>gfegv</t>
  </si>
  <si>
    <t>education</t>
  </si>
  <si>
    <t>Total</t>
  </si>
  <si>
    <t>Investment Grants</t>
  </si>
  <si>
    <t>Federal Social Benefits</t>
  </si>
  <si>
    <t>State Social Benefits</t>
  </si>
  <si>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</si>
  <si>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</si>
  <si>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</si>
  <si>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</si>
  <si>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</si>
  <si>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</si>
  <si>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</si>
  <si>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</si>
  <si>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</si>
  <si>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</si>
  <si>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</si>
  <si>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</si>
  <si>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</si>
  <si>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</si>
  <si>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</si>
  <si>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</si>
  <si>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</si>
  <si>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</si>
  <si>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</si>
  <si>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</si>
  <si>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</si>
  <si>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</si>
  <si>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</si>
  <si>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</si>
  <si>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</si>
  <si>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</si>
  <si>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</si>
  <si>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</si>
  <si>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</si>
  <si>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</si>
  <si>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</si>
  <si>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</si>
  <si>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</si>
  <si>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</si>
  <si>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</si>
  <si>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</si>
  <si>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</si>
  <si>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</si>
  <si>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</si>
  <si>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</si>
  <si>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</si>
  <si>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</si>
  <si>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</si>
  <si>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</si>
  <si>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</si>
  <si>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</si>
  <si>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</si>
  <si>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</si>
  <si>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</si>
  <si>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</si>
  <si>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</si>
  <si>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</si>
  <si>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</si>
  <si>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</si>
  <si>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</si>
  <si>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</si>
  <si>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</si>
  <si>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</si>
  <si>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</si>
  <si>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</si>
  <si>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</si>
  <si>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</si>
  <si>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</si>
  <si>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</si>
  <si>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</si>
  <si>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</si>
  <si>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</si>
  <si>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</si>
  <si>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</si>
  <si>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</si>
  <si>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</si>
  <si>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</si>
  <si>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</si>
  <si>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</si>
  <si>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</si>
  <si>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</si>
  <si>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</si>
  <si>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</si>
  <si>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</si>
  <si>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</si>
  <si>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</si>
  <si>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</si>
  <si>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</si>
  <si>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</si>
  <si>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</si>
  <si>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</si>
  <si>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</si>
  <si>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</si>
  <si>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</si>
  <si>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</si>
  <si>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</si>
  <si>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</si>
  <si>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</si>
  <si>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</si>
  <si>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</si>
  <si>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</si>
  <si>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</si>
  <si>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</si>
  <si>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</si>
  <si>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</si>
  <si>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</si>
  <si>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</si>
  <si>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</si>
  <si>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</si>
  <si>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</si>
  <si>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</si>
  <si>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</si>
  <si>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</si>
  <si>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</si>
  <si>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</si>
  <si>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</si>
  <si>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</si>
  <si>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</si>
  <si>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</si>
  <si>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</si>
  <si>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</si>
  <si>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</si>
  <si>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</si>
  <si>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</si>
  <si>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</si>
  <si>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</si>
  <si>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</si>
  <si>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</si>
  <si>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</si>
  <si>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</si>
  <si>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</si>
  <si>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</si>
  <si>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</si>
  <si>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</si>
  <si>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</si>
  <si>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</si>
  <si>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</si>
  <si>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</si>
  <si>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</si>
  <si>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</si>
  <si>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</si>
  <si>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</si>
  <si>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</si>
  <si>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</si>
  <si>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</si>
  <si>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</si>
  <si>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</si>
  <si>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</si>
  <si>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</si>
  <si>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</si>
  <si>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</si>
  <si>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</si>
  <si>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</si>
  <si>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</si>
  <si>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</si>
  <si>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</si>
  <si>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</si>
  <si>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State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</si>
  <si>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</si>
  <si>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</si>
  <si>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</si>
  <si>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</si>
  <si>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</si>
  <si>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</si>
  <si>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</si>
  <si>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</si>
  <si>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</si>
  <si>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</si>
  <si>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</si>
  <si>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</si>
  <si>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</si>
  <si>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</si>
  <si>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</si>
  <si>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</si>
  <si>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</si>
  <si>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</si>
  <si>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</si>
  <si>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</si>
  <si>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</si>
  <si>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</si>
  <si>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federal_ui_arp</t>
  </si>
  <si>
    <t>ui</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</si>
  <si>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</si>
  <si>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</si>
  <si>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</si>
  <si>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</si>
  <si>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</si>
  <si>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</si>
  <si>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</si>
  <si>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</si>
  <si>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</si>
  <si>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</si>
  <si>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</si>
  <si>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</si>
  <si>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</si>
  <si>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</si>
  <si>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</si>
  <si>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</si>
  <si>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</si>
  <si>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</si>
  <si>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</si>
  <si>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</si>
  <si>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</si>
  <si>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</si>
  <si>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</si>
  <si>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</si>
  <si>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</si>
  <si>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</si>
  <si>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</si>
  <si>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</si>
  <si>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</si>
  <si>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</si>
  <si>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</si>
  <si>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</si>
  <si>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</si>
  <si>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Federal purchases</t>
  </si>
  <si>
    <t>State purchases</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</si>
  <si>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</si>
  <si>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</si>
  <si>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</si>
  <si>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</si>
  <si>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</si>
  <si>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</si>
  <si>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</si>
  <si>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</si>
  <si>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</si>
  <si>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</si>
  <si>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</si>
  <si>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Social benefits less UI, health and rebate checks</t>
  </si>
  <si>
    <t>State and local health</t>
  </si>
  <si>
    <t>Federal health</t>
  </si>
  <si>
    <t>Rebate checks</t>
  </si>
  <si>
    <t>Deflators</t>
  </si>
  <si>
    <t>Call cell in each specific sheet that updates the comments</t>
  </si>
  <si>
    <t>Yes</t>
  </si>
  <si>
    <t xml:space="preserve">We need an add factor for Medicaid because the CBO only gives us data on federal Medicaid spending. Historically we've used a fixed FMAP to back out state Medicaid spending as well; during the pandemic, we needed to </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</si>
  <si>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</si>
  <si>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</si>
  <si>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</si>
  <si>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</si>
  <si>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</si>
  <si>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</si>
  <si>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</si>
  <si>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Kill sheet/comparing data</t>
  </si>
  <si>
    <t xml:space="preserve">Run fim/folder/file.R. </t>
  </si>
  <si>
    <t>I'm thinking we could make the code that pulls the data for the fim package code and creates a sheet of Haver variables for the spreadsheet be in the same script so pulling in all new data is just one step</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</si>
  <si>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</si>
  <si>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</si>
  <si>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</si>
  <si>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</si>
  <si>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</si>
  <si>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</si>
  <si>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</si>
  <si>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</si>
  <si>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</si>
  <si>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</si>
  <si>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</si>
  <si>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</si>
  <si>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</si>
  <si>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</si>
  <si>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</si>
  <si>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</si>
  <si>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</si>
  <si>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</si>
  <si>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</si>
  <si>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</si>
  <si>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rebate_checks_arp</t>
  </si>
  <si>
    <t>federal_other_direct_aid_arp</t>
  </si>
  <si>
    <t>federal_health_grants_arp</t>
  </si>
  <si>
    <t>consumption_grants_arp</t>
  </si>
  <si>
    <t>federal_non_health_grants_arp</t>
  </si>
  <si>
    <t>federal_other_vulnerable_arp</t>
  </si>
  <si>
    <t>state_ui_arp</t>
  </si>
  <si>
    <t>federal_aid_to_small_businesses_arp</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</si>
  <si>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</si>
  <si>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</si>
  <si>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</si>
  <si>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</si>
  <si>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</si>
  <si>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</si>
  <si>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</si>
  <si>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</si>
  <si>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</si>
  <si>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</si>
  <si>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</si>
  <si>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</si>
  <si>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</si>
  <si>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</si>
  <si>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</si>
  <si>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</si>
  <si>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</si>
  <si>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</si>
  <si>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</si>
  <si>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</si>
  <si>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</si>
  <si>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</si>
  <si>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</si>
  <si>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</si>
  <si>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</si>
  <si>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</si>
  <si>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</si>
  <si>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</si>
  <si>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</si>
  <si>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</si>
  <si>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</si>
  <si>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</si>
  <si>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</si>
  <si>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</si>
  <si>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</si>
  <si>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</si>
  <si>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</si>
  <si>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</si>
  <si>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</si>
  <si>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</si>
  <si>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</si>
  <si>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</si>
  <si>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</si>
  <si>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</si>
  <si>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</si>
  <si>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</si>
  <si>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</si>
  <si>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</si>
  <si>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</si>
  <si>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</si>
  <si>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</si>
  <si>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</si>
  <si>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</si>
  <si>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</si>
  <si>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</si>
  <si>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</si>
  <si>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</si>
  <si>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</si>
  <si>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</si>
  <si>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</si>
  <si>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</si>
  <si>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</si>
  <si>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t>
    </r>
  </si>
  <si>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</si>
  <si>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</si>
  <si>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</si>
  <si>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</si>
  <si>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</si>
  <si>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</si>
  <si>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</si>
  <si>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</si>
  <si>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</si>
  <si>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</si>
  <si>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</si>
  <si>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</si>
  <si>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 xml:space="preserve">   Judgemental Changes to Federal Legislation</t>
  </si>
  <si>
    <t xml:space="preserve">We lower UI slightly to account for a lower UR than expected, BEA's monthly release of UI in April, and for 25 states ending extra compensation from the pandemic </t>
  </si>
  <si>
    <t>Total Federal (FIM) - incudes lost wages supplemental</t>
  </si>
  <si>
    <t>Total State (FIM)</t>
  </si>
  <si>
    <t xml:space="preserve">Use change in projected unemployment rate to project state UI </t>
  </si>
  <si>
    <t>We use monthly data on UI and UR that BEA releases during the current quarter to inform our add factors</t>
  </si>
  <si>
    <t>Monthly UI from BEA's Personal Income and Outlays</t>
  </si>
  <si>
    <t>2021-Q2</t>
  </si>
  <si>
    <t>Total UI</t>
  </si>
  <si>
    <t>Extended Unemployment</t>
  </si>
  <si>
    <t>PEUC</t>
  </si>
  <si>
    <t>PUA</t>
  </si>
  <si>
    <t>Monthly UR</t>
  </si>
  <si>
    <t xml:space="preserve">Unemployment Rate from CBO </t>
  </si>
  <si>
    <t>ARPA Federal Purchases Projection</t>
  </si>
  <si>
    <t>Projection from CBO Score of ARP and our assumptions about disbursement timing (ARP Quarterly)</t>
  </si>
  <si>
    <t>CBO Federal Purchases Growth (annualized)</t>
  </si>
  <si>
    <t>From ARP CBO Score and our timing assumptions about disbursement; remember to change when new CBO data includes ARPA</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</si>
  <si>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</si>
  <si>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</si>
  <si>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</si>
  <si>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</si>
  <si>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attributed to federal spending</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</si>
  <si>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</si>
  <si>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</si>
  <si>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</si>
  <si>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</si>
  <si>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</si>
  <si>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</si>
  <si>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</si>
  <si>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r>
      <t xml:space="preserve">Methodology: </t>
    </r>
    <r>
      <rPr>
        <sz val="11"/>
        <color theme="1"/>
        <rFont val="Arial"/>
        <family val="2"/>
      </rPr>
      <t>We take Haver's historical investment grants data and project using CBO's growth rate for federal purchases.</t>
    </r>
  </si>
  <si>
    <t>Grants Reallocation (ONLY EDIT IN SEPARATE GRANTS SPREADSHEET)</t>
  </si>
  <si>
    <t>Projected Federal Purchases (CBO growth rate)</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</si>
  <si>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</si>
  <si>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</si>
  <si>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</si>
  <si>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</si>
  <si>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</si>
  <si>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</si>
  <si>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</si>
  <si>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</si>
  <si>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</si>
  <si>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</si>
  <si>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</si>
  <si>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</si>
  <si>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</si>
  <si>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</si>
  <si>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</si>
  <si>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</si>
  <si>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</si>
  <si>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</si>
  <si>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</si>
  <si>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</si>
  <si>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</si>
  <si>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</si>
  <si>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</si>
  <si>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</si>
  <si>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</si>
  <si>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</si>
  <si>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</si>
  <si>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</si>
  <si>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</si>
  <si>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</si>
  <si>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</si>
  <si>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</si>
  <si>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</si>
  <si>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</si>
  <si>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</si>
  <si>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</si>
  <si>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</si>
  <si>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</si>
  <si>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</si>
  <si>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</si>
  <si>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</si>
  <si>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</si>
  <si>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</si>
  <si>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</si>
  <si>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</si>
  <si>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</si>
  <si>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</si>
  <si>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</si>
  <si>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</si>
  <si>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</si>
  <si>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</si>
  <si>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</si>
  <si>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</si>
  <si>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</si>
  <si>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</si>
  <si>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</si>
  <si>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</si>
  <si>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</si>
  <si>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</si>
  <si>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</si>
  <si>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</si>
  <si>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</si>
  <si>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</si>
  <si>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grant</t>
  </si>
  <si>
    <t>purchase</t>
  </si>
  <si>
    <t>grants ? Ask louie</t>
  </si>
  <si>
    <t>? Purchase</t>
  </si>
  <si>
    <t>federal_purchases_arp</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</si>
  <si>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</si>
  <si>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</si>
  <si>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</si>
  <si>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</si>
  <si>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</si>
  <si>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</si>
  <si>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</si>
  <si>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</si>
  <si>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</si>
  <si>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</si>
  <si>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Gross Consumption Grants (BEA includes Medicaid grants; we deal with them separately)</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</si>
  <si>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</si>
  <si>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</si>
  <si>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</si>
  <si>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</si>
  <si>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</si>
  <si>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</si>
  <si>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</si>
  <si>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</si>
  <si>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</si>
  <si>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</si>
  <si>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Other Disbursements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</si>
  <si>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</si>
  <si>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</si>
  <si>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</si>
  <si>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</si>
  <si>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</si>
  <si>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</si>
  <si>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</si>
  <si>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</si>
  <si>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</si>
  <si>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</si>
  <si>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</si>
  <si>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</si>
  <si>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</si>
  <si>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</si>
  <si>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</si>
  <si>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</si>
  <si>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</si>
  <si>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</si>
  <si>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</si>
  <si>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</si>
  <si>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</si>
  <si>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</si>
  <si>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</si>
  <si>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</si>
  <si>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</si>
  <si>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</si>
  <si>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</si>
  <si>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</si>
  <si>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</si>
  <si>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coronavirus_relief_fund</t>
  </si>
  <si>
    <t>provider_relief</t>
  </si>
  <si>
    <t>other_state_and_local</t>
  </si>
  <si>
    <t>grants_to_tribal_governments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</si>
  <si>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</si>
  <si>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</si>
  <si>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</si>
  <si>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</si>
  <si>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</si>
  <si>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</si>
  <si>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</si>
  <si>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</si>
  <si>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</si>
  <si>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Adjusted</t>
  </si>
  <si>
    <t>Coronavirus Relief Fund Projection</t>
  </si>
  <si>
    <t>Our assumptions about disbursement (FIXED, DO NOT EDIT)</t>
  </si>
  <si>
    <t>coronavirus_relief_fund_spending</t>
  </si>
  <si>
    <t>education_spending</t>
  </si>
  <si>
    <t>provider_relief_spending</t>
  </si>
  <si>
    <t>grants_to_tribal_governments_spending</t>
  </si>
  <si>
    <t>other_state_and_local_spending</t>
  </si>
  <si>
    <t>Grants with Spending MPC Applied</t>
  </si>
  <si>
    <t>Adjusting the sums of our disbursment assumptions to match BEA data (only edit the "Adjusted Projection" rows, and don’t drag across the formula calling the BEA data beyond the historical period)</t>
  </si>
  <si>
    <t>Projecting Disbursements</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</si>
  <si>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</si>
  <si>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</si>
  <si>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q</t>
  </si>
  <si>
    <t>Our CARES Act disbursements follow the BEA disbursement data until fully spent; we spread the remaining ESF money across 2021.</t>
  </si>
  <si>
    <r>
      <t xml:space="preserve">Methodology:  </t>
    </r>
    <r>
      <rPr>
        <sz val="11"/>
        <color theme="1"/>
        <rFont val="Arial"/>
        <family val="2"/>
      </rPr>
      <t>Projecting consumption grants requires a few steps. From the legislation scores, we know how much money in grants should be disbursed over the next few years (Table 3). The BEA gives us data on how much money has been disbursed so far (Table 1 History), but not how much has been actually spent by state and local governments. In order to project that spending, we first made our projected assumptions about when state and local governments will recieve the money (bottom half of Table 2). We sum our disbursement projections for each legislative grant into the categories we think BEA will use to record their disbursement, and compare what we projected to what has gone out so far. This allows us to adjust our disbursement projection when new BEA data comes in (top half of Table 2)-- Table 3 calculates how much of each grant is yet to be disbursed, so when BEA releases a new quarter, we can adjust our projection for the BEA categories based on how much money is left.</t>
    </r>
    <r>
      <rPr>
        <b/>
        <sz val="11"/>
        <color theme="1"/>
        <rFont val="Arial"/>
        <family val="2"/>
      </rPr>
      <t xml:space="preserve">
</t>
    </r>
    <r>
      <rPr>
        <sz val="11"/>
        <color theme="1"/>
        <rFont val="Arial"/>
        <family val="2"/>
      </rPr>
      <t>Next, we need to use our assumed disbursement schedule to project when state and local governments actually spend the money they receive (Table 4). For the majority of grants we assume spending occurs with disbursement, with the exception of the CARES Act grants  and the Coronavirus Fiscal Recovery Fund, which BEA records as disbursed in one or two quarters rather than spread out over time.</t>
    </r>
  </si>
  <si>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</si>
  <si>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</si>
  <si>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Non-ARP Rebate Checks (FIM)</t>
  </si>
  <si>
    <t>ARP Rebate Checks (FIM)</t>
  </si>
  <si>
    <r>
      <t xml:space="preserve">Methodology: </t>
    </r>
    <r>
      <rPr>
        <sz val="11"/>
        <color theme="1"/>
        <rFont val="Arial"/>
        <family val="2"/>
      </rPr>
      <t>We take BEA's data on rebate checks disbursement and subtract our score for ARP rebate check disbursement (see ARP score and ARP timing) to separate out ARP and non-ARP checks. We do this because we apply a different MPC to the ARP round of checks.</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</si>
  <si>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</si>
  <si>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</si>
  <si>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</si>
  <si>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</si>
  <si>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</si>
  <si>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</si>
  <si>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</si>
  <si>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</si>
  <si>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</si>
  <si>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CRFB Score</t>
  </si>
  <si>
    <t xml:space="preserve">Paycheck Protection Program (PPP) </t>
  </si>
  <si>
    <t>Childcare stabilization</t>
  </si>
  <si>
    <t>Grants to small businesses</t>
  </si>
  <si>
    <t>Small Businesses Credit Initiative</t>
  </si>
  <si>
    <t>Paid sick leave</t>
  </si>
  <si>
    <t>Pensions</t>
  </si>
  <si>
    <t>Transit and aviation</t>
  </si>
  <si>
    <t>child_care_stabilization</t>
  </si>
  <si>
    <t>grants_to_small_businesses</t>
  </si>
  <si>
    <t>small_business_credit_initiative</t>
  </si>
  <si>
    <t>transit_and_aviation_support</t>
  </si>
  <si>
    <t>Total Medicaid Spending</t>
  </si>
  <si>
    <t>Federal Medicaid Grants</t>
  </si>
  <si>
    <t>CBO Projection of Federal Medicaid Outlays</t>
  </si>
  <si>
    <t>Annual FMAP</t>
  </si>
  <si>
    <t>Total Medicaid Annual Growth Rate</t>
  </si>
  <si>
    <t>Quarterly Projection (Billions)</t>
  </si>
  <si>
    <t xml:space="preserve">State Medicaid </t>
  </si>
  <si>
    <t>Federal Share (FMAP)</t>
  </si>
  <si>
    <t>Fiscal Years (Billions)</t>
  </si>
  <si>
    <t>Remaining Social Benefits</t>
  </si>
  <si>
    <t>Total Medicare</t>
  </si>
  <si>
    <t>Judgmental Revisions</t>
  </si>
  <si>
    <t>Adjust federal transfers to feature their january COLA-related bump; reattribute that growth to calendar quarter 1; before smoothing out the rest of the non-COLA related growth. SSA uses CPI-W to create COLAs; We use CBO's projection of CPI-U. This slightly affects the timing of total transfers, but not their levels</t>
  </si>
  <si>
    <t>State</t>
  </si>
  <si>
    <t>NIPA DATA (Billions)</t>
  </si>
  <si>
    <t>Four-Quarter Moving Average</t>
  </si>
  <si>
    <t>CBO Medicare Spending</t>
  </si>
  <si>
    <t>Medicare Spending Growth Rate</t>
  </si>
  <si>
    <t xml:space="preserve">Methodology: </t>
  </si>
  <si>
    <t>CBO Annual Medicare Spending</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</si>
  <si>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</si>
  <si>
    <t>ARP Subsidies</t>
  </si>
  <si>
    <t>ARP Subsidies (Aid to small businesses)</t>
  </si>
  <si>
    <t>Non- ARP Subsidies</t>
  </si>
  <si>
    <t>Total Rebate Checks
(ARP + non-ARP)</t>
  </si>
  <si>
    <t>Total Unemployment Insurance
(Federal + State)</t>
  </si>
  <si>
    <t>Total Medicaid (Federal + State)</t>
  </si>
  <si>
    <t>We also use this to grow social benefits.</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</si>
  <si>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t>
    </r>
    <r>
      <rPr>
        <b/>
        <sz val="11"/>
        <color theme="1"/>
        <rFont val="Arial"/>
        <family val="2"/>
      </rPr>
      <t xml:space="preserve">
</t>
    </r>
    <r>
      <rPr>
        <sz val="11"/>
        <color theme="1"/>
        <rFont val="Arial"/>
        <family val="2"/>
      </rPr>
      <t>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</si>
  <si>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Federal Social Benefits minus UI, Medicare and Rebate Checks</t>
  </si>
  <si>
    <t>ARP Remaining Social Benefits</t>
  </si>
  <si>
    <t>Other Vulnerable</t>
  </si>
  <si>
    <t>Other Direct Aid</t>
  </si>
  <si>
    <t xml:space="preserve">Q3 </t>
  </si>
  <si>
    <t>Paycheck Protection Program</t>
  </si>
  <si>
    <t>Recovery Rebates</t>
  </si>
  <si>
    <t>Unemployment compensation</t>
  </si>
  <si>
    <t>Emergency rental assistance</t>
  </si>
  <si>
    <t>Disaster loans</t>
  </si>
  <si>
    <t>SNAP</t>
  </si>
  <si>
    <t>Air carrier worker support</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</si>
  <si>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</si>
  <si>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</si>
  <si>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</si>
  <si>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</si>
  <si>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</si>
  <si>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</si>
  <si>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</si>
  <si>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</si>
  <si>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</si>
  <si>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</si>
  <si>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 xml:space="preserve">CARES </t>
  </si>
  <si>
    <t>DECEMBER</t>
  </si>
  <si>
    <t>CBO Total Federal Social Benefits Projection</t>
  </si>
  <si>
    <t>Non-legislation Social Benefits</t>
  </si>
  <si>
    <t>Growth Rate</t>
  </si>
  <si>
    <t>CBO December Social Benefits Score</t>
  </si>
  <si>
    <t>CBO CARES Act Social Benefits Score</t>
  </si>
  <si>
    <t>State Social Benefits minus Total Medicaid</t>
  </si>
  <si>
    <t>CBO Federal Social Benefits Projection (smoothed and with COLA adjustment)</t>
  </si>
  <si>
    <t xml:space="preserve">Other </t>
  </si>
  <si>
    <t>Federal Social Benefits Remainder: Federal Social Benefits minus UI, Medicare and Rebate Checks, with ARP added to the projection period</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</si>
  <si>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</si>
  <si>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</si>
  <si>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</si>
  <si>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</si>
  <si>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</si>
  <si>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</si>
  <si>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</si>
  <si>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</si>
  <si>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</si>
  <si>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</si>
  <si>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</si>
  <si>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</si>
  <si>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</si>
  <si>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</si>
  <si>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Non-ARP Subsidies</t>
  </si>
  <si>
    <t xml:space="preserve">Non-ARP Federal Social Benefits </t>
  </si>
  <si>
    <t>ARP Other Vulnerable</t>
  </si>
  <si>
    <t>ARP Other Direct Aid</t>
  </si>
  <si>
    <t>Non-ARP Rebate Checks</t>
  </si>
  <si>
    <t>ARP Rebate Checks</t>
  </si>
  <si>
    <t>Variable Name in Code</t>
  </si>
  <si>
    <t>Louise: ARP was separate because they have diff mpcs from the old social benefits remainder. We want to read in social benefits less ARP and ARP social ben remainder into the code separately. Do we want to keep diff mpcs? For now, do we want to do them separately? Issue-- when CBO includes ARP in growth rate, harder to keep separate. Might be worth giving them the same MPC?</t>
  </si>
  <si>
    <t>TARGET (WHAT WE HAD LAST TIME):</t>
  </si>
  <si>
    <t>State Social Benefits Add Factor</t>
  </si>
  <si>
    <t>Total State</t>
  </si>
  <si>
    <t>FROM THE CBO BUDGET PROJECTION LEGISLATIVE CHANGES TABLES:</t>
  </si>
  <si>
    <t>Federal Social Benefits Add Factor</t>
  </si>
  <si>
    <t>Total Federal</t>
  </si>
  <si>
    <t>Federal Social Benefits Pre-Add Factor</t>
  </si>
  <si>
    <t>State Social Benefits Pre-Add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</si>
</sst>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_);_(* \(#,##0\);_(* &quot;-&quot;??_);_(@_)"/>
    <numFmt numFmtId="166" formatCode="#,##0.000"/>
    <numFmt numFmtId="167" formatCode="#,##0.0"/>
    <numFmt numFmtId="168" formatCode="0.0%"/>
    <numFmt numFmtId="169" formatCode="0.000"/>
    <numFmt numFmtId="170" formatCode="yyyy\-mm\-dd"/>
    <numFmt numFmtId="171" formatCode="0.00000000000000"/>
  </numFmts>
  <fonts count="63"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b/>
      <sz val="11"/>
      <color rgb="FF000000"/>
      <name val="Calibri"/>
      <family val="2"/>
      <scheme val="minor"/>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s>
  <fills count="50">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s>
  <borders count="27">
    <border>
      <left/>
      <right/>
      <top/>
      <bottom/>
      <diagonal/>
    </border>
    <border>
      <left style="dotted">
        <color indexed="64"/>
      </left>
      <right style="dotted">
        <color indexed="64"/>
      </right>
      <top style="dotted">
        <color indexed="64"/>
      </top>
      <bottom style="dotted">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tted">
        <color indexed="64"/>
      </right>
      <top style="dotted">
        <color indexed="64"/>
      </top>
      <bottom style="dotted">
        <color indexed="64"/>
      </bottom>
      <diagonal/>
    </border>
  </borders>
  <cellStyleXfs count="518">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1" fillId="0" borderId="0" applyFont="0" applyFill="0" applyBorder="0" applyAlignment="0" applyProtection="0"/>
    <xf numFmtId="0" fontId="17" fillId="0" borderId="0"/>
    <xf numFmtId="0" fontId="1" fillId="0" borderId="0"/>
    <xf numFmtId="0" fontId="16" fillId="0" borderId="0"/>
    <xf numFmtId="0" fontId="25"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7"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7"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2" applyNumberFormat="0" applyAlignment="0" applyProtection="0"/>
    <xf numFmtId="0" fontId="29" fillId="15" borderId="15"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9" applyNumberFormat="0" applyFill="0" applyAlignment="0" applyProtection="0"/>
    <xf numFmtId="0" fontId="34" fillId="0" borderId="10" applyNumberFormat="0" applyFill="0" applyAlignment="0" applyProtection="0"/>
    <xf numFmtId="0" fontId="35" fillId="0" borderId="11" applyNumberFormat="0" applyFill="0" applyAlignment="0" applyProtection="0"/>
    <xf numFmtId="0" fontId="35" fillId="0" borderId="0" applyNumberFormat="0" applyFill="0" applyBorder="0" applyAlignment="0" applyProtection="0"/>
    <xf numFmtId="0" fontId="36" fillId="13" borderId="12" applyNumberFormat="0" applyAlignment="0" applyProtection="0"/>
    <xf numFmtId="0" fontId="37" fillId="0" borderId="14" applyNumberFormat="0" applyFill="0" applyAlignment="0" applyProtection="0"/>
    <xf numFmtId="0" fontId="38" fillId="12" borderId="0" applyNumberFormat="0" applyBorder="0" applyAlignment="0" applyProtection="0"/>
    <xf numFmtId="0" fontId="17"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7" fillId="0" borderId="0"/>
    <xf numFmtId="0" fontId="17" fillId="0" borderId="0"/>
    <xf numFmtId="0" fontId="17" fillId="0" borderId="0"/>
    <xf numFmtId="0" fontId="17" fillId="0" borderId="0"/>
    <xf numFmtId="0" fontId="5"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1" fillId="0" borderId="0"/>
    <xf numFmtId="0" fontId="17" fillId="0" borderId="0"/>
    <xf numFmtId="0" fontId="1" fillId="16" borderId="16" applyNumberFormat="0" applyFont="0" applyAlignment="0" applyProtection="0"/>
    <xf numFmtId="0" fontId="1" fillId="16" borderId="16" applyNumberFormat="0" applyFont="0" applyAlignment="0" applyProtection="0"/>
    <xf numFmtId="0" fontId="1" fillId="16" borderId="16" applyNumberFormat="0" applyFont="0" applyAlignment="0" applyProtection="0"/>
    <xf numFmtId="0" fontId="5" fillId="16" borderId="16" applyNumberFormat="0" applyFont="0" applyAlignment="0" applyProtection="0"/>
    <xf numFmtId="0" fontId="41" fillId="14" borderId="13"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9" fontId="1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1"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cellStyleXfs>
  <cellXfs count="677">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3" fillId="4" borderId="0" xfId="0" applyFont="1" applyFill="1"/>
    <xf numFmtId="0" fontId="3" fillId="5" borderId="0" xfId="0" applyFont="1" applyFill="1"/>
    <xf numFmtId="0" fontId="3" fillId="7" borderId="0" xfId="0" applyFont="1" applyFill="1" applyAlignment="1">
      <alignment horizontal="center"/>
    </xf>
    <xf numFmtId="1" fontId="3" fillId="7" borderId="0" xfId="0" applyNumberFormat="1" applyFont="1" applyFill="1" applyAlignment="1">
      <alignment horizontal="center"/>
    </xf>
    <xf numFmtId="0" fontId="3" fillId="8" borderId="0" xfId="0" applyFont="1" applyFill="1" applyAlignment="1">
      <alignment horizontal="center"/>
    </xf>
    <xf numFmtId="0" fontId="3" fillId="0" borderId="0" xfId="0" applyFont="1" applyAlignment="1">
      <alignment horizontal="center"/>
    </xf>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6"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0" fillId="0" borderId="0" xfId="0" applyFont="1"/>
    <xf numFmtId="0" fontId="11" fillId="0" borderId="0" xfId="0" applyFont="1" applyAlignment="1">
      <alignment horizontal="right"/>
    </xf>
    <xf numFmtId="167" fontId="12" fillId="0" borderId="0" xfId="0" applyNumberFormat="1" applyFont="1" applyAlignment="1">
      <alignment horizontal="right" vertical="top"/>
    </xf>
    <xf numFmtId="167" fontId="6" fillId="9" borderId="0" xfId="0" applyNumberFormat="1" applyFont="1" applyFill="1" applyAlignment="1">
      <alignment horizontal="right"/>
    </xf>
    <xf numFmtId="3" fontId="3" fillId="0" borderId="0" xfId="0" applyNumberFormat="1" applyFont="1"/>
    <xf numFmtId="167" fontId="11" fillId="0" borderId="0" xfId="0" applyNumberFormat="1" applyFont="1" applyAlignment="1">
      <alignment horizontal="right"/>
    </xf>
    <xf numFmtId="3" fontId="11" fillId="0" borderId="0" xfId="0" applyNumberFormat="1" applyFont="1" applyAlignment="1">
      <alignment horizontal="right"/>
    </xf>
    <xf numFmtId="166" fontId="3" fillId="0" borderId="0" xfId="0" applyNumberFormat="1" applyFont="1" applyAlignment="1">
      <alignment horizontal="right"/>
    </xf>
    <xf numFmtId="1" fontId="3" fillId="0" borderId="0" xfId="0" applyNumberFormat="1" applyFont="1" applyAlignment="1">
      <alignment horizontal="right"/>
    </xf>
    <xf numFmtId="1" fontId="6" fillId="0" borderId="0" xfId="0" applyNumberFormat="1" applyFont="1"/>
    <xf numFmtId="3" fontId="6" fillId="9" borderId="0" xfId="0" applyNumberFormat="1" applyFont="1" applyFill="1" applyAlignment="1">
      <alignment horizontal="right"/>
    </xf>
    <xf numFmtId="1" fontId="11" fillId="0" borderId="0" xfId="0" applyNumberFormat="1" applyFont="1" applyAlignment="1">
      <alignment horizontal="right"/>
    </xf>
    <xf numFmtId="1" fontId="6" fillId="9" borderId="0" xfId="0" applyNumberFormat="1" applyFont="1" applyFill="1" applyAlignment="1">
      <alignment horizontal="right"/>
    </xf>
    <xf numFmtId="0" fontId="12" fillId="0" borderId="0" xfId="0" applyFont="1" applyAlignment="1">
      <alignment horizontal="right" vertical="top"/>
    </xf>
    <xf numFmtId="3" fontId="13" fillId="0" borderId="0" xfId="0" applyNumberFormat="1" applyFont="1" applyAlignment="1">
      <alignment horizontal="right" vertical="top"/>
    </xf>
    <xf numFmtId="0" fontId="13" fillId="0" borderId="0" xfId="0" applyFont="1" applyAlignment="1">
      <alignment horizontal="right" vertical="top"/>
    </xf>
    <xf numFmtId="3" fontId="7" fillId="0" borderId="0" xfId="0" applyNumberFormat="1" applyFont="1" applyAlignment="1">
      <alignment horizontal="right" vertical="top"/>
    </xf>
    <xf numFmtId="0" fontId="5"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0" fillId="0" borderId="0" xfId="0" applyAlignment="1"/>
    <xf numFmtId="0" fontId="15" fillId="0" borderId="0" xfId="0" applyFont="1" applyBorder="1"/>
    <xf numFmtId="0" fontId="15" fillId="0" borderId="0" xfId="0" applyFont="1"/>
    <xf numFmtId="0" fontId="15" fillId="0" borderId="0" xfId="0" applyFont="1" applyFill="1" applyBorder="1"/>
    <xf numFmtId="0" fontId="15" fillId="41" borderId="23" xfId="0" applyFont="1" applyFill="1" applyBorder="1" applyAlignment="1">
      <alignment horizontal="center"/>
    </xf>
    <xf numFmtId="0" fontId="15" fillId="41" borderId="24" xfId="0" applyFont="1" applyFill="1" applyBorder="1" applyAlignment="1">
      <alignment horizontal="center"/>
    </xf>
    <xf numFmtId="0" fontId="15" fillId="41" borderId="7" xfId="0" applyFont="1" applyFill="1" applyBorder="1" applyAlignment="1">
      <alignment horizontal="center"/>
    </xf>
    <xf numFmtId="0" fontId="15" fillId="41" borderId="6" xfId="0" applyFont="1" applyFill="1" applyBorder="1" applyAlignment="1">
      <alignment horizontal="center"/>
    </xf>
    <xf numFmtId="0" fontId="15" fillId="41" borderId="22" xfId="0" applyFont="1" applyFill="1" applyBorder="1" applyAlignment="1">
      <alignment horizontal="center"/>
    </xf>
    <xf numFmtId="167" fontId="15" fillId="0" borderId="0" xfId="0" applyNumberFormat="1" applyFont="1"/>
    <xf numFmtId="43" fontId="15" fillId="0" borderId="0" xfId="0" applyNumberFormat="1" applyFont="1"/>
    <xf numFmtId="0" fontId="15" fillId="0" borderId="0" xfId="0" applyFont="1" applyBorder="1" applyAlignment="1">
      <alignment horizontal="left" vertical="top" wrapText="1"/>
    </xf>
    <xf numFmtId="0" fontId="15" fillId="0" borderId="0" xfId="0" applyFont="1" applyAlignment="1">
      <alignment wrapText="1"/>
    </xf>
    <xf numFmtId="0" fontId="15" fillId="0" borderId="0" xfId="0" applyFont="1" applyBorder="1" applyAlignment="1">
      <alignment horizontal="left" vertical="top"/>
    </xf>
    <xf numFmtId="0" fontId="15" fillId="0" borderId="2" xfId="0" applyFont="1" applyBorder="1" applyAlignment="1">
      <alignment horizontal="left" vertical="top"/>
    </xf>
    <xf numFmtId="0" fontId="15" fillId="0" borderId="2" xfId="0" applyFont="1" applyBorder="1" applyAlignment="1">
      <alignment horizontal="left" vertical="top" wrapText="1"/>
    </xf>
    <xf numFmtId="0" fontId="15" fillId="0" borderId="8" xfId="0" applyFont="1" applyBorder="1"/>
    <xf numFmtId="0" fontId="15" fillId="0" borderId="2" xfId="0" applyFont="1" applyBorder="1"/>
    <xf numFmtId="0" fontId="15" fillId="0" borderId="6" xfId="0" applyFont="1" applyBorder="1"/>
    <xf numFmtId="0" fontId="15" fillId="0" borderId="0" xfId="0" applyFont="1" applyAlignment="1">
      <alignment vertical="center"/>
    </xf>
    <xf numFmtId="0" fontId="15" fillId="0" borderId="0" xfId="0" applyFont="1" applyBorder="1" applyAlignment="1">
      <alignment horizontal="center"/>
    </xf>
    <xf numFmtId="0" fontId="15" fillId="0" borderId="0" xfId="0" applyFont="1" applyAlignment="1">
      <alignment horizontal="center"/>
    </xf>
    <xf numFmtId="0" fontId="15" fillId="41" borderId="20" xfId="0" applyFont="1" applyFill="1" applyBorder="1" applyAlignment="1">
      <alignment horizontal="center"/>
    </xf>
    <xf numFmtId="0" fontId="15" fillId="0" borderId="25" xfId="0" applyFont="1" applyBorder="1"/>
    <xf numFmtId="0" fontId="15" fillId="0" borderId="24" xfId="0" applyFont="1" applyBorder="1"/>
    <xf numFmtId="0" fontId="46" fillId="0" borderId="0" xfId="511"/>
    <xf numFmtId="170" fontId="0" fillId="0" borderId="0" xfId="0" applyNumberFormat="1"/>
    <xf numFmtId="0" fontId="21" fillId="0" borderId="0" xfId="11" applyFont="1" applyAlignment="1">
      <alignment horizontal="left" indent="1"/>
    </xf>
    <xf numFmtId="3" fontId="21" fillId="0" borderId="0" xfId="11" applyNumberFormat="1" applyFont="1" applyAlignment="1">
      <alignment horizontal="right"/>
    </xf>
    <xf numFmtId="0" fontId="15" fillId="0" borderId="19" xfId="0" applyFont="1" applyBorder="1" applyAlignment="1">
      <alignment horizontal="left"/>
    </xf>
    <xf numFmtId="0" fontId="15" fillId="0" borderId="20" xfId="0" applyFont="1" applyBorder="1" applyAlignment="1">
      <alignment horizontal="left"/>
    </xf>
    <xf numFmtId="3" fontId="15" fillId="0" borderId="8" xfId="0" quotePrefix="1" applyNumberFormat="1" applyFont="1" applyBorder="1" applyAlignment="1">
      <alignment horizontal="center"/>
    </xf>
    <xf numFmtId="0" fontId="21" fillId="0" borderId="2" xfId="509" quotePrefix="1" applyFont="1" applyBorder="1" applyAlignment="1">
      <alignment horizontal="left" vertical="top" wrapText="1"/>
    </xf>
    <xf numFmtId="0" fontId="15" fillId="0" borderId="2" xfId="0" applyFont="1" applyBorder="1" applyAlignment="1">
      <alignment horizontal="left" wrapText="1"/>
    </xf>
    <xf numFmtId="0" fontId="50" fillId="0" borderId="2" xfId="0" applyFont="1" applyBorder="1" applyAlignment="1">
      <alignment horizontal="left" wrapText="1"/>
    </xf>
    <xf numFmtId="0" fontId="15" fillId="0" borderId="8" xfId="0" applyFont="1" applyBorder="1" applyAlignment="1">
      <alignment horizontal="left" wrapText="1"/>
    </xf>
    <xf numFmtId="167" fontId="15" fillId="0" borderId="6" xfId="0" applyNumberFormat="1" applyFont="1" applyBorder="1" applyAlignment="1">
      <alignment horizontal="center"/>
    </xf>
    <xf numFmtId="167" fontId="21" fillId="0" borderId="6" xfId="37" applyNumberFormat="1" applyFont="1" applyBorder="1" applyAlignment="1">
      <alignment horizontal="center"/>
    </xf>
    <xf numFmtId="167" fontId="21" fillId="0" borderId="22" xfId="37" applyNumberFormat="1" applyFont="1" applyBorder="1" applyAlignment="1">
      <alignment horizontal="center"/>
    </xf>
    <xf numFmtId="164" fontId="21" fillId="0" borderId="0" xfId="37" applyNumberFormat="1" applyFont="1"/>
    <xf numFmtId="0" fontId="49" fillId="0" borderId="0" xfId="0" applyFont="1"/>
    <xf numFmtId="0" fontId="15" fillId="0" borderId="25" xfId="0" applyFont="1" applyBorder="1" applyAlignment="1">
      <alignment horizontal="left" indent="2"/>
    </xf>
    <xf numFmtId="43" fontId="15" fillId="0" borderId="0" xfId="1" applyFont="1"/>
    <xf numFmtId="0" fontId="15" fillId="0" borderId="22" xfId="0" applyFont="1" applyBorder="1"/>
    <xf numFmtId="0" fontId="15" fillId="0" borderId="0" xfId="0" applyFont="1" applyBorder="1" applyAlignment="1">
      <alignment horizontal="left"/>
    </xf>
    <xf numFmtId="43" fontId="15" fillId="0" borderId="0" xfId="1" applyFont="1" applyBorder="1"/>
    <xf numFmtId="0" fontId="21" fillId="0" borderId="0" xfId="509" quotePrefix="1" applyFont="1" applyBorder="1" applyAlignment="1">
      <alignment horizontal="left" vertical="top" wrapText="1"/>
    </xf>
    <xf numFmtId="43" fontId="15" fillId="0" borderId="0" xfId="0" applyNumberFormat="1" applyFont="1" applyBorder="1"/>
    <xf numFmtId="0" fontId="15" fillId="0" borderId="0" xfId="0" applyFont="1" applyBorder="1" applyAlignment="1">
      <alignment horizontal="left" wrapText="1"/>
    </xf>
    <xf numFmtId="0" fontId="15" fillId="0" borderId="8" xfId="0" applyFont="1" applyBorder="1" applyAlignment="1">
      <alignment horizontal="left"/>
    </xf>
    <xf numFmtId="0" fontId="15" fillId="0" borderId="2" xfId="0" applyFont="1" applyBorder="1" applyAlignment="1">
      <alignment wrapText="1"/>
    </xf>
    <xf numFmtId="0" fontId="15" fillId="41" borderId="19" xfId="0" applyFont="1" applyFill="1" applyBorder="1" applyAlignment="1">
      <alignment horizontal="center"/>
    </xf>
    <xf numFmtId="3" fontId="15" fillId="0" borderId="0" xfId="0" quotePrefix="1" applyNumberFormat="1" applyFont="1" applyBorder="1" applyAlignment="1">
      <alignment horizontal="center"/>
    </xf>
    <xf numFmtId="0" fontId="15" fillId="44" borderId="23" xfId="0" applyFont="1" applyFill="1" applyBorder="1" applyAlignment="1">
      <alignment horizontal="center"/>
    </xf>
    <xf numFmtId="0" fontId="15" fillId="44" borderId="7" xfId="0" applyFont="1" applyFill="1" applyBorder="1" applyAlignment="1">
      <alignment horizontal="center"/>
    </xf>
    <xf numFmtId="0" fontId="15" fillId="44" borderId="6" xfId="0" applyFont="1" applyFill="1" applyBorder="1" applyAlignment="1">
      <alignment horizontal="center"/>
    </xf>
    <xf numFmtId="0" fontId="15" fillId="44" borderId="22" xfId="0" applyFont="1" applyFill="1" applyBorder="1" applyAlignment="1">
      <alignment horizontal="center"/>
    </xf>
    <xf numFmtId="0" fontId="15" fillId="44" borderId="24" xfId="0" applyFont="1" applyFill="1" applyBorder="1" applyAlignment="1">
      <alignment horizontal="center"/>
    </xf>
    <xf numFmtId="0" fontId="15" fillId="44" borderId="2" xfId="0" applyFont="1" applyFill="1" applyBorder="1"/>
    <xf numFmtId="170" fontId="0" fillId="0" borderId="0" xfId="0" applyNumberFormat="1" applyAlignment="1"/>
    <xf numFmtId="0" fontId="15" fillId="44" borderId="0" xfId="0" applyFont="1" applyFill="1" applyBorder="1" applyAlignment="1">
      <alignment horizontal="center"/>
    </xf>
    <xf numFmtId="0" fontId="15" fillId="44" borderId="2" xfId="0" applyFont="1" applyFill="1" applyBorder="1" applyAlignment="1">
      <alignment horizontal="center"/>
    </xf>
    <xf numFmtId="0" fontId="15" fillId="44" borderId="8" xfId="0" applyFont="1" applyFill="1" applyBorder="1" applyAlignment="1">
      <alignment horizontal="center"/>
    </xf>
    <xf numFmtId="0" fontId="15" fillId="0" borderId="22" xfId="0" applyFont="1" applyBorder="1" applyAlignment="1">
      <alignment horizontal="left" wrapText="1"/>
    </xf>
    <xf numFmtId="17" fontId="15" fillId="3" borderId="7" xfId="0" applyNumberFormat="1" applyFont="1" applyFill="1" applyBorder="1"/>
    <xf numFmtId="16" fontId="15" fillId="3" borderId="6" xfId="0" applyNumberFormat="1" applyFont="1" applyFill="1" applyBorder="1"/>
    <xf numFmtId="17" fontId="15" fillId="3" borderId="22" xfId="0" applyNumberFormat="1" applyFont="1" applyFill="1" applyBorder="1"/>
    <xf numFmtId="0" fontId="15" fillId="41" borderId="19" xfId="0" applyFont="1" applyFill="1" applyBorder="1" applyAlignment="1">
      <alignment horizontal="center"/>
    </xf>
    <xf numFmtId="0" fontId="15" fillId="41" borderId="20" xfId="0" applyFont="1" applyFill="1" applyBorder="1" applyAlignment="1">
      <alignment horizontal="center"/>
    </xf>
    <xf numFmtId="167" fontId="15" fillId="0" borderId="0" xfId="0" quotePrefix="1" applyNumberFormat="1" applyFont="1" applyBorder="1" applyAlignment="1">
      <alignment horizontal="center"/>
    </xf>
    <xf numFmtId="167" fontId="15" fillId="44" borderId="2"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0" borderId="0" xfId="0" applyNumberFormat="1" applyFont="1" applyBorder="1" applyAlignment="1">
      <alignment horizontal="center"/>
    </xf>
    <xf numFmtId="167" fontId="15" fillId="0" borderId="2" xfId="0" quotePrefix="1" applyNumberFormat="1" applyFont="1" applyBorder="1" applyAlignment="1">
      <alignment horizontal="center"/>
    </xf>
    <xf numFmtId="167" fontId="15" fillId="44" borderId="8" xfId="0" applyNumberFormat="1" applyFont="1" applyFill="1" applyBorder="1" applyAlignment="1">
      <alignment horizontal="center"/>
    </xf>
    <xf numFmtId="3" fontId="15" fillId="44" borderId="2" xfId="0" applyNumberFormat="1" applyFont="1" applyFill="1" applyBorder="1"/>
    <xf numFmtId="3" fontId="15" fillId="44" borderId="0" xfId="0" applyNumberFormat="1" applyFont="1" applyFill="1" applyBorder="1"/>
    <xf numFmtId="3" fontId="15" fillId="44" borderId="8" xfId="0" applyNumberFormat="1" applyFont="1" applyFill="1" applyBorder="1"/>
    <xf numFmtId="0" fontId="15" fillId="44" borderId="0" xfId="0" applyFont="1" applyFill="1" applyBorder="1"/>
    <xf numFmtId="0" fontId="15" fillId="44" borderId="8" xfId="0" applyFont="1" applyFill="1" applyBorder="1"/>
    <xf numFmtId="0" fontId="15" fillId="0" borderId="19" xfId="0" applyFont="1" applyBorder="1" applyAlignment="1">
      <alignment wrapText="1"/>
    </xf>
    <xf numFmtId="0" fontId="15" fillId="0" borderId="2" xfId="0" applyFont="1" applyFill="1" applyBorder="1" applyAlignment="1">
      <alignment wrapText="1"/>
    </xf>
    <xf numFmtId="167" fontId="15" fillId="0" borderId="0" xfId="0" applyNumberFormat="1" applyFont="1" applyFill="1" applyBorder="1" applyAlignment="1">
      <alignment horizontal="center"/>
    </xf>
    <xf numFmtId="0" fontId="15" fillId="0" borderId="0" xfId="0" applyFont="1" applyAlignment="1">
      <alignment horizontal="left" vertical="top" wrapText="1"/>
    </xf>
    <xf numFmtId="0" fontId="15" fillId="41" borderId="19" xfId="0" applyFont="1" applyFill="1" applyBorder="1" applyAlignment="1">
      <alignment horizontal="center"/>
    </xf>
    <xf numFmtId="0" fontId="15" fillId="41" borderId="20" xfId="0" applyFont="1" applyFill="1" applyBorder="1" applyAlignment="1">
      <alignment horizontal="center"/>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0" xfId="0" applyFont="1" applyFill="1" applyBorder="1" applyAlignment="1">
      <alignment horizontal="center"/>
    </xf>
    <xf numFmtId="0" fontId="0" fillId="0" borderId="0" xfId="0"/>
    <xf numFmtId="167" fontId="15" fillId="44" borderId="8" xfId="0" quotePrefix="1" applyNumberFormat="1" applyFont="1" applyFill="1" applyBorder="1" applyAlignment="1">
      <alignment horizontal="center"/>
    </xf>
    <xf numFmtId="0" fontId="50" fillId="0" borderId="0" xfId="0" applyFont="1" applyBorder="1" applyAlignment="1">
      <alignment horizontal="left" wrapText="1"/>
    </xf>
    <xf numFmtId="167" fontId="15" fillId="44" borderId="0" xfId="0" quotePrefix="1" applyNumberFormat="1" applyFont="1" applyFill="1" applyBorder="1" applyAlignment="1">
      <alignment horizontal="center"/>
    </xf>
    <xf numFmtId="167" fontId="15" fillId="44" borderId="2"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7" fontId="15" fillId="0" borderId="19" xfId="0" quotePrefix="1" applyNumberFormat="1" applyFont="1" applyBorder="1" applyAlignment="1">
      <alignment horizontal="center"/>
    </xf>
    <xf numFmtId="167" fontId="15" fillId="0" borderId="18" xfId="0" quotePrefix="1" applyNumberFormat="1" applyFont="1" applyBorder="1" applyAlignment="1">
      <alignment horizontal="center"/>
    </xf>
    <xf numFmtId="0" fontId="15" fillId="0" borderId="8" xfId="0" applyFont="1" applyBorder="1" applyAlignment="1">
      <alignment horizontal="center" wrapText="1"/>
    </xf>
    <xf numFmtId="167" fontId="15" fillId="0" borderId="7" xfId="0" quotePrefix="1" applyNumberFormat="1" applyFont="1" applyBorder="1" applyAlignment="1">
      <alignment horizontal="center"/>
    </xf>
    <xf numFmtId="167" fontId="15" fillId="0" borderId="6" xfId="0" quotePrefix="1" applyNumberFormat="1" applyFont="1" applyBorder="1" applyAlignment="1">
      <alignment horizontal="center"/>
    </xf>
    <xf numFmtId="0" fontId="15" fillId="44" borderId="25" xfId="0" applyFont="1" applyFill="1" applyBorder="1" applyAlignment="1">
      <alignment horizontal="center"/>
    </xf>
    <xf numFmtId="167" fontId="15" fillId="44" borderId="7" xfId="0" applyNumberFormat="1" applyFont="1" applyFill="1" applyBorder="1" applyAlignment="1">
      <alignment horizontal="center"/>
    </xf>
    <xf numFmtId="167" fontId="15" fillId="44" borderId="6" xfId="0" applyNumberFormat="1" applyFont="1" applyFill="1" applyBorder="1" applyAlignment="1">
      <alignment horizontal="center"/>
    </xf>
    <xf numFmtId="4" fontId="15" fillId="44" borderId="6" xfId="0" applyNumberFormat="1" applyFont="1" applyFill="1" applyBorder="1" applyAlignment="1">
      <alignment horizontal="center"/>
    </xf>
    <xf numFmtId="0" fontId="15" fillId="0" borderId="7" xfId="0" applyFont="1" applyFill="1" applyBorder="1" applyAlignment="1">
      <alignment vertical="top" wrapText="1"/>
    </xf>
    <xf numFmtId="0" fontId="15" fillId="0" borderId="0" xfId="0" applyFont="1" applyBorder="1" applyAlignment="1">
      <alignment wrapText="1"/>
    </xf>
    <xf numFmtId="0" fontId="15" fillId="0" borderId="6" xfId="0" applyFont="1" applyBorder="1" applyAlignment="1">
      <alignment horizontal="left" wrapText="1"/>
    </xf>
    <xf numFmtId="0" fontId="15" fillId="0" borderId="2" xfId="0" applyFont="1" applyFill="1" applyBorder="1" applyAlignment="1">
      <alignment horizontal="left" wrapText="1" indent="2"/>
    </xf>
    <xf numFmtId="167" fontId="15" fillId="44" borderId="2" xfId="0" applyNumberFormat="1" applyFont="1" applyFill="1" applyBorder="1" applyAlignment="1">
      <alignment horizontal="center" wrapText="1"/>
    </xf>
    <xf numFmtId="167" fontId="15" fillId="44" borderId="0" xfId="0" applyNumberFormat="1" applyFont="1" applyFill="1" applyBorder="1" applyAlignment="1">
      <alignment horizontal="center" wrapText="1"/>
    </xf>
    <xf numFmtId="167" fontId="15" fillId="44" borderId="8"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8" xfId="0" applyNumberFormat="1" applyFont="1" applyFill="1" applyBorder="1" applyAlignment="1">
      <alignment horizontal="center" wrapText="1"/>
    </xf>
    <xf numFmtId="3" fontId="15" fillId="0" borderId="2" xfId="0" applyNumberFormat="1" applyFont="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8" xfId="0" applyNumberFormat="1" applyFont="1" applyFill="1" applyBorder="1" applyAlignment="1">
      <alignment horizontal="center" wrapText="1"/>
    </xf>
    <xf numFmtId="0" fontId="15" fillId="0" borderId="0" xfId="0" applyFont="1" applyAlignment="1">
      <alignment vertical="top" wrapText="1"/>
    </xf>
    <xf numFmtId="0" fontId="15" fillId="0" borderId="2" xfId="0" applyFont="1" applyFill="1" applyBorder="1" applyAlignment="1">
      <alignment horizontal="left" vertical="top" wrapText="1"/>
    </xf>
    <xf numFmtId="167" fontId="15" fillId="0" borderId="8" xfId="0" quotePrefix="1" applyNumberFormat="1" applyFont="1" applyBorder="1" applyAlignment="1">
      <alignment horizontal="center" vertical="top" wrapText="1"/>
    </xf>
    <xf numFmtId="3" fontId="15" fillId="0" borderId="8" xfId="0" quotePrefix="1" applyNumberFormat="1" applyFont="1" applyBorder="1" applyAlignment="1">
      <alignment horizontal="center" vertical="top" wrapText="1"/>
    </xf>
    <xf numFmtId="0" fontId="15" fillId="0" borderId="2" xfId="0" applyFont="1" applyFill="1" applyBorder="1" applyAlignment="1">
      <alignment horizontal="left" vertical="top" wrapText="1" indent="2"/>
    </xf>
    <xf numFmtId="0" fontId="15" fillId="0" borderId="2" xfId="0" applyFont="1" applyBorder="1" applyAlignment="1">
      <alignment horizontal="left" vertical="top" wrapText="1" indent="2"/>
    </xf>
    <xf numFmtId="0" fontId="15" fillId="0" borderId="0" xfId="0" applyFont="1" applyFill="1" applyBorder="1" applyAlignment="1">
      <alignment horizontal="center"/>
    </xf>
    <xf numFmtId="167" fontId="15" fillId="0" borderId="0" xfId="0" applyNumberFormat="1" applyFont="1" applyBorder="1" applyAlignment="1">
      <alignment horizontal="center" wrapText="1"/>
    </xf>
    <xf numFmtId="167" fontId="15" fillId="44" borderId="18" xfId="0" quotePrefix="1" applyNumberFormat="1" applyFont="1" applyFill="1" applyBorder="1" applyAlignment="1">
      <alignment horizontal="center"/>
    </xf>
    <xf numFmtId="0" fontId="15" fillId="0" borderId="0" xfId="0" applyFont="1" applyBorder="1" applyAlignment="1">
      <alignment vertical="top" wrapText="1"/>
    </xf>
    <xf numFmtId="167" fontId="15" fillId="44" borderId="19" xfId="0" quotePrefix="1" applyNumberFormat="1" applyFont="1" applyFill="1" applyBorder="1" applyAlignment="1">
      <alignment horizontal="center"/>
    </xf>
    <xf numFmtId="167" fontId="15" fillId="44" borderId="20" xfId="0" quotePrefix="1" applyNumberFormat="1" applyFont="1" applyFill="1" applyBorder="1" applyAlignment="1">
      <alignment horizontal="center"/>
    </xf>
    <xf numFmtId="167" fontId="15" fillId="44" borderId="7" xfId="0" quotePrefix="1" applyNumberFormat="1" applyFont="1" applyFill="1" applyBorder="1" applyAlignment="1">
      <alignment horizontal="center"/>
    </xf>
    <xf numFmtId="167" fontId="15" fillId="44" borderId="6" xfId="0" quotePrefix="1" applyNumberFormat="1" applyFont="1" applyFill="1" applyBorder="1" applyAlignment="1">
      <alignment horizontal="center"/>
    </xf>
    <xf numFmtId="167" fontId="15" fillId="44" borderId="22" xfId="0" quotePrefix="1" applyNumberFormat="1" applyFont="1" applyFill="1" applyBorder="1" applyAlignment="1">
      <alignment horizontal="center"/>
    </xf>
    <xf numFmtId="0" fontId="15" fillId="0" borderId="7" xfId="0" applyFont="1" applyBorder="1" applyAlignment="1">
      <alignment horizontal="left" wrapText="1"/>
    </xf>
    <xf numFmtId="0" fontId="50" fillId="0" borderId="2" xfId="0" applyFont="1" applyBorder="1" applyAlignment="1">
      <alignment horizontal="left" vertical="top" wrapText="1"/>
    </xf>
    <xf numFmtId="0" fontId="0" fillId="44" borderId="0" xfId="0" applyFill="1" applyAlignment="1">
      <alignment wrapText="1"/>
    </xf>
    <xf numFmtId="0" fontId="15" fillId="0" borderId="0" xfId="0" applyFont="1" applyBorder="1" applyAlignment="1">
      <alignment horizontal="left" vertical="top" wrapText="1"/>
    </xf>
    <xf numFmtId="0" fontId="15" fillId="0" borderId="0" xfId="0" applyFont="1" applyAlignment="1">
      <alignment horizontal="left" vertical="top" wrapText="1"/>
    </xf>
    <xf numFmtId="0" fontId="15" fillId="41" borderId="19" xfId="0" applyFont="1" applyFill="1" applyBorder="1" applyAlignment="1">
      <alignment horizontal="center"/>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0" xfId="0" applyFont="1" applyFill="1" applyBorder="1" applyAlignment="1">
      <alignment horizontal="center"/>
    </xf>
    <xf numFmtId="0" fontId="0" fillId="0" borderId="0" xfId="0"/>
    <xf numFmtId="0" fontId="15" fillId="0" borderId="0" xfId="0" applyFont="1" applyBorder="1" applyAlignment="1">
      <alignment horizontal="center" wrapText="1"/>
    </xf>
    <xf numFmtId="0" fontId="15" fillId="0" borderId="2" xfId="0" applyFont="1" applyFill="1" applyBorder="1" applyAlignment="1">
      <alignment vertical="top" wrapText="1"/>
    </xf>
    <xf numFmtId="0" fontId="15" fillId="0" borderId="8" xfId="0" applyFont="1" applyBorder="1" applyAlignment="1">
      <alignment horizontal="center"/>
    </xf>
    <xf numFmtId="0" fontId="15" fillId="0" borderId="7" xfId="0" applyFont="1" applyFill="1" applyBorder="1" applyAlignment="1">
      <alignment wrapText="1"/>
    </xf>
    <xf numFmtId="167" fontId="15" fillId="0" borderId="8" xfId="0" quotePrefix="1" applyNumberFormat="1" applyFont="1" applyBorder="1" applyAlignment="1">
      <alignment horizontal="center"/>
    </xf>
    <xf numFmtId="167" fontId="15" fillId="0" borderId="8" xfId="0" applyNumberFormat="1" applyFont="1" applyBorder="1" applyAlignment="1">
      <alignment horizontal="center"/>
    </xf>
    <xf numFmtId="3" fontId="15" fillId="0" borderId="2" xfId="0" applyNumberFormat="1" applyFont="1" applyBorder="1"/>
    <xf numFmtId="3" fontId="15" fillId="0" borderId="0" xfId="0" applyNumberFormat="1" applyFont="1" applyBorder="1"/>
    <xf numFmtId="3" fontId="15" fillId="0" borderId="8" xfId="0" applyNumberFormat="1" applyFont="1" applyBorder="1"/>
    <xf numFmtId="3" fontId="15" fillId="0" borderId="7" xfId="0" applyNumberFormat="1" applyFont="1" applyBorder="1"/>
    <xf numFmtId="3" fontId="15" fillId="0" borderId="6" xfId="0" applyNumberFormat="1" applyFont="1" applyBorder="1"/>
    <xf numFmtId="3" fontId="15" fillId="0" borderId="22" xfId="0" applyNumberFormat="1" applyFont="1" applyBorder="1"/>
    <xf numFmtId="3" fontId="15" fillId="44" borderId="7" xfId="0" applyNumberFormat="1" applyFont="1" applyFill="1" applyBorder="1"/>
    <xf numFmtId="3" fontId="15" fillId="44" borderId="6" xfId="0" applyNumberFormat="1" applyFont="1" applyFill="1" applyBorder="1"/>
    <xf numFmtId="3" fontId="15" fillId="44" borderId="22" xfId="0" applyNumberFormat="1" applyFont="1" applyFill="1" applyBorder="1"/>
    <xf numFmtId="0" fontId="15" fillId="0" borderId="2"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44" borderId="0" xfId="0" applyFont="1" applyFill="1" applyBorder="1" applyAlignment="1">
      <alignment horizontal="center"/>
    </xf>
    <xf numFmtId="0" fontId="15" fillId="0" borderId="2"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2"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164" fontId="15" fillId="44" borderId="2" xfId="0" applyNumberFormat="1" applyFont="1" applyFill="1" applyBorder="1" applyAlignment="1">
      <alignment horizontal="center" wrapText="1"/>
    </xf>
    <xf numFmtId="0" fontId="15" fillId="0" borderId="0" xfId="0" applyFont="1" applyFill="1" applyAlignment="1">
      <alignment wrapText="1"/>
    </xf>
    <xf numFmtId="3" fontId="15" fillId="0" borderId="2"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2"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7" fontId="15" fillId="0" borderId="0" xfId="0" applyNumberFormat="1" applyFont="1" applyFill="1" applyBorder="1" applyAlignment="1">
      <alignment vertical="top" wrapText="1"/>
    </xf>
    <xf numFmtId="0" fontId="15" fillId="0" borderId="7" xfId="0" applyFont="1" applyBorder="1" applyAlignment="1">
      <alignment horizontal="left" vertical="top" wrapText="1" indent="2"/>
    </xf>
    <xf numFmtId="3" fontId="15" fillId="0" borderId="22" xfId="0" quotePrefix="1" applyNumberFormat="1" applyFont="1" applyBorder="1" applyAlignment="1">
      <alignment horizontal="center" vertical="top" wrapText="1"/>
    </xf>
    <xf numFmtId="3" fontId="15" fillId="0" borderId="6" xfId="0" applyNumberFormat="1" applyFont="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18"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8" xfId="0" applyFont="1" applyFill="1" applyBorder="1" applyAlignment="1">
      <alignment vertical="top" wrapText="1"/>
    </xf>
    <xf numFmtId="0" fontId="15" fillId="0" borderId="2" xfId="0" applyFont="1" applyFill="1" applyBorder="1" applyAlignment="1">
      <alignment horizontal="left" wrapText="1" indent="4"/>
    </xf>
    <xf numFmtId="0" fontId="49" fillId="0" borderId="3" xfId="0" applyFont="1" applyFill="1" applyBorder="1" applyAlignment="1">
      <alignment horizontal="center" wrapText="1"/>
    </xf>
    <xf numFmtId="0" fontId="49" fillId="0" borderId="3" xfId="0" applyFont="1" applyFill="1" applyBorder="1" applyAlignment="1">
      <alignment wrapText="1"/>
    </xf>
    <xf numFmtId="0" fontId="15" fillId="0" borderId="0" xfId="0" applyFont="1" applyFill="1" applyAlignment="1">
      <alignment horizontal="center"/>
    </xf>
    <xf numFmtId="0" fontId="15" fillId="44" borderId="2" xfId="0" applyFont="1" applyFill="1" applyBorder="1" applyAlignment="1">
      <alignment horizontal="center"/>
    </xf>
    <xf numFmtId="0" fontId="15" fillId="0" borderId="0" xfId="0" applyFont="1" applyFill="1" applyBorder="1" applyAlignment="1">
      <alignment horizontal="center"/>
    </xf>
    <xf numFmtId="0" fontId="15" fillId="44" borderId="8" xfId="0" applyFont="1" applyFill="1" applyBorder="1" applyAlignment="1">
      <alignment horizontal="center"/>
    </xf>
    <xf numFmtId="0" fontId="15" fillId="44" borderId="23" xfId="0" applyNumberFormat="1" applyFont="1" applyFill="1" applyBorder="1" applyAlignment="1">
      <alignment horizontal="center"/>
    </xf>
    <xf numFmtId="0" fontId="49" fillId="0" borderId="0" xfId="0" applyFont="1" applyFill="1" applyBorder="1" applyAlignment="1">
      <alignment horizontal="left" wrapText="1"/>
    </xf>
    <xf numFmtId="3" fontId="49" fillId="0" borderId="5" xfId="0" quotePrefix="1" applyNumberFormat="1" applyFont="1" applyBorder="1" applyAlignment="1">
      <alignment horizontal="left"/>
    </xf>
    <xf numFmtId="3" fontId="15" fillId="0" borderId="8" xfId="0" quotePrefix="1" applyNumberFormat="1" applyFont="1" applyBorder="1" applyAlignment="1">
      <alignment horizontal="center" wrapText="1"/>
    </xf>
    <xf numFmtId="3" fontId="15" fillId="0" borderId="8" xfId="0" quotePrefix="1" applyNumberFormat="1" applyFont="1" applyFill="1" applyBorder="1" applyAlignment="1">
      <alignment horizontal="center" wrapText="1"/>
    </xf>
    <xf numFmtId="3" fontId="15" fillId="0" borderId="22"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8" xfId="0" applyFont="1" applyFill="1" applyBorder="1" applyAlignment="1">
      <alignment wrapText="1"/>
    </xf>
    <xf numFmtId="0" fontId="15" fillId="0" borderId="0" xfId="0" applyFont="1" applyFill="1" applyAlignment="1">
      <alignment horizontal="left" wrapText="1" indent="4"/>
    </xf>
    <xf numFmtId="0" fontId="15" fillId="0" borderId="7" xfId="0" applyFont="1" applyFill="1" applyBorder="1" applyAlignment="1">
      <alignment horizontal="left" wrapText="1" indent="4"/>
    </xf>
    <xf numFmtId="3" fontId="15" fillId="0" borderId="6" xfId="0" quotePrefix="1" applyNumberFormat="1" applyFont="1" applyFill="1" applyBorder="1" applyAlignment="1">
      <alignment horizontal="center" wrapText="1"/>
    </xf>
    <xf numFmtId="0" fontId="15" fillId="0" borderId="2"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2" xfId="0" applyNumberFormat="1" applyFont="1" applyFill="1" applyBorder="1" applyAlignment="1">
      <alignment horizontal="center" wrapText="1"/>
    </xf>
    <xf numFmtId="164" fontId="15" fillId="0" borderId="7" xfId="0" applyNumberFormat="1" applyFont="1" applyFill="1" applyBorder="1" applyAlignment="1">
      <alignment horizontal="center" wrapText="1"/>
    </xf>
    <xf numFmtId="0" fontId="15" fillId="0" borderId="2" xfId="0" applyFont="1" applyBorder="1" applyAlignment="1">
      <alignment horizontal="left" wrapText="1" indent="1"/>
    </xf>
    <xf numFmtId="0" fontId="15" fillId="0" borderId="2" xfId="0" applyFont="1" applyBorder="1" applyAlignment="1">
      <alignment horizontal="left" wrapText="1" indent="4"/>
    </xf>
    <xf numFmtId="0" fontId="15" fillId="0" borderId="2" xfId="0" applyFont="1" applyBorder="1" applyAlignment="1">
      <alignment horizontal="left" wrapText="1" indent="2"/>
    </xf>
    <xf numFmtId="3" fontId="15" fillId="0" borderId="6" xfId="0" applyNumberFormat="1" applyFont="1" applyBorder="1" applyAlignment="1">
      <alignment horizontal="center" wrapText="1"/>
    </xf>
    <xf numFmtId="0" fontId="54" fillId="0" borderId="0" xfId="0" applyFont="1"/>
    <xf numFmtId="0" fontId="50" fillId="0" borderId="19" xfId="0" applyFont="1" applyBorder="1" applyAlignment="1">
      <alignment wrapText="1"/>
    </xf>
    <xf numFmtId="167" fontId="15" fillId="0" borderId="0" xfId="0" quotePrefix="1" applyNumberFormat="1" applyFont="1" applyBorder="1" applyAlignment="1">
      <alignment horizontal="center" wrapText="1"/>
    </xf>
    <xf numFmtId="4" fontId="15" fillId="44" borderId="0" xfId="0" applyNumberFormat="1" applyFont="1" applyFill="1" applyBorder="1" applyAlignment="1">
      <alignment horizontal="center" wrapText="1"/>
    </xf>
    <xf numFmtId="0" fontId="15" fillId="0" borderId="19" xfId="0" applyFont="1" applyBorder="1" applyAlignment="1">
      <alignment horizontal="left" vertical="top" wrapText="1"/>
    </xf>
    <xf numFmtId="0" fontId="15" fillId="0" borderId="20" xfId="0" applyFont="1" applyBorder="1" applyAlignment="1">
      <alignment horizontal="center" wrapText="1"/>
    </xf>
    <xf numFmtId="0" fontId="15" fillId="0" borderId="18" xfId="0" applyFont="1" applyFill="1" applyBorder="1" applyAlignment="1">
      <alignment horizontal="center"/>
    </xf>
    <xf numFmtId="167" fontId="15" fillId="0" borderId="6" xfId="0" applyNumberFormat="1" applyFont="1" applyBorder="1" applyAlignment="1">
      <alignment horizontal="center" vertical="top" wrapText="1"/>
    </xf>
    <xf numFmtId="167" fontId="15" fillId="44" borderId="7" xfId="0" applyNumberFormat="1" applyFont="1" applyFill="1" applyBorder="1" applyAlignment="1">
      <alignment horizontal="center" vertical="top" wrapText="1"/>
    </xf>
    <xf numFmtId="167" fontId="15" fillId="44" borderId="6" xfId="0" applyNumberFormat="1" applyFont="1" applyFill="1" applyBorder="1" applyAlignment="1">
      <alignment horizontal="center" vertical="top" wrapText="1"/>
    </xf>
    <xf numFmtId="167" fontId="15" fillId="44" borderId="22" xfId="0" applyNumberFormat="1" applyFont="1" applyFill="1" applyBorder="1" applyAlignment="1">
      <alignment horizontal="center" vertical="top" wrapText="1"/>
    </xf>
    <xf numFmtId="0" fontId="49" fillId="0" borderId="0" xfId="0" applyFont="1" applyFill="1" applyBorder="1" applyAlignment="1">
      <alignment vertical="top" wrapText="1"/>
    </xf>
    <xf numFmtId="0" fontId="49" fillId="0" borderId="0" xfId="0" applyFont="1" applyBorder="1" applyAlignment="1">
      <alignment vertical="top" wrapText="1"/>
    </xf>
    <xf numFmtId="3" fontId="15" fillId="0" borderId="7" xfId="0" applyNumberFormat="1" applyFont="1" applyBorder="1" applyAlignment="1">
      <alignment horizontal="center" wrapText="1"/>
    </xf>
    <xf numFmtId="167" fontId="15" fillId="0" borderId="6" xfId="0" applyNumberFormat="1" applyFont="1" applyBorder="1" applyAlignment="1">
      <alignment horizontal="center" wrapText="1"/>
    </xf>
    <xf numFmtId="167" fontId="15" fillId="44" borderId="6" xfId="0" applyNumberFormat="1" applyFont="1" applyFill="1" applyBorder="1" applyAlignment="1">
      <alignment horizontal="center" wrapText="1"/>
    </xf>
    <xf numFmtId="167" fontId="15" fillId="44" borderId="7" xfId="0" applyNumberFormat="1" applyFont="1" applyFill="1" applyBorder="1" applyAlignment="1">
      <alignment horizontal="center" wrapText="1"/>
    </xf>
    <xf numFmtId="167" fontId="15" fillId="44" borderId="22" xfId="0" applyNumberFormat="1" applyFont="1" applyFill="1" applyBorder="1" applyAlignment="1">
      <alignment horizontal="center" wrapText="1"/>
    </xf>
    <xf numFmtId="167" fontId="15" fillId="0" borderId="0" xfId="0" applyNumberFormat="1" applyFont="1" applyFill="1" applyBorder="1" applyAlignment="1">
      <alignment horizontal="center" wrapText="1"/>
    </xf>
    <xf numFmtId="167" fontId="15" fillId="0" borderId="20" xfId="0" quotePrefix="1" applyNumberFormat="1" applyFont="1" applyBorder="1" applyAlignment="1">
      <alignment horizontal="center"/>
    </xf>
    <xf numFmtId="167" fontId="15" fillId="0" borderId="22" xfId="0" quotePrefix="1" applyNumberFormat="1" applyFont="1" applyBorder="1" applyAlignment="1">
      <alignment horizontal="center"/>
    </xf>
    <xf numFmtId="0" fontId="49" fillId="0" borderId="0" xfId="0" applyFont="1" applyBorder="1" applyAlignment="1">
      <alignment wrapText="1"/>
    </xf>
    <xf numFmtId="0" fontId="49" fillId="0" borderId="0" xfId="0" applyFont="1" applyAlignment="1">
      <alignment wrapText="1"/>
    </xf>
    <xf numFmtId="0" fontId="49" fillId="0" borderId="0" xfId="0" applyFont="1" applyBorder="1" applyAlignment="1">
      <alignment horizontal="left" vertical="top" wrapText="1"/>
    </xf>
    <xf numFmtId="0" fontId="15" fillId="0" borderId="0" xfId="0" applyFont="1" applyFill="1" applyBorder="1" applyAlignment="1">
      <alignment horizontal="center" wrapText="1"/>
    </xf>
    <xf numFmtId="0" fontId="22" fillId="0" borderId="8" xfId="0" applyFont="1" applyFill="1" applyBorder="1" applyAlignment="1">
      <alignment horizontal="center" wrapText="1"/>
    </xf>
    <xf numFmtId="167" fontId="15" fillId="48" borderId="2" xfId="0" applyNumberFormat="1" applyFont="1" applyFill="1" applyBorder="1" applyAlignment="1">
      <alignment horizontal="center"/>
    </xf>
    <xf numFmtId="167" fontId="15" fillId="48" borderId="0" xfId="0" applyNumberFormat="1" applyFont="1" applyFill="1" applyBorder="1" applyAlignment="1">
      <alignment horizontal="center"/>
    </xf>
    <xf numFmtId="167" fontId="15" fillId="48" borderId="8" xfId="0" applyNumberFormat="1" applyFont="1" applyFill="1" applyBorder="1" applyAlignment="1">
      <alignment horizontal="center"/>
    </xf>
    <xf numFmtId="0" fontId="15" fillId="2" borderId="2" xfId="0" applyFont="1" applyFill="1" applyBorder="1" applyAlignment="1">
      <alignment horizontal="left" vertical="top" wrapText="1" indent="2"/>
    </xf>
    <xf numFmtId="0" fontId="22" fillId="2" borderId="8" xfId="0" applyFont="1" applyFill="1" applyBorder="1" applyAlignment="1">
      <alignment horizontal="center" wrapText="1"/>
    </xf>
    <xf numFmtId="167" fontId="15" fillId="2" borderId="0" xfId="0" applyNumberFormat="1" applyFont="1" applyFill="1" applyBorder="1" applyAlignment="1">
      <alignment horizontal="center"/>
    </xf>
    <xf numFmtId="0" fontId="21" fillId="2" borderId="8" xfId="0" applyFont="1" applyFill="1" applyBorder="1" applyAlignment="1">
      <alignment horizontal="center" wrapText="1"/>
    </xf>
    <xf numFmtId="3" fontId="15" fillId="44" borderId="7" xfId="0" applyNumberFormat="1" applyFont="1" applyFill="1" applyBorder="1" applyAlignment="1">
      <alignment horizontal="center" vertical="top"/>
    </xf>
    <xf numFmtId="3" fontId="15" fillId="44" borderId="6" xfId="0" applyNumberFormat="1" applyFont="1" applyFill="1" applyBorder="1" applyAlignment="1">
      <alignment horizontal="center" vertical="top"/>
    </xf>
    <xf numFmtId="3" fontId="15" fillId="44" borderId="22" xfId="0" applyNumberFormat="1" applyFont="1" applyFill="1" applyBorder="1" applyAlignment="1">
      <alignment horizontal="center" vertical="top"/>
    </xf>
    <xf numFmtId="0" fontId="55" fillId="0" borderId="0" xfId="511" applyFont="1"/>
    <xf numFmtId="0" fontId="46" fillId="0" borderId="0" xfId="511"/>
    <xf numFmtId="167" fontId="15" fillId="0" borderId="0" xfId="0" applyNumberFormat="1" applyFont="1" applyAlignment="1">
      <alignment horizontal="center" wrapText="1"/>
    </xf>
    <xf numFmtId="0" fontId="50" fillId="0" borderId="8" xfId="0" applyFont="1" applyBorder="1" applyAlignment="1">
      <alignment horizontal="center" wrapText="1"/>
    </xf>
    <xf numFmtId="167" fontId="50" fillId="0" borderId="0" xfId="0" quotePrefix="1" applyNumberFormat="1" applyFont="1" applyBorder="1" applyAlignment="1">
      <alignment horizontal="center" wrapText="1"/>
    </xf>
    <xf numFmtId="167" fontId="50" fillId="44" borderId="19" xfId="0" quotePrefix="1" applyNumberFormat="1" applyFont="1" applyFill="1" applyBorder="1" applyAlignment="1">
      <alignment horizontal="center" wrapText="1"/>
    </xf>
    <xf numFmtId="167" fontId="50" fillId="44" borderId="20" xfId="0" quotePrefix="1" applyNumberFormat="1" applyFont="1" applyFill="1" applyBorder="1" applyAlignment="1">
      <alignment horizontal="center" wrapText="1"/>
    </xf>
    <xf numFmtId="3" fontId="49" fillId="0" borderId="4" xfId="0" quotePrefix="1" applyNumberFormat="1" applyFont="1" applyBorder="1" applyAlignment="1">
      <alignment horizontal="center" wrapText="1"/>
    </xf>
    <xf numFmtId="0" fontId="15" fillId="2" borderId="2" xfId="0" applyFont="1" applyFill="1" applyBorder="1" applyAlignment="1">
      <alignment horizontal="left" vertical="top" wrapText="1"/>
    </xf>
    <xf numFmtId="0" fontId="22" fillId="2" borderId="22" xfId="0" applyFont="1" applyFill="1" applyBorder="1" applyAlignment="1">
      <alignment horizontal="center" wrapText="1"/>
    </xf>
    <xf numFmtId="167" fontId="15" fillId="2" borderId="22" xfId="0" applyNumberFormat="1" applyFont="1" applyFill="1" applyBorder="1" applyAlignment="1">
      <alignment horizontal="center"/>
    </xf>
    <xf numFmtId="167" fontId="50" fillId="44" borderId="18" xfId="0" quotePrefix="1" applyNumberFormat="1" applyFont="1" applyFill="1" applyBorder="1" applyAlignment="1">
      <alignment horizontal="center" wrapText="1"/>
    </xf>
    <xf numFmtId="3" fontId="15" fillId="0" borderId="0" xfId="0" quotePrefix="1" applyNumberFormat="1" applyFont="1" applyFill="1" applyBorder="1" applyAlignment="1">
      <alignment horizontal="left" vertical="top" wrapText="1"/>
    </xf>
    <xf numFmtId="167" fontId="15" fillId="44" borderId="19" xfId="0" applyNumberFormat="1" applyFont="1" applyFill="1" applyBorder="1" applyAlignment="1">
      <alignment horizontal="center" wrapText="1"/>
    </xf>
    <xf numFmtId="167" fontId="15" fillId="44" borderId="18" xfId="0" applyNumberFormat="1" applyFont="1" applyFill="1" applyBorder="1" applyAlignment="1">
      <alignment horizontal="center" wrapText="1"/>
    </xf>
    <xf numFmtId="167" fontId="15" fillId="44" borderId="20" xfId="0" applyNumberFormat="1" applyFont="1" applyFill="1" applyBorder="1" applyAlignment="1">
      <alignment horizontal="center" wrapText="1"/>
    </xf>
    <xf numFmtId="164" fontId="15" fillId="0" borderId="0"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7" fontId="15" fillId="0" borderId="2" xfId="0" applyNumberFormat="1" applyFont="1" applyBorder="1" applyAlignment="1">
      <alignment horizontal="center"/>
    </xf>
    <xf numFmtId="167" fontId="15" fillId="0" borderId="0" xfId="0" applyNumberFormat="1" applyFont="1" applyFill="1"/>
    <xf numFmtId="164" fontId="21" fillId="0" borderId="0" xfId="37" applyNumberFormat="1" applyFont="1" applyFill="1"/>
    <xf numFmtId="0" fontId="15" fillId="0" borderId="7" xfId="0" applyFont="1" applyFill="1" applyBorder="1" applyAlignment="1"/>
    <xf numFmtId="0" fontId="15" fillId="0" borderId="19" xfId="0" applyFont="1" applyBorder="1"/>
    <xf numFmtId="0" fontId="15" fillId="0" borderId="18" xfId="0" applyFont="1" applyBorder="1"/>
    <xf numFmtId="0" fontId="15" fillId="0" borderId="20" xfId="0" applyFont="1" applyBorder="1"/>
    <xf numFmtId="0" fontId="50" fillId="0" borderId="2" xfId="0" applyFont="1" applyBorder="1"/>
    <xf numFmtId="0" fontId="50" fillId="0" borderId="0" xfId="0" applyFont="1" applyBorder="1"/>
    <xf numFmtId="0" fontId="50" fillId="0" borderId="8" xfId="0" applyFont="1" applyBorder="1"/>
    <xf numFmtId="0" fontId="50" fillId="0" borderId="7" xfId="0" applyFont="1" applyBorder="1"/>
    <xf numFmtId="0" fontId="50" fillId="0" borderId="6" xfId="0" applyFont="1" applyBorder="1"/>
    <xf numFmtId="0" fontId="50" fillId="0" borderId="22" xfId="0" applyFont="1" applyBorder="1"/>
    <xf numFmtId="0" fontId="21" fillId="41" borderId="7" xfId="0" applyFont="1" applyFill="1" applyBorder="1" applyAlignment="1">
      <alignment horizontal="center"/>
    </xf>
    <xf numFmtId="0" fontId="21" fillId="41" borderId="6" xfId="0" applyFont="1" applyFill="1" applyBorder="1" applyAlignment="1">
      <alignment horizontal="center"/>
    </xf>
    <xf numFmtId="0" fontId="22" fillId="0" borderId="2" xfId="0" applyFont="1" applyBorder="1" applyAlignment="1">
      <alignment horizontal="center"/>
    </xf>
    <xf numFmtId="0" fontId="22" fillId="0" borderId="8" xfId="0" applyFont="1" applyBorder="1" applyAlignment="1">
      <alignment horizontal="center"/>
    </xf>
    <xf numFmtId="0" fontId="49" fillId="0" borderId="8" xfId="0" applyFont="1" applyBorder="1" applyAlignment="1">
      <alignment horizontal="center" vertical="top" wrapText="1"/>
    </xf>
    <xf numFmtId="3" fontId="15" fillId="0" borderId="6"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15" fillId="0" borderId="19" xfId="0" applyFont="1" applyBorder="1" applyAlignment="1">
      <alignment horizontal="left" vertical="top" wrapText="1" indent="1"/>
    </xf>
    <xf numFmtId="0" fontId="15" fillId="0" borderId="20" xfId="0" applyFont="1" applyBorder="1" applyAlignment="1">
      <alignment wrapText="1"/>
    </xf>
    <xf numFmtId="3" fontId="15" fillId="0" borderId="18" xfId="0" applyNumberFormat="1" applyFont="1" applyBorder="1" applyAlignment="1">
      <alignment horizontal="center" wrapText="1"/>
    </xf>
    <xf numFmtId="3" fontId="15" fillId="0" borderId="20" xfId="0" applyNumberFormat="1" applyFont="1" applyBorder="1" applyAlignment="1">
      <alignment horizontal="center" wrapText="1"/>
    </xf>
    <xf numFmtId="3" fontId="15" fillId="44" borderId="18" xfId="0" applyNumberFormat="1" applyFont="1" applyFill="1" applyBorder="1" applyAlignment="1">
      <alignment horizontal="center" wrapText="1"/>
    </xf>
    <xf numFmtId="0" fontId="15" fillId="0" borderId="8" xfId="0" applyFont="1" applyBorder="1" applyAlignment="1">
      <alignment wrapText="1"/>
    </xf>
    <xf numFmtId="3" fontId="15" fillId="0" borderId="8" xfId="0" applyNumberFormat="1" applyFont="1" applyBorder="1" applyAlignment="1">
      <alignment horizontal="center" wrapText="1"/>
    </xf>
    <xf numFmtId="0" fontId="56" fillId="0" borderId="2" xfId="0" applyFont="1" applyBorder="1" applyAlignment="1">
      <alignment horizontal="left" indent="2"/>
    </xf>
    <xf numFmtId="0" fontId="49" fillId="0" borderId="19" xfId="0" applyFont="1" applyBorder="1" applyAlignment="1">
      <alignment vertical="top" wrapText="1"/>
    </xf>
    <xf numFmtId="166" fontId="15" fillId="0" borderId="18" xfId="0" applyNumberFormat="1" applyFont="1" applyBorder="1" applyAlignment="1">
      <alignment wrapText="1"/>
    </xf>
    <xf numFmtId="0" fontId="15" fillId="0" borderId="19" xfId="0" applyFont="1" applyBorder="1" applyAlignment="1">
      <alignment horizontal="center" wrapText="1"/>
    </xf>
    <xf numFmtId="0" fontId="15" fillId="0" borderId="18" xfId="0" applyFont="1" applyBorder="1" applyAlignment="1">
      <alignment horizontal="center" wrapText="1"/>
    </xf>
    <xf numFmtId="0" fontId="15" fillId="0" borderId="2" xfId="0" applyFont="1" applyBorder="1" applyAlignment="1">
      <alignment horizontal="center" wrapText="1"/>
    </xf>
    <xf numFmtId="165" fontId="0" fillId="0" borderId="1" xfId="1" applyNumberFormat="1" applyFont="1" applyBorder="1" applyAlignment="1">
      <alignment horizontal="center"/>
    </xf>
    <xf numFmtId="0" fontId="15" fillId="0" borderId="6" xfId="0" applyFont="1" applyBorder="1" applyAlignment="1">
      <alignment horizontal="center"/>
    </xf>
    <xf numFmtId="3" fontId="15" fillId="44" borderId="0" xfId="0" applyNumberFormat="1" applyFont="1" applyFill="1" applyBorder="1" applyAlignment="1">
      <alignment horizontal="center" wrapText="1"/>
    </xf>
    <xf numFmtId="0" fontId="49" fillId="0" borderId="6" xfId="0" applyFont="1" applyBorder="1" applyAlignment="1">
      <alignment horizontal="center" wrapText="1"/>
    </xf>
    <xf numFmtId="0" fontId="22" fillId="0" borderId="19" xfId="0" applyFont="1" applyBorder="1" applyAlignment="1">
      <alignment horizontal="center"/>
    </xf>
    <xf numFmtId="0" fontId="22" fillId="0" borderId="18" xfId="0" applyFont="1" applyBorder="1" applyAlignment="1">
      <alignment horizontal="center"/>
    </xf>
    <xf numFmtId="0" fontId="15" fillId="0" borderId="18" xfId="0" applyFont="1" applyBorder="1" applyAlignment="1">
      <alignment horizontal="center"/>
    </xf>
    <xf numFmtId="0" fontId="49" fillId="0" borderId="2" xfId="0" applyFont="1" applyBorder="1" applyAlignment="1">
      <alignment horizontal="center" wrapText="1"/>
    </xf>
    <xf numFmtId="0" fontId="49" fillId="0" borderId="0" xfId="0" applyFont="1" applyBorder="1" applyAlignment="1">
      <alignment horizontal="center" wrapText="1"/>
    </xf>
    <xf numFmtId="167" fontId="15" fillId="0" borderId="2" xfId="0" quotePrefix="1" applyNumberFormat="1" applyFont="1" applyBorder="1" applyAlignment="1">
      <alignment horizontal="center" wrapText="1"/>
    </xf>
    <xf numFmtId="3" fontId="15" fillId="0" borderId="2" xfId="0" quotePrefix="1" applyNumberFormat="1" applyFont="1" applyBorder="1" applyAlignment="1">
      <alignment horizontal="center" wrapText="1"/>
    </xf>
    <xf numFmtId="166" fontId="15" fillId="0" borderId="0" xfId="0" applyNumberFormat="1" applyFont="1" applyBorder="1" applyAlignment="1">
      <alignment horizontal="center" wrapText="1"/>
    </xf>
    <xf numFmtId="0" fontId="15" fillId="0" borderId="2" xfId="0" applyFont="1" applyBorder="1" applyAlignment="1">
      <alignment horizontal="center"/>
    </xf>
    <xf numFmtId="0" fontId="0" fillId="0" borderId="26" xfId="0" applyBorder="1" applyAlignment="1">
      <alignment horizontal="center"/>
    </xf>
    <xf numFmtId="0" fontId="15" fillId="0" borderId="7" xfId="0" applyFont="1" applyBorder="1" applyAlignment="1">
      <alignment horizontal="center"/>
    </xf>
    <xf numFmtId="166" fontId="15" fillId="0" borderId="0" xfId="0" applyNumberFormat="1" applyFont="1" applyBorder="1" applyAlignment="1">
      <alignment wrapText="1"/>
    </xf>
    <xf numFmtId="166" fontId="15" fillId="0" borderId="6" xfId="0" applyNumberFormat="1" applyFont="1" applyBorder="1" applyAlignment="1">
      <alignment wrapText="1"/>
    </xf>
    <xf numFmtId="164" fontId="0" fillId="0" borderId="0" xfId="0" applyNumberFormat="1"/>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164" fontId="0" fillId="0" borderId="0" xfId="0" applyNumberFormat="1" applyBorder="1"/>
    <xf numFmtId="0" fontId="15" fillId="0" borderId="7" xfId="0" applyFont="1" applyBorder="1" applyAlignment="1">
      <alignment wrapText="1"/>
    </xf>
    <xf numFmtId="0" fontId="21" fillId="0" borderId="0" xfId="0" applyFont="1" applyFill="1" applyBorder="1" applyAlignment="1">
      <alignment horizontal="center"/>
    </xf>
    <xf numFmtId="169" fontId="15" fillId="0" borderId="6" xfId="1" applyNumberFormat="1" applyFont="1" applyBorder="1"/>
    <xf numFmtId="43" fontId="56" fillId="0" borderId="0" xfId="0" applyNumberFormat="1" applyFont="1"/>
    <xf numFmtId="164" fontId="15" fillId="44" borderId="2" xfId="0" quotePrefix="1" applyNumberFormat="1" applyFont="1" applyFill="1" applyBorder="1" applyAlignment="1">
      <alignment horizontal="center" wrapText="1"/>
    </xf>
    <xf numFmtId="164" fontId="15" fillId="0" borderId="6" xfId="0" applyNumberFormat="1" applyFont="1" applyBorder="1"/>
    <xf numFmtId="167" fontId="21" fillId="0" borderId="2" xfId="509" quotePrefix="1" applyNumberFormat="1" applyFont="1" applyBorder="1" applyAlignment="1">
      <alignment horizontal="center" wrapText="1"/>
    </xf>
    <xf numFmtId="164" fontId="50" fillId="44" borderId="8" xfId="0" applyNumberFormat="1" applyFont="1" applyFill="1" applyBorder="1" applyAlignment="1">
      <alignment horizontal="center"/>
    </xf>
    <xf numFmtId="168" fontId="15" fillId="0" borderId="0" xfId="2" applyNumberFormat="1" applyFont="1"/>
    <xf numFmtId="0" fontId="57" fillId="0" borderId="19" xfId="0" applyFont="1" applyBorder="1" applyAlignment="1">
      <alignment horizontal="left"/>
    </xf>
    <xf numFmtId="0" fontId="60" fillId="0" borderId="0" xfId="0" applyFont="1"/>
    <xf numFmtId="0" fontId="15" fillId="41" borderId="8" xfId="0" applyFont="1" applyFill="1" applyBorder="1" applyAlignment="1">
      <alignment horizontal="center"/>
    </xf>
    <xf numFmtId="0" fontId="49" fillId="0" borderId="0" xfId="0" applyFont="1" applyFill="1" applyAlignment="1">
      <alignment vertical="top" wrapText="1"/>
    </xf>
    <xf numFmtId="164" fontId="15" fillId="0" borderId="2" xfId="0" applyNumberFormat="1" applyFont="1" applyBorder="1" applyAlignment="1">
      <alignment horizontal="center"/>
    </xf>
    <xf numFmtId="164" fontId="15" fillId="0" borderId="0" xfId="0" applyNumberFormat="1" applyFont="1" applyBorder="1" applyAlignment="1">
      <alignment horizontal="center"/>
    </xf>
    <xf numFmtId="164" fontId="21" fillId="44" borderId="8" xfId="37" applyNumberFormat="1" applyFont="1" applyFill="1" applyBorder="1"/>
    <xf numFmtId="167" fontId="50" fillId="44" borderId="2" xfId="0" applyNumberFormat="1" applyFont="1" applyFill="1" applyBorder="1" applyAlignment="1">
      <alignment horizontal="center" wrapText="1"/>
    </xf>
    <xf numFmtId="0" fontId="62" fillId="0" borderId="2" xfId="0" applyFont="1" applyBorder="1" applyAlignment="1">
      <alignment horizontal="left" vertical="top" wrapText="1"/>
    </xf>
    <xf numFmtId="43" fontId="15" fillId="0" borderId="8" xfId="0" applyNumberFormat="1" applyFont="1" applyBorder="1" applyAlignment="1">
      <alignment horizontal="center"/>
    </xf>
    <xf numFmtId="0" fontId="15" fillId="0" borderId="2" xfId="0" applyFont="1" applyBorder="1" applyAlignment="1">
      <alignment horizontal="left"/>
    </xf>
    <xf numFmtId="169" fontId="15" fillId="0" borderId="0" xfId="1" applyNumberFormat="1" applyFont="1"/>
    <xf numFmtId="3" fontId="21" fillId="0" borderId="20" xfId="11" applyNumberFormat="1" applyFont="1" applyBorder="1" applyAlignment="1">
      <alignment horizontal="center"/>
    </xf>
    <xf numFmtId="164" fontId="15" fillId="44" borderId="0" xfId="0" applyNumberFormat="1" applyFont="1" applyFill="1" applyBorder="1" applyAlignment="1">
      <alignment horizontal="center"/>
    </xf>
    <xf numFmtId="164" fontId="57" fillId="44" borderId="19" xfId="0" applyNumberFormat="1" applyFont="1" applyFill="1" applyBorder="1" applyAlignment="1">
      <alignment horizontal="center"/>
    </xf>
    <xf numFmtId="10" fontId="15" fillId="0" borderId="0" xfId="2" applyNumberFormat="1" applyFont="1"/>
    <xf numFmtId="167" fontId="21" fillId="44" borderId="7" xfId="37" applyNumberFormat="1" applyFont="1" applyFill="1" applyBorder="1" applyAlignment="1">
      <alignment horizontal="center"/>
    </xf>
    <xf numFmtId="164" fontId="15" fillId="0" borderId="18" xfId="0" applyNumberFormat="1" applyFont="1" applyBorder="1" applyAlignment="1">
      <alignment horizontal="center"/>
    </xf>
    <xf numFmtId="0" fontId="15" fillId="0" borderId="20" xfId="0" applyFont="1" applyBorder="1" applyAlignment="1">
      <alignment horizontal="center"/>
    </xf>
    <xf numFmtId="169" fontId="15" fillId="0" borderId="7" xfId="0" applyNumberFormat="1" applyFont="1" applyBorder="1" applyAlignment="1">
      <alignment horizontal="center"/>
    </xf>
    <xf numFmtId="169" fontId="15" fillId="0" borderId="6" xfId="0" applyNumberFormat="1" applyFont="1" applyBorder="1" applyAlignment="1">
      <alignment horizontal="center"/>
    </xf>
    <xf numFmtId="0" fontId="21" fillId="41" borderId="24" xfId="0" applyFont="1" applyFill="1" applyBorder="1" applyAlignment="1">
      <alignment horizontal="center"/>
    </xf>
    <xf numFmtId="0" fontId="21" fillId="49" borderId="20" xfId="0" applyFont="1" applyFill="1" applyBorder="1" applyAlignment="1">
      <alignment horizontal="center"/>
    </xf>
    <xf numFmtId="164" fontId="15" fillId="44" borderId="8" xfId="0" quotePrefix="1" applyNumberFormat="1" applyFont="1" applyFill="1" applyBorder="1" applyAlignment="1">
      <alignment horizontal="center" wrapText="1"/>
    </xf>
    <xf numFmtId="43" fontId="15" fillId="0" borderId="8" xfId="1" applyFont="1" applyBorder="1" applyAlignment="1">
      <alignment horizontal="center"/>
    </xf>
    <xf numFmtId="164" fontId="15" fillId="2" borderId="2" xfId="0" applyNumberFormat="1" applyFont="1" applyFill="1" applyBorder="1" applyAlignment="1">
      <alignment horizontal="center"/>
    </xf>
    <xf numFmtId="43" fontId="15" fillId="0" borderId="0" xfId="1" applyFont="1" applyAlignment="1">
      <alignment horizontal="center"/>
    </xf>
    <xf numFmtId="164" fontId="57" fillId="44" borderId="20" xfId="0" applyNumberFormat="1" applyFont="1" applyFill="1" applyBorder="1" applyAlignment="1">
      <alignment horizontal="center"/>
    </xf>
    <xf numFmtId="0" fontId="15" fillId="0" borderId="7" xfId="0" applyFont="1" applyBorder="1" applyAlignment="1">
      <alignment horizontal="left" indent="4"/>
    </xf>
    <xf numFmtId="0" fontId="15" fillId="41" borderId="2" xfId="0" applyFont="1" applyFill="1" applyBorder="1" applyAlignment="1">
      <alignment horizontal="center"/>
    </xf>
    <xf numFmtId="0" fontId="15" fillId="0" borderId="2" xfId="0" applyFont="1" applyBorder="1" applyAlignment="1">
      <alignment horizontal="left" vertical="top" wrapText="1" indent="4"/>
    </xf>
    <xf numFmtId="167" fontId="21" fillId="0" borderId="2" xfId="509" quotePrefix="1" applyNumberFormat="1" applyFont="1" applyBorder="1" applyAlignment="1">
      <alignment horizontal="center"/>
    </xf>
    <xf numFmtId="3" fontId="21" fillId="0" borderId="18" xfId="11" applyNumberFormat="1" applyFont="1" applyBorder="1" applyAlignment="1">
      <alignment horizontal="center"/>
    </xf>
    <xf numFmtId="3" fontId="21" fillId="0" borderId="19" xfId="11" applyNumberFormat="1" applyFont="1" applyBorder="1" applyAlignment="1">
      <alignment horizontal="center"/>
    </xf>
    <xf numFmtId="0" fontId="21" fillId="49" borderId="19" xfId="0" applyFont="1" applyFill="1" applyBorder="1" applyAlignment="1">
      <alignment horizontal="center"/>
    </xf>
    <xf numFmtId="0" fontId="21" fillId="49" borderId="18" xfId="0" applyFont="1" applyFill="1" applyBorder="1" applyAlignment="1">
      <alignment horizontal="center"/>
    </xf>
    <xf numFmtId="0" fontId="15" fillId="0" borderId="2" xfId="0" applyFont="1" applyBorder="1" applyAlignment="1">
      <alignment horizontal="left" indent="2"/>
    </xf>
    <xf numFmtId="164" fontId="15" fillId="44" borderId="0" xfId="0" quotePrefix="1" applyNumberFormat="1" applyFont="1" applyFill="1" applyBorder="1" applyAlignment="1">
      <alignment horizontal="center" wrapText="1"/>
    </xf>
    <xf numFmtId="0" fontId="61" fillId="0" borderId="0" xfId="0" applyFont="1"/>
    <xf numFmtId="0" fontId="15" fillId="0" borderId="6" xfId="0" applyFont="1" applyFill="1" applyBorder="1" applyAlignment="1"/>
    <xf numFmtId="0" fontId="50" fillId="0" borderId="0" xfId="0" applyFont="1" applyBorder="1" applyAlignment="1">
      <alignment horizontal="center"/>
    </xf>
    <xf numFmtId="0" fontId="50" fillId="0" borderId="2" xfId="0" applyFont="1" applyBorder="1" applyAlignment="1">
      <alignment horizontal="center"/>
    </xf>
    <xf numFmtId="0" fontId="59" fillId="0" borderId="0" xfId="0" applyFont="1" applyAlignment="1">
      <alignment vertical="center" wrapText="1"/>
    </xf>
    <xf numFmtId="167" fontId="15" fillId="0" borderId="7" xfId="0" applyNumberFormat="1" applyFont="1" applyBorder="1" applyAlignment="1">
      <alignment horizontal="center"/>
    </xf>
    <xf numFmtId="2" fontId="15" fillId="0" borderId="0" xfId="0" applyNumberFormat="1" applyFont="1"/>
    <xf numFmtId="164" fontId="15" fillId="0" borderId="22" xfId="0" applyNumberFormat="1" applyFont="1" applyBorder="1"/>
    <xf numFmtId="164" fontId="50" fillId="0" borderId="2" xfId="0" applyNumberFormat="1" applyFont="1" applyBorder="1" applyAlignment="1">
      <alignment horizontal="center"/>
    </xf>
    <xf numFmtId="164" fontId="15" fillId="44" borderId="2" xfId="0" applyNumberFormat="1" applyFont="1" applyFill="1" applyBorder="1" applyAlignment="1">
      <alignment horizontal="center"/>
    </xf>
    <xf numFmtId="169" fontId="15" fillId="44" borderId="22" xfId="2" applyNumberFormat="1" applyFont="1" applyFill="1" applyBorder="1" applyAlignment="1">
      <alignment horizontal="center"/>
    </xf>
    <xf numFmtId="0" fontId="15" fillId="0" borderId="0" xfId="0" applyFont="1" applyBorder="1" applyAlignment="1">
      <alignment horizontal="center" vertical="top" wrapText="1"/>
    </xf>
    <xf numFmtId="43" fontId="15" fillId="0" borderId="0" xfId="0" applyNumberFormat="1" applyFont="1" applyAlignment="1">
      <alignment horizontal="center"/>
    </xf>
    <xf numFmtId="164" fontId="57" fillId="44" borderId="18" xfId="0" applyNumberFormat="1" applyFont="1" applyFill="1" applyBorder="1" applyAlignment="1">
      <alignment horizontal="center"/>
    </xf>
    <xf numFmtId="0" fontId="15" fillId="0" borderId="2" xfId="0" applyFont="1" applyBorder="1" applyAlignment="1">
      <alignment horizontal="left" indent="4"/>
    </xf>
    <xf numFmtId="167" fontId="21" fillId="44" borderId="6" xfId="37" applyNumberFormat="1" applyFont="1" applyFill="1" applyBorder="1" applyAlignment="1">
      <alignment horizontal="center"/>
    </xf>
    <xf numFmtId="0" fontId="21" fillId="41" borderId="2" xfId="0" applyFont="1" applyFill="1" applyBorder="1" applyAlignment="1">
      <alignment horizontal="center"/>
    </xf>
    <xf numFmtId="0" fontId="15" fillId="0" borderId="18" xfId="0" applyFont="1" applyBorder="1" applyAlignment="1">
      <alignment horizontal="left"/>
    </xf>
    <xf numFmtId="0" fontId="46" fillId="0" borderId="0" xfId="511"/>
    <xf numFmtId="0" fontId="15" fillId="41" borderId="25" xfId="0" applyFont="1" applyFill="1" applyBorder="1" applyAlignment="1">
      <alignment horizontal="center"/>
    </xf>
    <xf numFmtId="0" fontId="22" fillId="49" borderId="3" xfId="0" applyFont="1" applyFill="1" applyBorder="1" applyAlignment="1"/>
    <xf numFmtId="164" fontId="15" fillId="0" borderId="19" xfId="0" applyNumberFormat="1" applyFont="1" applyBorder="1" applyAlignment="1">
      <alignment horizontal="center"/>
    </xf>
    <xf numFmtId="169" fontId="15" fillId="0" borderId="22" xfId="0" applyNumberFormat="1" applyFont="1" applyBorder="1" applyAlignment="1">
      <alignment horizontal="center"/>
    </xf>
    <xf numFmtId="0" fontId="15" fillId="0" borderId="7" xfId="0" applyFont="1" applyBorder="1"/>
    <xf numFmtId="0" fontId="21" fillId="41" borderId="23" xfId="0" applyFont="1" applyFill="1" applyBorder="1" applyAlignment="1">
      <alignment horizontal="center"/>
    </xf>
    <xf numFmtId="0" fontId="57" fillId="0" borderId="18" xfId="0" applyFont="1" applyBorder="1" applyAlignment="1">
      <alignment horizontal="center"/>
    </xf>
    <xf numFmtId="164" fontId="15" fillId="0" borderId="8" xfId="0" applyNumberFormat="1" applyFont="1" applyBorder="1" applyAlignment="1">
      <alignment horizontal="center"/>
    </xf>
    <xf numFmtId="164" fontId="15" fillId="0" borderId="20" xfId="0" applyNumberFormat="1" applyFont="1" applyBorder="1" applyAlignment="1">
      <alignment horizontal="center"/>
    </xf>
    <xf numFmtId="0" fontId="15" fillId="2" borderId="0" xfId="0" applyFont="1" applyFill="1" applyAlignment="1">
      <alignment horizontal="left" wrapText="1"/>
    </xf>
    <xf numFmtId="0" fontId="0" fillId="44" borderId="18" xfId="0" applyFill="1" applyBorder="1"/>
    <xf numFmtId="2" fontId="15" fillId="0" borderId="6" xfId="0" applyNumberFormat="1" applyFont="1" applyBorder="1"/>
    <xf numFmtId="167" fontId="21" fillId="44" borderId="22" xfId="37" applyNumberFormat="1" applyFont="1" applyFill="1" applyBorder="1" applyAlignment="1">
      <alignment horizontal="center"/>
    </xf>
    <xf numFmtId="2" fontId="21" fillId="0" borderId="0" xfId="37" applyNumberFormat="1" applyFont="1" applyAlignment="1">
      <alignment horizontal="right"/>
    </xf>
    <xf numFmtId="169" fontId="15" fillId="0" borderId="0" xfId="0" applyNumberFormat="1" applyFont="1" applyBorder="1" applyAlignment="1">
      <alignment horizontal="center"/>
    </xf>
    <xf numFmtId="0" fontId="21" fillId="41" borderId="25" xfId="0" applyFont="1" applyFill="1" applyBorder="1" applyAlignment="1">
      <alignment horizontal="center"/>
    </xf>
    <xf numFmtId="169" fontId="15" fillId="0" borderId="0" xfId="2" applyNumberFormat="1" applyFont="1" applyBorder="1"/>
    <xf numFmtId="0" fontId="15" fillId="0" borderId="0" xfId="0" applyFont="1" applyAlignment="1">
      <alignment horizontal="left" indent="4"/>
    </xf>
    <xf numFmtId="164" fontId="15" fillId="48" borderId="0" xfId="0" quotePrefix="1" applyNumberFormat="1" applyFont="1" applyFill="1" applyBorder="1" applyAlignment="1">
      <alignment horizontal="center" wrapText="1"/>
    </xf>
    <xf numFmtId="164" fontId="15" fillId="48" borderId="2" xfId="0" quotePrefix="1" applyNumberFormat="1" applyFont="1" applyFill="1" applyBorder="1" applyAlignment="1">
      <alignment horizontal="center" wrapText="1"/>
    </xf>
    <xf numFmtId="0" fontId="15" fillId="0" borderId="0" xfId="0" applyFont="1"/>
    <xf numFmtId="171" fontId="15" fillId="0" borderId="0" xfId="0" applyNumberFormat="1" applyFont="1"/>
    <xf numFmtId="2" fontId="15" fillId="0" borderId="22" xfId="0" applyNumberFormat="1" applyFont="1" applyBorder="1" applyAlignment="1">
      <alignment horizontal="center"/>
    </xf>
    <xf numFmtId="164" fontId="15" fillId="0" borderId="0" xfId="0" applyNumberFormat="1" applyFont="1"/>
    <xf numFmtId="0" fontId="15" fillId="0" borderId="22" xfId="0" applyFont="1" applyBorder="1" applyAlignment="1">
      <alignment horizontal="center"/>
    </xf>
    <xf numFmtId="169" fontId="15" fillId="0" borderId="8" xfId="0" applyNumberFormat="1" applyFont="1" applyBorder="1" applyAlignment="1">
      <alignment horizontal="center"/>
    </xf>
    <xf numFmtId="2" fontId="21" fillId="0" borderId="22" xfId="37" applyNumberFormat="1" applyFont="1" applyBorder="1" applyAlignment="1">
      <alignment horizontal="right"/>
    </xf>
    <xf numFmtId="169" fontId="15" fillId="0" borderId="2" xfId="0" applyNumberFormat="1" applyFont="1" applyBorder="1" applyAlignment="1">
      <alignment horizontal="center"/>
    </xf>
    <xf numFmtId="167" fontId="15" fillId="2" borderId="0" xfId="0" quotePrefix="1" applyNumberFormat="1" applyFont="1" applyFill="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164" fontId="50" fillId="0" borderId="0" xfId="0" applyNumberFormat="1" applyFont="1" applyBorder="1" applyAlignment="1">
      <alignment horizontal="center"/>
    </xf>
    <xf numFmtId="3" fontId="50" fillId="44" borderId="8" xfId="0" applyNumberFormat="1" applyFont="1" applyFill="1" applyBorder="1" applyAlignment="1">
      <alignment horizontal="center" wrapText="1"/>
    </xf>
    <xf numFmtId="0" fontId="0" fillId="44" borderId="8" xfId="0" applyFill="1" applyBorder="1"/>
    <xf numFmtId="0" fontId="15" fillId="0" borderId="7" xfId="0" applyFont="1" applyBorder="1" applyAlignment="1">
      <alignment horizontal="left" vertical="top" wrapText="1" indent="4"/>
    </xf>
    <xf numFmtId="169" fontId="15" fillId="0" borderId="22" xfId="2" applyNumberFormat="1" applyFont="1" applyBorder="1" applyAlignment="1">
      <alignment horizontal="center"/>
    </xf>
    <xf numFmtId="164" fontId="50" fillId="0" borderId="22" xfId="0" applyNumberFormat="1" applyFont="1" applyBorder="1" applyAlignment="1">
      <alignment horizontal="center"/>
    </xf>
    <xf numFmtId="169" fontId="15" fillId="44" borderId="6" xfId="2" applyNumberFormat="1" applyFont="1" applyFill="1" applyBorder="1" applyAlignment="1">
      <alignment horizontal="center"/>
    </xf>
    <xf numFmtId="0" fontId="0" fillId="44" borderId="6" xfId="0" applyFill="1" applyBorder="1"/>
    <xf numFmtId="3" fontId="15" fillId="44" borderId="19" xfId="0" applyNumberFormat="1" applyFont="1" applyFill="1" applyBorder="1" applyAlignment="1">
      <alignment horizontal="center" wrapText="1"/>
    </xf>
    <xf numFmtId="0" fontId="0" fillId="44" borderId="22" xfId="0" applyFill="1" applyBorder="1"/>
    <xf numFmtId="0" fontId="50" fillId="0" borderId="0" xfId="0" applyFont="1" applyBorder="1" applyAlignment="1">
      <alignment horizontal="center" wrapText="1"/>
    </xf>
    <xf numFmtId="164" fontId="57" fillId="0" borderId="19" xfId="0" applyNumberFormat="1" applyFont="1" applyBorder="1" applyAlignment="1">
      <alignment horizontal="center"/>
    </xf>
    <xf numFmtId="164" fontId="50" fillId="44" borderId="2" xfId="0" applyNumberFormat="1" applyFont="1" applyFill="1" applyBorder="1" applyAlignment="1">
      <alignment horizontal="center"/>
    </xf>
    <xf numFmtId="2" fontId="21" fillId="0" borderId="6" xfId="37" applyNumberFormat="1" applyFont="1" applyBorder="1" applyAlignment="1">
      <alignment horizontal="right"/>
    </xf>
    <xf numFmtId="0" fontId="50" fillId="0" borderId="2" xfId="0" applyFont="1" applyBorder="1" applyAlignment="1">
      <alignment horizontal="left" vertical="top" wrapText="1" indent="2"/>
    </xf>
    <xf numFmtId="0" fontId="15" fillId="0" borderId="2" xfId="0" applyFont="1" applyBorder="1" applyAlignment="1">
      <alignment horizontal="left" wrapText="1" indent="3"/>
    </xf>
    <xf numFmtId="0" fontId="49" fillId="0" borderId="0" xfId="0" applyFont="1" applyBorder="1" applyAlignment="1">
      <alignment horizontal="center"/>
    </xf>
    <xf numFmtId="3" fontId="50" fillId="44" borderId="0" xfId="0" applyNumberFormat="1" applyFont="1" applyFill="1" applyBorder="1" applyAlignment="1">
      <alignment horizontal="center" wrapText="1"/>
    </xf>
    <xf numFmtId="167" fontId="50" fillId="44" borderId="8" xfId="0" applyNumberFormat="1" applyFont="1" applyFill="1" applyBorder="1" applyAlignment="1">
      <alignment horizontal="center" wrapText="1"/>
    </xf>
    <xf numFmtId="0" fontId="0" fillId="44" borderId="0" xfId="0" applyFill="1" applyBorder="1"/>
    <xf numFmtId="164" fontId="57" fillId="0" borderId="18" xfId="0" applyNumberFormat="1" applyFont="1" applyBorder="1" applyAlignment="1">
      <alignment horizontal="center"/>
    </xf>
    <xf numFmtId="164" fontId="57" fillId="0" borderId="20" xfId="0" applyNumberFormat="1" applyFont="1" applyBorder="1" applyAlignment="1">
      <alignment horizontal="center"/>
    </xf>
    <xf numFmtId="0" fontId="15" fillId="42" borderId="5" xfId="0" applyFont="1" applyFill="1" applyBorder="1"/>
    <xf numFmtId="164" fontId="15" fillId="48" borderId="8" xfId="0" quotePrefix="1" applyNumberFormat="1" applyFont="1" applyFill="1" applyBorder="1" applyAlignment="1">
      <alignment horizontal="center" wrapText="1"/>
    </xf>
    <xf numFmtId="3" fontId="15" fillId="44" borderId="7" xfId="0" applyNumberFormat="1" applyFont="1" applyFill="1" applyBorder="1" applyAlignment="1">
      <alignment horizontal="center" wrapText="1"/>
    </xf>
    <xf numFmtId="167" fontId="15" fillId="2" borderId="2" xfId="0" quotePrefix="1" applyNumberFormat="1" applyFont="1" applyFill="1" applyBorder="1" applyAlignment="1">
      <alignment horizontal="center"/>
    </xf>
    <xf numFmtId="0" fontId="15" fillId="42" borderId="3" xfId="0" applyFont="1" applyFill="1" applyBorder="1"/>
    <xf numFmtId="0" fontId="15" fillId="2" borderId="2" xfId="0" applyFont="1" applyFill="1" applyBorder="1"/>
    <xf numFmtId="0" fontId="62" fillId="0" borderId="8" xfId="0" applyFont="1" applyBorder="1" applyAlignment="1">
      <alignment horizontal="center" vertical="top" wrapText="1"/>
    </xf>
    <xf numFmtId="167" fontId="50" fillId="44" borderId="0" xfId="0" applyNumberFormat="1" applyFont="1" applyFill="1" applyBorder="1" applyAlignment="1">
      <alignment horizontal="center" wrapText="1"/>
    </xf>
    <xf numFmtId="164" fontId="15" fillId="44" borderId="8" xfId="0" applyNumberFormat="1" applyFont="1" applyFill="1" applyBorder="1" applyAlignment="1">
      <alignment horizontal="center"/>
    </xf>
    <xf numFmtId="164" fontId="15" fillId="0" borderId="2" xfId="2" applyNumberFormat="1" applyFont="1" applyBorder="1" applyAlignment="1">
      <alignment horizontal="center"/>
    </xf>
    <xf numFmtId="164" fontId="15" fillId="0" borderId="0" xfId="2" applyNumberFormat="1" applyFont="1" applyBorder="1" applyAlignment="1">
      <alignment horizontal="center"/>
    </xf>
    <xf numFmtId="164" fontId="50" fillId="0" borderId="7" xfId="0" applyNumberFormat="1" applyFont="1" applyBorder="1" applyAlignment="1">
      <alignment horizontal="center"/>
    </xf>
    <xf numFmtId="164" fontId="50" fillId="0" borderId="6" xfId="0" applyNumberFormat="1" applyFont="1" applyBorder="1" applyAlignment="1">
      <alignment horizontal="center"/>
    </xf>
    <xf numFmtId="169" fontId="15" fillId="0" borderId="6" xfId="0" applyNumberFormat="1" applyFont="1" applyFill="1" applyBorder="1" applyAlignment="1">
      <alignment horizontal="center"/>
    </xf>
    <xf numFmtId="0" fontId="22" fillId="0" borderId="18" xfId="0" applyFont="1" applyFill="1" applyBorder="1" applyAlignment="1">
      <alignment horizontal="center"/>
    </xf>
    <xf numFmtId="164" fontId="50" fillId="44" borderId="0" xfId="0" applyNumberFormat="1" applyFont="1" applyFill="1" applyBorder="1" applyAlignment="1">
      <alignment horizontal="center"/>
    </xf>
    <xf numFmtId="169" fontId="15" fillId="44" borderId="7" xfId="2" applyNumberFormat="1" applyFont="1" applyFill="1" applyBorder="1" applyAlignment="1">
      <alignment horizontal="center"/>
    </xf>
    <xf numFmtId="0" fontId="0" fillId="44" borderId="0" xfId="0" applyFill="1"/>
    <xf numFmtId="3" fontId="15" fillId="44" borderId="6" xfId="0" applyNumberFormat="1" applyFont="1" applyFill="1" applyBorder="1" applyAlignment="1">
      <alignment horizontal="center" wrapText="1"/>
    </xf>
    <xf numFmtId="0" fontId="50" fillId="0" borderId="2" xfId="0" applyFont="1" applyBorder="1" applyAlignment="1">
      <alignment horizontal="center" wrapText="1"/>
    </xf>
    <xf numFmtId="169" fontId="15" fillId="0" borderId="6" xfId="2" applyNumberFormat="1" applyFont="1" applyBorder="1" applyAlignment="1">
      <alignment horizontal="center"/>
    </xf>
    <xf numFmtId="3" fontId="50" fillId="44" borderId="2" xfId="0" applyNumberFormat="1" applyFont="1" applyFill="1" applyBorder="1" applyAlignment="1">
      <alignment horizontal="center" wrapText="1"/>
    </xf>
    <xf numFmtId="166" fontId="50" fillId="0" borderId="0" xfId="0" applyNumberFormat="1" applyFont="1" applyBorder="1" applyAlignment="1">
      <alignment wrapText="1"/>
    </xf>
    <xf numFmtId="164" fontId="15" fillId="0" borderId="7" xfId="1" applyNumberFormat="1" applyFont="1" applyBorder="1" applyAlignment="1">
      <alignment horizontal="center"/>
    </xf>
    <xf numFmtId="164" fontId="15" fillId="2" borderId="0" xfId="0" applyNumberFormat="1" applyFont="1" applyFill="1" applyBorder="1" applyAlignment="1">
      <alignment horizontal="center"/>
    </xf>
    <xf numFmtId="0" fontId="0" fillId="44" borderId="20" xfId="0" applyFill="1" applyBorder="1"/>
    <xf numFmtId="164" fontId="21" fillId="44" borderId="0" xfId="37" applyNumberFormat="1" applyFont="1" applyFill="1" applyBorder="1"/>
    <xf numFmtId="2" fontId="15" fillId="0" borderId="7" xfId="0" applyNumberFormat="1" applyFont="1" applyBorder="1"/>
    <xf numFmtId="164" fontId="15" fillId="2" borderId="8" xfId="0" applyNumberFormat="1" applyFont="1" applyFill="1" applyBorder="1" applyAlignment="1">
      <alignment horizontal="center"/>
    </xf>
    <xf numFmtId="167" fontId="15" fillId="2" borderId="8" xfId="0" applyNumberFormat="1" applyFont="1" applyFill="1" applyBorder="1" applyAlignment="1">
      <alignment horizontal="center"/>
    </xf>
    <xf numFmtId="164" fontId="50" fillId="0" borderId="8" xfId="0" applyNumberFormat="1" applyFont="1" applyBorder="1" applyAlignment="1">
      <alignment horizontal="center"/>
    </xf>
    <xf numFmtId="164" fontId="15" fillId="0" borderId="6" xfId="1" applyNumberFormat="1" applyFont="1" applyBorder="1" applyAlignment="1">
      <alignment horizontal="center"/>
    </xf>
    <xf numFmtId="0" fontId="15" fillId="42" borderId="4" xfId="0" applyFont="1" applyFill="1" applyBorder="1"/>
    <xf numFmtId="0" fontId="15" fillId="2" borderId="2" xfId="0" applyFont="1" applyFill="1" applyBorder="1" applyAlignment="1">
      <alignment horizontal="left" vertical="top" wrapText="1" indent="3"/>
    </xf>
    <xf numFmtId="0" fontId="21" fillId="0" borderId="2"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3" fontId="21" fillId="0" borderId="0" xfId="0" applyNumberFormat="1" applyFont="1" applyFill="1" applyAlignment="1"/>
    <xf numFmtId="0" fontId="21" fillId="0" borderId="0" xfId="0" applyNumberFormat="1" applyFont="1" applyFill="1" applyAlignment="1"/>
    <xf numFmtId="0" fontId="49" fillId="0" borderId="0" xfId="0" applyFont="1"/>
    <xf numFmtId="169" fontId="15" fillId="0" borderId="6" xfId="0" applyNumberFormat="1" applyFont="1" applyBorder="1" applyAlignment="1">
      <alignment horizontal="center"/>
    </xf>
    <xf numFmtId="0" fontId="15" fillId="0" borderId="20" xfId="0" applyFont="1" applyFill="1" applyBorder="1"/>
    <xf numFmtId="0" fontId="15" fillId="0" borderId="18" xfId="0" applyFont="1" applyFill="1" applyBorder="1"/>
    <xf numFmtId="0" fontId="49" fillId="0" borderId="19" xfId="0" applyFont="1" applyBorder="1"/>
    <xf numFmtId="169" fontId="15" fillId="44" borderId="8" xfId="0" applyNumberFormat="1" applyFont="1" applyFill="1" applyBorder="1" applyAlignment="1">
      <alignment horizontal="center"/>
    </xf>
    <xf numFmtId="169" fontId="15" fillId="44" borderId="0" xfId="0" applyNumberFormat="1" applyFont="1" applyFill="1" applyBorder="1" applyAlignment="1">
      <alignment horizontal="center"/>
    </xf>
    <xf numFmtId="0" fontId="50" fillId="0" borderId="2" xfId="0" applyFont="1" applyFill="1" applyBorder="1" applyAlignment="1">
      <alignment horizontal="right" wrapText="1" indent="2"/>
    </xf>
    <xf numFmtId="164" fontId="50" fillId="44" borderId="6" xfId="0" applyNumberFormat="1" applyFont="1" applyFill="1" applyBorder="1" applyAlignment="1">
      <alignment horizontal="center"/>
    </xf>
    <xf numFmtId="0" fontId="50" fillId="0" borderId="2" xfId="0" applyFont="1" applyBorder="1" applyAlignment="1">
      <alignment horizontal="left" wrapText="1" indent="3"/>
    </xf>
    <xf numFmtId="164" fontId="46" fillId="0" borderId="0" xfId="511" applyNumberFormat="1"/>
    <xf numFmtId="0" fontId="15" fillId="0" borderId="2" xfId="0" applyFont="1" applyFill="1" applyBorder="1" applyAlignment="1">
      <alignment horizontal="right" wrapText="1" indent="2"/>
    </xf>
    <xf numFmtId="1" fontId="15" fillId="0" borderId="18" xfId="0" applyNumberFormat="1" applyFont="1" applyBorder="1" applyAlignment="1">
      <alignment horizontal="center"/>
    </xf>
    <xf numFmtId="3" fontId="21" fillId="0" borderId="2" xfId="0" applyNumberFormat="1" applyFont="1" applyFill="1" applyBorder="1" applyAlignment="1">
      <alignment horizontal="center"/>
    </xf>
    <xf numFmtId="1" fontId="15" fillId="0" borderId="0" xfId="0" applyNumberFormat="1" applyFont="1" applyBorder="1" applyAlignment="1">
      <alignment horizontal="center"/>
    </xf>
    <xf numFmtId="3" fontId="21" fillId="0" borderId="0" xfId="0" applyNumberFormat="1" applyFont="1" applyFill="1" applyBorder="1" applyAlignment="1">
      <alignment horizontal="center"/>
    </xf>
    <xf numFmtId="1" fontId="21" fillId="0" borderId="0" xfId="11" applyNumberFormat="1" applyFont="1" applyBorder="1" applyAlignment="1">
      <alignment horizontal="center"/>
    </xf>
    <xf numFmtId="0" fontId="22" fillId="49" borderId="5" xfId="0" applyNumberFormat="1" applyFont="1" applyFill="1" applyBorder="1" applyAlignment="1">
      <alignment horizontal="center"/>
    </xf>
    <xf numFmtId="0" fontId="15" fillId="0" borderId="2" xfId="0" applyFont="1" applyFill="1" applyBorder="1" applyAlignment="1">
      <alignment horizontal="left" indent="2"/>
    </xf>
    <xf numFmtId="0" fontId="15" fillId="0" borderId="7" xfId="0" applyFont="1" applyBorder="1" applyAlignment="1">
      <alignment horizontal="right"/>
    </xf>
    <xf numFmtId="3" fontId="22" fillId="0" borderId="0" xfId="0" applyNumberFormat="1" applyFont="1" applyFill="1" applyAlignment="1"/>
    <xf numFmtId="164" fontId="0" fillId="0" borderId="8" xfId="0" applyNumberFormat="1" applyBorder="1"/>
    <xf numFmtId="169" fontId="15" fillId="44" borderId="2" xfId="0" applyNumberFormat="1" applyFont="1" applyFill="1" applyBorder="1" applyAlignment="1">
      <alignment horizontal="center"/>
    </xf>
    <xf numFmtId="0" fontId="15" fillId="0" borderId="2" xfId="0" applyFont="1" applyBorder="1" applyAlignment="1">
      <alignment horizontal="right" wrapText="1" indent="3"/>
    </xf>
    <xf numFmtId="164" fontId="50" fillId="44" borderId="22" xfId="0" applyNumberFormat="1" applyFont="1" applyFill="1" applyBorder="1" applyAlignment="1">
      <alignment horizontal="center"/>
    </xf>
    <xf numFmtId="164" fontId="50" fillId="44" borderId="7" xfId="0" applyNumberFormat="1" applyFont="1" applyFill="1" applyBorder="1" applyAlignment="1">
      <alignment horizontal="center"/>
    </xf>
    <xf numFmtId="0" fontId="50" fillId="0" borderId="2" xfId="0" applyFont="1" applyFill="1" applyBorder="1" applyAlignment="1">
      <alignment horizontal="left" wrapText="1" indent="2"/>
    </xf>
    <xf numFmtId="10" fontId="0" fillId="0" borderId="0" xfId="517" applyNumberFormat="1" applyFont="1"/>
    <xf numFmtId="0" fontId="15" fillId="0" borderId="2" xfId="0" applyFont="1" applyFill="1" applyBorder="1" applyAlignment="1">
      <alignment horizontal="left" wrapText="1"/>
    </xf>
    <xf numFmtId="164" fontId="50" fillId="0" borderId="0" xfId="0" applyNumberFormat="1" applyFont="1" applyFill="1" applyBorder="1" applyAlignment="1">
      <alignment horizontal="center"/>
    </xf>
    <xf numFmtId="1" fontId="15" fillId="0" borderId="20" xfId="0" applyNumberFormat="1" applyFont="1" applyBorder="1" applyAlignment="1">
      <alignment horizontal="center"/>
    </xf>
    <xf numFmtId="1" fontId="15" fillId="0" borderId="19" xfId="0" applyNumberFormat="1" applyFont="1" applyBorder="1" applyAlignment="1">
      <alignment horizontal="center"/>
    </xf>
    <xf numFmtId="1" fontId="15" fillId="0" borderId="8" xfId="0" applyNumberFormat="1" applyFont="1" applyBorder="1" applyAlignment="1">
      <alignment horizontal="center"/>
    </xf>
    <xf numFmtId="3" fontId="21" fillId="0" borderId="8" xfId="0" applyNumberFormat="1" applyFont="1" applyFill="1" applyBorder="1" applyAlignment="1">
      <alignment horizontal="center"/>
    </xf>
    <xf numFmtId="1" fontId="21" fillId="0" borderId="8" xfId="11" applyNumberFormat="1" applyFont="1" applyBorder="1" applyAlignment="1">
      <alignment horizontal="center"/>
    </xf>
    <xf numFmtId="0" fontId="22" fillId="49" borderId="4" xfId="0" applyNumberFormat="1" applyFont="1" applyFill="1" applyBorder="1" applyAlignment="1">
      <alignment horizontal="center"/>
    </xf>
    <xf numFmtId="0" fontId="49" fillId="49" borderId="3" xfId="0" applyFont="1" applyFill="1" applyBorder="1"/>
    <xf numFmtId="0" fontId="15" fillId="0" borderId="2" xfId="0" applyFont="1" applyFill="1" applyBorder="1"/>
    <xf numFmtId="0" fontId="21" fillId="0" borderId="2" xfId="11" applyFont="1" applyFill="1" applyBorder="1" applyAlignment="1">
      <alignment horizontal="left" indent="4"/>
    </xf>
    <xf numFmtId="3" fontId="21" fillId="0" borderId="2" xfId="0" applyNumberFormat="1" applyFont="1" applyFill="1" applyBorder="1" applyAlignment="1">
      <alignment horizontal="left" indent="4"/>
    </xf>
    <xf numFmtId="0" fontId="21" fillId="0" borderId="2" xfId="11" applyFont="1" applyBorder="1" applyAlignment="1">
      <alignment horizontal="left" indent="4"/>
    </xf>
    <xf numFmtId="0" fontId="15" fillId="0" borderId="2" xfId="0" applyFont="1" applyBorder="1" applyAlignment="1">
      <alignment horizontal="right" indent="1"/>
    </xf>
    <xf numFmtId="0" fontId="22" fillId="0" borderId="0" xfId="11" applyFont="1" applyBorder="1" applyAlignment="1">
      <alignment horizontal="left" indent="2"/>
    </xf>
    <xf numFmtId="0" fontId="0" fillId="0" borderId="0" xfId="0"/>
    <xf numFmtId="0" fontId="15" fillId="0" borderId="0" xfId="0" applyFont="1"/>
    <xf numFmtId="0" fontId="21" fillId="0" borderId="0" xfId="11" applyFont="1" applyBorder="1" applyAlignment="1">
      <alignment horizontal="left" indent="2"/>
    </xf>
    <xf numFmtId="3" fontId="21" fillId="0" borderId="0" xfId="11" applyNumberFormat="1" applyFont="1" applyAlignment="1">
      <alignment horizontal="right"/>
    </xf>
    <xf numFmtId="0" fontId="21" fillId="0" borderId="0" xfId="11" applyFont="1" applyAlignment="1">
      <alignment horizontal="left" indent="1"/>
    </xf>
    <xf numFmtId="0" fontId="49" fillId="3" borderId="0" xfId="0" applyFont="1" applyFill="1" applyAlignment="1">
      <alignment horizontal="center"/>
    </xf>
    <xf numFmtId="0" fontId="49" fillId="0" borderId="0" xfId="0" applyFont="1" applyAlignment="1">
      <alignment horizontal="left" vertical="top" wrapText="1"/>
    </xf>
    <xf numFmtId="0" fontId="22" fillId="41" borderId="19" xfId="0" applyFont="1" applyFill="1" applyBorder="1" applyAlignment="1">
      <alignment horizontal="center"/>
    </xf>
    <xf numFmtId="0" fontId="22" fillId="41" borderId="20" xfId="0" applyFont="1" applyFill="1" applyBorder="1" applyAlignment="1">
      <alignment horizontal="center"/>
    </xf>
    <xf numFmtId="0" fontId="22" fillId="41" borderId="2" xfId="0" applyFont="1" applyFill="1" applyBorder="1" applyAlignment="1">
      <alignment horizontal="center"/>
    </xf>
    <xf numFmtId="0" fontId="22" fillId="41" borderId="8" xfId="0" applyFont="1" applyFill="1" applyBorder="1" applyAlignment="1">
      <alignment horizontal="center"/>
    </xf>
    <xf numFmtId="0" fontId="22" fillId="41" borderId="7" xfId="0" applyFont="1" applyFill="1" applyBorder="1" applyAlignment="1">
      <alignment horizontal="center"/>
    </xf>
    <xf numFmtId="0" fontId="22" fillId="41" borderId="2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15" fillId="41" borderId="19" xfId="0" applyFont="1" applyFill="1" applyBorder="1" applyAlignment="1">
      <alignment horizontal="center"/>
    </xf>
    <xf numFmtId="0" fontId="15" fillId="41" borderId="18" xfId="0" applyFont="1" applyFill="1" applyBorder="1" applyAlignment="1">
      <alignment horizontal="center"/>
    </xf>
    <xf numFmtId="0" fontId="15" fillId="41" borderId="20" xfId="0" applyFont="1" applyFill="1" applyBorder="1" applyAlignment="1">
      <alignment horizontal="center"/>
    </xf>
    <xf numFmtId="0" fontId="15" fillId="44" borderId="2" xfId="0" applyFont="1" applyFill="1" applyBorder="1" applyAlignment="1">
      <alignment horizontal="center"/>
    </xf>
    <xf numFmtId="0" fontId="15" fillId="44" borderId="0" xfId="0" applyFont="1" applyFill="1" applyBorder="1" applyAlignment="1">
      <alignment horizontal="center"/>
    </xf>
    <xf numFmtId="0" fontId="15" fillId="44" borderId="8" xfId="0" applyFont="1" applyFill="1" applyBorder="1" applyAlignment="1">
      <alignment horizontal="center"/>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0" xfId="0" applyFont="1" applyFill="1" applyBorder="1" applyAlignment="1">
      <alignment horizontal="center"/>
    </xf>
    <xf numFmtId="0" fontId="49" fillId="44" borderId="3" xfId="0" applyFont="1" applyFill="1" applyBorder="1" applyAlignment="1">
      <alignment horizontal="center"/>
    </xf>
    <xf numFmtId="0" fontId="49" fillId="44" borderId="4" xfId="0" applyFont="1" applyFill="1" applyBorder="1" applyAlignment="1">
      <alignment horizontal="center"/>
    </xf>
    <xf numFmtId="0" fontId="49" fillId="44" borderId="18" xfId="0" applyFont="1" applyFill="1" applyBorder="1" applyAlignment="1">
      <alignment horizontal="center"/>
    </xf>
    <xf numFmtId="0" fontId="49" fillId="44" borderId="5" xfId="0" applyFont="1" applyFill="1" applyBorder="1" applyAlignment="1">
      <alignment horizontal="center"/>
    </xf>
    <xf numFmtId="0" fontId="22" fillId="41" borderId="19" xfId="0" applyFont="1" applyFill="1" applyBorder="1" applyAlignment="1">
      <alignment horizontal="center" wrapText="1"/>
    </xf>
    <xf numFmtId="0" fontId="22" fillId="41" borderId="20" xfId="0" applyFont="1" applyFill="1" applyBorder="1" applyAlignment="1">
      <alignment horizontal="center" wrapText="1"/>
    </xf>
    <xf numFmtId="0" fontId="22" fillId="41" borderId="2" xfId="0" applyFont="1" applyFill="1" applyBorder="1" applyAlignment="1">
      <alignment horizontal="center" wrapText="1"/>
    </xf>
    <xf numFmtId="0" fontId="22" fillId="41" borderId="8" xfId="0" applyFont="1" applyFill="1" applyBorder="1" applyAlignment="1">
      <alignment horizontal="center" wrapText="1"/>
    </xf>
    <xf numFmtId="0" fontId="22" fillId="41" borderId="7" xfId="0" applyFont="1" applyFill="1" applyBorder="1" applyAlignment="1">
      <alignment horizontal="center" wrapText="1"/>
    </xf>
    <xf numFmtId="0" fontId="22" fillId="41" borderId="22" xfId="0" applyFont="1" applyFill="1" applyBorder="1" applyAlignment="1">
      <alignment horizontal="center" wrapText="1"/>
    </xf>
    <xf numFmtId="0" fontId="49" fillId="49" borderId="3" xfId="0" applyFont="1" applyFill="1" applyBorder="1" applyAlignment="1">
      <alignment horizontal="center" vertical="center" wrapText="1"/>
    </xf>
    <xf numFmtId="0" fontId="49" fillId="49" borderId="4" xfId="0" applyFont="1" applyFill="1" applyBorder="1" applyAlignment="1">
      <alignment horizontal="center" vertical="center" wrapText="1"/>
    </xf>
    <xf numFmtId="0" fontId="49" fillId="49" borderId="5" xfId="0" applyFont="1" applyFill="1" applyBorder="1" applyAlignment="1">
      <alignment horizontal="center" vertical="center" wrapText="1"/>
    </xf>
    <xf numFmtId="0" fontId="22" fillId="49" borderId="3" xfId="0" applyFont="1" applyFill="1" applyBorder="1" applyAlignment="1">
      <alignment horizontal="center" vertical="center" wrapText="1"/>
    </xf>
    <xf numFmtId="0" fontId="22" fillId="49" borderId="4" xfId="0" applyFont="1" applyFill="1" applyBorder="1" applyAlignment="1">
      <alignment horizontal="center" vertical="center" wrapText="1"/>
    </xf>
    <xf numFmtId="0" fontId="22" fillId="49" borderId="5" xfId="0" applyFont="1" applyFill="1" applyBorder="1" applyAlignment="1">
      <alignment horizontal="center" vertical="center" wrapText="1"/>
    </xf>
    <xf numFmtId="0" fontId="49" fillId="44" borderId="19" xfId="0" applyFont="1" applyFill="1" applyBorder="1" applyAlignment="1">
      <alignment horizontal="center"/>
    </xf>
    <xf numFmtId="0" fontId="49" fillId="44" borderId="20" xfId="0" applyFont="1" applyFill="1" applyBorder="1" applyAlignment="1">
      <alignment horizontal="center"/>
    </xf>
    <xf numFmtId="0" fontId="15" fillId="0" borderId="2" xfId="0" applyFont="1" applyBorder="1" applyAlignment="1">
      <alignment horizontal="left" vertical="top" wrapText="1"/>
    </xf>
    <xf numFmtId="0" fontId="15" fillId="0" borderId="8" xfId="0" applyFont="1" applyFill="1" applyBorder="1" applyAlignment="1">
      <alignment horizontal="center" wrapText="1"/>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Alignment="1">
      <alignment horizontal="left" vertical="top" wrapText="1"/>
    </xf>
    <xf numFmtId="0" fontId="22" fillId="41" borderId="18" xfId="0" applyFont="1" applyFill="1" applyBorder="1" applyAlignment="1">
      <alignment horizontal="center"/>
    </xf>
    <xf numFmtId="0" fontId="22" fillId="41" borderId="0" xfId="0" applyFont="1" applyFill="1" applyBorder="1" applyAlignment="1">
      <alignment horizontal="center"/>
    </xf>
    <xf numFmtId="0" fontId="22" fillId="41" borderId="6" xfId="0" applyFont="1" applyFill="1" applyBorder="1" applyAlignment="1">
      <alignment horizontal="center"/>
    </xf>
    <xf numFmtId="0" fontId="49" fillId="0" borderId="2" xfId="0" applyFont="1" applyFill="1" applyBorder="1" applyAlignment="1">
      <alignment horizontal="center" vertical="top" wrapText="1"/>
    </xf>
    <xf numFmtId="0" fontId="49" fillId="0" borderId="8" xfId="0" applyFont="1" applyFill="1" applyBorder="1" applyAlignment="1">
      <alignment horizontal="center" vertical="top" wrapText="1"/>
    </xf>
    <xf numFmtId="0" fontId="49" fillId="0" borderId="2" xfId="0" applyFont="1" applyBorder="1" applyAlignment="1">
      <alignment horizontal="center"/>
    </xf>
    <xf numFmtId="0" fontId="15" fillId="0" borderId="8" xfId="0" applyFont="1" applyBorder="1" applyAlignment="1">
      <alignment horizontal="center"/>
    </xf>
    <xf numFmtId="0" fontId="22" fillId="41" borderId="19" xfId="0" applyFont="1" applyFill="1" applyBorder="1" applyAlignment="1">
      <alignment horizontal="center" vertical="center" wrapText="1"/>
    </xf>
    <xf numFmtId="0" fontId="22" fillId="41" borderId="20" xfId="0" applyFont="1" applyFill="1" applyBorder="1" applyAlignment="1">
      <alignment horizontal="center" vertical="center" wrapText="1"/>
    </xf>
    <xf numFmtId="0" fontId="22" fillId="41" borderId="2" xfId="0" applyFont="1" applyFill="1" applyBorder="1" applyAlignment="1">
      <alignment horizontal="center" vertical="center" wrapText="1"/>
    </xf>
    <xf numFmtId="0" fontId="22" fillId="41" borderId="8"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22" fillId="41" borderId="22" xfId="0" applyFont="1" applyFill="1" applyBorder="1" applyAlignment="1">
      <alignment horizontal="center" vertical="center" wrapText="1"/>
    </xf>
    <xf numFmtId="0" fontId="49" fillId="41" borderId="5" xfId="0" applyFont="1" applyFill="1" applyBorder="1" applyAlignment="1">
      <alignment horizontal="center"/>
    </xf>
    <xf numFmtId="0" fontId="49" fillId="44" borderId="21" xfId="0" applyFont="1" applyFill="1" applyBorder="1" applyAlignment="1">
      <alignment horizontal="center"/>
    </xf>
    <xf numFmtId="0" fontId="49" fillId="0" borderId="0" xfId="0" applyFont="1" applyAlignment="1">
      <alignment horizontal="center" vertical="top" wrapText="1"/>
    </xf>
    <xf numFmtId="0" fontId="49" fillId="49" borderId="0" xfId="0" applyFont="1" applyFill="1" applyAlignment="1">
      <alignment horizontal="center"/>
    </xf>
    <xf numFmtId="0" fontId="49" fillId="41" borderId="3" xfId="0" applyFont="1" applyFill="1" applyBorder="1" applyAlignment="1">
      <alignment horizontal="center" wrapText="1"/>
    </xf>
    <xf numFmtId="0" fontId="49" fillId="41" borderId="4" xfId="0" applyFont="1" applyFill="1" applyBorder="1" applyAlignment="1">
      <alignment horizontal="center" wrapText="1"/>
    </xf>
    <xf numFmtId="0" fontId="49" fillId="41" borderId="5" xfId="0" applyFont="1" applyFill="1" applyBorder="1" applyAlignment="1">
      <alignment horizontal="center" wrapText="1"/>
    </xf>
    <xf numFmtId="0" fontId="49" fillId="0" borderId="2" xfId="0" applyFont="1" applyBorder="1" applyAlignment="1">
      <alignment horizontal="left" vertical="top" wrapText="1"/>
    </xf>
    <xf numFmtId="0" fontId="49" fillId="0" borderId="8" xfId="0" applyFont="1" applyBorder="1" applyAlignment="1">
      <alignment horizontal="left" vertical="top" wrapText="1"/>
    </xf>
    <xf numFmtId="0" fontId="15" fillId="0" borderId="0" xfId="0" applyFont="1" applyBorder="1" applyAlignment="1">
      <alignment horizontal="left" vertical="top"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19" xfId="0" applyFont="1" applyFill="1" applyBorder="1" applyAlignment="1">
      <alignment horizontal="center"/>
    </xf>
    <xf numFmtId="0" fontId="15" fillId="3" borderId="18" xfId="0" applyFont="1" applyFill="1" applyBorder="1" applyAlignment="1">
      <alignment horizontal="center"/>
    </xf>
    <xf numFmtId="0" fontId="15" fillId="3" borderId="20" xfId="0" applyFont="1" applyFill="1" applyBorder="1" applyAlignment="1">
      <alignment horizontal="center"/>
    </xf>
    <xf numFmtId="0" fontId="49" fillId="41" borderId="19" xfId="0" applyFont="1" applyFill="1" applyBorder="1" applyAlignment="1">
      <alignment horizontal="center"/>
    </xf>
    <xf numFmtId="0" fontId="49" fillId="41" borderId="18" xfId="0" applyFont="1" applyFill="1" applyBorder="1" applyAlignment="1">
      <alignment horizontal="center"/>
    </xf>
    <xf numFmtId="0" fontId="49" fillId="41" borderId="20" xfId="0" applyFont="1" applyFill="1" applyBorder="1" applyAlignment="1">
      <alignment horizontal="center"/>
    </xf>
    <xf numFmtId="0" fontId="49" fillId="0" borderId="18" xfId="0" applyFont="1" applyBorder="1" applyAlignment="1">
      <alignment horizontal="center"/>
    </xf>
    <xf numFmtId="0" fontId="22" fillId="0" borderId="19" xfId="0" applyFont="1" applyFill="1" applyBorder="1" applyAlignment="1">
      <alignment horizontal="center"/>
    </xf>
    <xf numFmtId="0" fontId="22" fillId="0" borderId="20" xfId="0" applyFont="1" applyFill="1" applyBorder="1" applyAlignment="1">
      <alignment horizontal="center"/>
    </xf>
    <xf numFmtId="0" fontId="49" fillId="0" borderId="8" xfId="0" applyFont="1" applyBorder="1" applyAlignment="1">
      <alignment horizontal="center"/>
    </xf>
    <xf numFmtId="0" fontId="49" fillId="0" borderId="0" xfId="0" applyFont="1" applyAlignment="1">
      <alignment vertical="top" wrapText="1"/>
    </xf>
    <xf numFmtId="0" fontId="49" fillId="45" borderId="0" xfId="0" applyFont="1" applyFill="1" applyAlignment="1">
      <alignment horizontal="center"/>
    </xf>
    <xf numFmtId="0" fontId="3" fillId="4" borderId="0" xfId="0" applyFont="1" applyFill="1"/>
    <xf numFmtId="0" fontId="0" fillId="0" borderId="0" xfId="0"/>
    <xf numFmtId="0" fontId="3" fillId="5" borderId="0" xfId="0" applyFont="1" applyFill="1"/>
    <xf numFmtId="0" fontId="3" fillId="6" borderId="0" xfId="0" applyFont="1" applyFill="1" applyAlignment="1">
      <alignment horizontal="center"/>
    </xf>
    <xf numFmtId="0" fontId="3" fillId="7" borderId="0" xfId="0" applyFont="1" applyFill="1" applyAlignment="1">
      <alignment horizontal="center"/>
    </xf>
    <xf numFmtId="0" fontId="3" fillId="8" borderId="0" xfId="0" applyFont="1" applyFill="1" applyAlignment="1">
      <alignment horizontal="center"/>
    </xf>
  </cellXfs>
  <cellStyles count="518">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7">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Purchases'!$AJ$51:$AW$51</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#,##0.0</c:formatCode>
                <c:ptCount val="14"/>
                <c:pt idx="0">
                  <c:v>2357.4</c:v>
                </c:pt>
                <c:pt idx="1">
                  <c:v>2381.6</c:v>
                </c:pt>
                <c:pt idx="2">
                  <c:v>2334.5</c:v>
                </c:pt>
                <c:pt idx="3">
                  <c:v>2329.6</c:v>
                </c:pt>
                <c:pt idx="4">
                  <c:v>2341.6999999999998</c:v>
                </c:pt>
                <c:pt idx="5">
                  <c:v>2389.4</c:v>
                </c:pt>
                <c:pt idx="6">
                  <c:v>2447.0172486983734</c:v>
                </c:pt>
                <c:pt idx="7">
                  <c:v>2494.5543440655665</c:v>
                </c:pt>
                <c:pt idx="8">
                  <c:v>2534.1386428033288</c:v>
                </c:pt>
                <c:pt idx="9">
                  <c:v>2574.3510764663888</c:v>
                </c:pt>
                <c:pt idx="10">
                  <c:v>2615.2016124786228</c:v>
                </c:pt>
                <c:pt idx="11">
                  <c:v>2653.5766786401637</c:v>
                </c:pt>
                <c:pt idx="12">
                  <c:v>2689.3340872780527</c:v>
                </c:pt>
                <c:pt idx="13">
                  <c:v>2722.3382256551354</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2094.2179999999998</c:v>
                </c:pt>
                <c:pt idx="1">
                  <c:v>2114.3890000000001</c:v>
                </c:pt>
                <c:pt idx="2">
                  <c:v>2016.1149999999998</c:v>
                </c:pt>
                <c:pt idx="3">
                  <c:v>2071.027</c:v>
                </c:pt>
                <c:pt idx="4">
                  <c:v>2095.5340000000001</c:v>
                </c:pt>
                <c:pt idx="5">
                  <c:v>2092.5509999999999</c:v>
                </c:pt>
                <c:pt idx="6">
                  <c:v>2068.7711186437673</c:v>
                </c:pt>
                <c:pt idx="7">
                  <c:v>2048.9043059329556</c:v>
                </c:pt>
                <c:pt idx="8">
                  <c:v>2067.1114170898313</c:v>
                </c:pt>
                <c:pt idx="9">
                  <c:v>2090.6802876404445</c:v>
                </c:pt>
                <c:pt idx="10">
                  <c:v>2098.8346946159613</c:v>
                </c:pt>
                <c:pt idx="11">
                  <c:v>2108.6983539249613</c:v>
                </c:pt>
                <c:pt idx="12">
                  <c:v>2123.4821056981837</c:v>
                </c:pt>
                <c:pt idx="13">
                  <c:v>2138.8703596901942</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Purchases'!$AJ$54:$AW$54</c:f>
              <c:numCache>
                <c:formatCode>#,##0</c:formatCode>
                <c:ptCount val="14"/>
                <c:pt idx="0">
                  <c:v>2083.2179999999998</c:v>
                </c:pt>
                <c:pt idx="1">
                  <c:v>2105.3890000000001</c:v>
                </c:pt>
                <c:pt idx="2">
                  <c:v>1941.1149999999998</c:v>
                </c:pt>
                <c:pt idx="3">
                  <c:v>1969.027</c:v>
                </c:pt>
                <c:pt idx="4">
                  <c:v>1958.5340000000001</c:v>
                </c:pt>
                <c:pt idx="5">
                  <c:v>1954.5509999999999</c:v>
                </c:pt>
                <c:pt idx="6">
                  <c:v>1929.7711186437671</c:v>
                </c:pt>
                <c:pt idx="7">
                  <c:v>1904.9043059329556</c:v>
                </c:pt>
                <c:pt idx="8">
                  <c:v>1918.1114170898313</c:v>
                </c:pt>
                <c:pt idx="9">
                  <c:v>1936.6802876404445</c:v>
                </c:pt>
                <c:pt idx="10">
                  <c:v>1942.8346946159613</c:v>
                </c:pt>
                <c:pt idx="11">
                  <c:v>1949.6983539249611</c:v>
                </c:pt>
                <c:pt idx="12">
                  <c:v>1963.4821056981837</c:v>
                </c:pt>
                <c:pt idx="13">
                  <c:v>1979.8703596901944</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Purchases'!$D$29:$Q$29</c:f>
              <c:numCache>
                <c:formatCode>#,##0.0</c:formatCode>
                <c:ptCount val="14"/>
                <c:pt idx="0">
                  <c:v>2083.6179999999999</c:v>
                </c:pt>
                <c:pt idx="1">
                  <c:v>2104.989</c:v>
                </c:pt>
                <c:pt idx="2">
                  <c:v>1940.6149999999998</c:v>
                </c:pt>
                <c:pt idx="3">
                  <c:v>1968.627</c:v>
                </c:pt>
                <c:pt idx="4">
                  <c:v>1982.2339999999999</c:v>
                </c:pt>
                <c:pt idx="5">
                  <c:v>2004.951</c:v>
                </c:pt>
                <c:pt idx="6">
                  <c:v>2015.7883673421404</c:v>
                </c:pt>
                <c:pt idx="7">
                  <c:v>2020.4586499985221</c:v>
                </c:pt>
                <c:pt idx="8">
                  <c:v>2055.2500598931601</c:v>
                </c:pt>
                <c:pt idx="9">
                  <c:v>2094.0313641068333</c:v>
                </c:pt>
                <c:pt idx="10">
                  <c:v>2119.0363070945841</c:v>
                </c:pt>
                <c:pt idx="11">
                  <c:v>2141.275032565125</c:v>
                </c:pt>
                <c:pt idx="12">
                  <c:v>2166.8161929762364</c:v>
                </c:pt>
                <c:pt idx="13">
                  <c:v>2189.20858534533</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254000</xdr:colOff>
      <xdr:row>27</xdr:row>
      <xdr:rowOff>0</xdr:rowOff>
    </xdr:from>
    <xdr:to>
      <xdr:col>39</xdr:col>
      <xdr:colOff>539348</xdr:colOff>
      <xdr:row>41</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27</xdr:row>
      <xdr:rowOff>0</xdr:rowOff>
    </xdr:from>
    <xdr:to>
      <xdr:col>50</xdr:col>
      <xdr:colOff>-1</xdr:colOff>
      <xdr:row>41</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Tyler Powell" id="{C5520380-F29A-4344-A98A-FDA963A9313E}" userId="S::TPowell@brookings.edu::9d96d96f-e42a-4799-b48e-38c561146942"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 ref="B106" dT="2021-06-07T15:35:26.89" personId="{58CF8BEC-4104-46F7-BE4F-2C9403635492}" id="{86B52C28-61FA-49B1-91B8-C7F47891C7DA}">
    <text>February 2021 Ten Year Economic Projections, Quarterly Table, Row 129</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7" dT="2021-06-07T15:35:26.89" personId="{58CF8BEC-4104-46F7-BE4F-2C9403635492}" id="{5B268A7E-4684-4417-99DA-FD209D4D638F}">
    <text>January 2020 Ten Year Economic Projections, Quarterly Table, Row 131</text>
  </threadedComment>
  <threadedComment ref="AH48" dT="2021-06-07T15:35:26.89" personId="{58CF8BEC-4104-46F7-BE4F-2C9403635492}" id="{3DC1ECCF-4833-40FA-AAF4-9A68DADDBE40}">
    <text>February 2021 Ten Year Economic Projections, Quarterly Table, Row 131</text>
  </threadedComment>
  <threadedComment ref="AH50" dT="2021-06-08T18:07:26.42" personId="{58CF8BEC-4104-46F7-BE4F-2C9403635492}" id="{740ECA18-D6DC-4F42-982C-CBA3C5290FBF}">
    <text>January 2020 Ten Year Economic Projections, Quarterly Table, Row 130</text>
  </threadedComment>
  <threadedComment ref="AH51"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14" dT="2021-06-09T13:23:40.34" personId="{6F934F46-906E-4DFC-AA15-8C66AF925C04}" id="{21A74E4A-BFEB-4D27-8569-4C714582E021}">
    <text>Should this be residual subsidies?</text>
  </threadedComment>
  <threadedComment ref="B30"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K18" dT="2021-06-08T17:05:37.68" personId="{58CF8BEC-4104-46F7-BE4F-2C9403635492}" id="{0FB4AB2E-77B2-4535-A2E4-C6A8C5B9D478}">
    <text>Confirm and show louise</text>
  </threadedComment>
  <threadedComment ref="B24"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P12" dT="2021-06-15T13:53:43.86" personId="{C5520380-F29A-4344-A98A-FDA963A9313E}" id="{8241B803-10F7-4A1A-9AE5-851A64FE0BEB}">
    <text>Medicaid sequester (copying from add factors spreadsheet)</text>
  </threadedComment>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45" dT="2021-06-17T13:46:26.77" personId="{58CF8BEC-4104-46F7-BE4F-2C9403635492}" id="{B0061816-83B1-4F2A-87D2-782964D82FB8}">
    <text>CBO February 2021 Ten Year Budget Projections, Table 1-6, Legislative Changes</text>
  </threadedComment>
  <threadedComment ref="B51" dT="2021-06-17T13:46:53.22" personId="{58CF8BEC-4104-46F7-BE4F-2C9403635492}" id="{50702FC3-F5CA-42B3-9243-76A24A7822DF}">
    <text>CBO September 2020 Ten Year Budget Projections, Table A2, Legislative Changes</text>
  </threadedComment>
</ThreadedComments>
</file>

<file path=xl/threadedComments/threadedComment7.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ADA3-F85F-4AA0-A682-2493F65A5DC6}">
  <dimension ref="A1:F29"/>
  <sheetViews>
    <sheetView zoomScale="65" zoomScaleNormal="55" workbookViewId="0">
      <pane ySplit="1" topLeftCell="A2" activePane="bottomLeft" state="frozen"/>
      <selection pane="bottomLeft" activeCell="A14" sqref="A14"/>
    </sheetView>
  </sheetViews>
  <sheetFormatPr defaultRowHeight="14.5" x14ac:dyDescent="0.35"/>
  <cols>
    <col min="1" max="1" width="27" style="1" customWidth="1"/>
    <col min="2" max="2" width="28.453125" style="43" customWidth="1"/>
    <col min="3" max="3" width="27" style="1" customWidth="1"/>
    <col min="4" max="4" width="18.90625" style="1" customWidth="1"/>
    <col min="5" max="5" width="58.81640625" style="1" customWidth="1"/>
    <col min="6" max="6" width="33.1796875" style="1" customWidth="1"/>
    <col min="7" max="16384" width="8.7265625" style="1"/>
  </cols>
  <sheetData>
    <row r="1" spans="1:6" s="48" customFormat="1" ht="47.5" customHeight="1" x14ac:dyDescent="0.35">
      <c r="A1" s="51" t="s">
        <v>263</v>
      </c>
      <c r="B1" s="51" t="s">
        <v>262</v>
      </c>
      <c r="C1" s="51" t="s">
        <v>261</v>
      </c>
      <c r="D1" s="51" t="s">
        <v>260</v>
      </c>
      <c r="E1" s="51" t="s">
        <v>259</v>
      </c>
      <c r="F1" s="51" t="s">
        <v>258</v>
      </c>
    </row>
    <row r="2" spans="1:6" s="48" customFormat="1" ht="16.5" customHeight="1" x14ac:dyDescent="0.35">
      <c r="A2" s="46" t="s">
        <v>257</v>
      </c>
      <c r="B2" s="50"/>
      <c r="C2" s="49"/>
      <c r="D2" s="49"/>
      <c r="E2" s="49"/>
      <c r="F2" s="49"/>
    </row>
    <row r="3" spans="1:6" ht="63.5" customHeight="1" x14ac:dyDescent="0.35">
      <c r="A3" s="1" t="s">
        <v>256</v>
      </c>
      <c r="B3" s="43" t="s">
        <v>255</v>
      </c>
      <c r="C3" s="47" t="s">
        <v>254</v>
      </c>
      <c r="D3" s="1" t="s">
        <v>239</v>
      </c>
      <c r="E3" s="1" t="s">
        <v>253</v>
      </c>
      <c r="F3" s="1" t="s">
        <v>252</v>
      </c>
    </row>
    <row r="4" spans="1:6" ht="61.5" customHeight="1" x14ac:dyDescent="0.35">
      <c r="A4" s="1" t="s">
        <v>251</v>
      </c>
      <c r="B4" s="43" t="s">
        <v>250</v>
      </c>
      <c r="C4" s="1" t="s">
        <v>249</v>
      </c>
      <c r="D4" s="1" t="s">
        <v>239</v>
      </c>
    </row>
    <row r="5" spans="1:6" ht="61.5" customHeight="1" x14ac:dyDescent="0.35">
      <c r="A5" s="1" t="s">
        <v>248</v>
      </c>
    </row>
    <row r="6" spans="1:6" ht="15.5" customHeight="1" x14ac:dyDescent="0.35"/>
    <row r="7" spans="1:6" ht="19.5" customHeight="1" x14ac:dyDescent="0.35">
      <c r="A7" s="46" t="s">
        <v>247</v>
      </c>
      <c r="B7" s="45" t="s">
        <v>246</v>
      </c>
      <c r="C7" s="44" t="s">
        <v>245</v>
      </c>
      <c r="D7" s="44" t="s">
        <v>244</v>
      </c>
      <c r="E7" s="44" t="s">
        <v>243</v>
      </c>
      <c r="F7" s="44"/>
    </row>
    <row r="8" spans="1:6" ht="31" customHeight="1" x14ac:dyDescent="0.35">
      <c r="A8" s="1" t="s">
        <v>154</v>
      </c>
      <c r="D8" s="1" t="s">
        <v>239</v>
      </c>
    </row>
    <row r="9" spans="1:6" x14ac:dyDescent="0.35">
      <c r="A9" s="186" t="s">
        <v>242</v>
      </c>
      <c r="B9" s="43" t="e">
        <f>#REF!</f>
        <v>#REF!</v>
      </c>
    </row>
    <row r="10" spans="1:6" ht="72.5" customHeight="1" x14ac:dyDescent="0.35">
      <c r="A10" s="1" t="s">
        <v>241</v>
      </c>
      <c r="B10" s="43" t="s">
        <v>240</v>
      </c>
      <c r="D10" s="1" t="s">
        <v>239</v>
      </c>
      <c r="E10" s="1" t="s">
        <v>238</v>
      </c>
    </row>
    <row r="11" spans="1:6" ht="28" customHeight="1" x14ac:dyDescent="0.35">
      <c r="A11" s="186" t="s">
        <v>1</v>
      </c>
    </row>
    <row r="12" spans="1:6" x14ac:dyDescent="0.35">
      <c r="A12" s="186" t="s">
        <v>7</v>
      </c>
    </row>
    <row r="13" spans="1:6" x14ac:dyDescent="0.35">
      <c r="A13" s="186" t="s">
        <v>220</v>
      </c>
    </row>
    <row r="14" spans="1:6" x14ac:dyDescent="0.35">
      <c r="A14" s="186" t="s">
        <v>221</v>
      </c>
    </row>
    <row r="15" spans="1:6" x14ac:dyDescent="0.35">
      <c r="A15" s="1" t="s">
        <v>237</v>
      </c>
    </row>
    <row r="16" spans="1:6" x14ac:dyDescent="0.35">
      <c r="A16" s="1" t="s">
        <v>236</v>
      </c>
    </row>
    <row r="17" spans="1:6" x14ac:dyDescent="0.35">
      <c r="A17" s="1" t="s">
        <v>235</v>
      </c>
    </row>
    <row r="18" spans="1:6" x14ac:dyDescent="0.35">
      <c r="A18" s="1" t="s">
        <v>234</v>
      </c>
    </row>
    <row r="19" spans="1:6" ht="37.5" customHeight="1" x14ac:dyDescent="0.35">
      <c r="A19" s="1" t="s">
        <v>233</v>
      </c>
    </row>
    <row r="21" spans="1:6" x14ac:dyDescent="0.35">
      <c r="A21" s="46" t="s">
        <v>232</v>
      </c>
      <c r="B21" s="45"/>
      <c r="C21" s="44"/>
      <c r="D21" s="44"/>
      <c r="E21" s="44"/>
      <c r="F21" s="44"/>
    </row>
    <row r="22" spans="1:6" ht="101.5" x14ac:dyDescent="0.35">
      <c r="A22" s="1" t="s">
        <v>231</v>
      </c>
    </row>
    <row r="23" spans="1:6" x14ac:dyDescent="0.35">
      <c r="A23" s="1" t="s">
        <v>230</v>
      </c>
    </row>
    <row r="25" spans="1:6" x14ac:dyDescent="0.35">
      <c r="A25" s="46" t="s">
        <v>229</v>
      </c>
      <c r="B25" s="45"/>
      <c r="C25" s="44"/>
      <c r="D25" s="44"/>
      <c r="E25" s="44"/>
      <c r="F25" s="44"/>
    </row>
    <row r="26" spans="1:6" ht="43.5" x14ac:dyDescent="0.35">
      <c r="A26" s="1" t="s">
        <v>228</v>
      </c>
      <c r="B26" s="43" t="s">
        <v>227</v>
      </c>
      <c r="C26" s="1" t="s">
        <v>226</v>
      </c>
    </row>
    <row r="27" spans="1:6" x14ac:dyDescent="0.35">
      <c r="A27" s="1" t="s">
        <v>225</v>
      </c>
    </row>
    <row r="28" spans="1:6" x14ac:dyDescent="0.35">
      <c r="A28" s="1" t="s">
        <v>224</v>
      </c>
    </row>
    <row r="29" spans="1:6" x14ac:dyDescent="0.35">
      <c r="A29" s="1" t="s">
        <v>223</v>
      </c>
    </row>
  </sheetData>
  <conditionalFormatting sqref="D3:D142">
    <cfRule type="containsText" dxfId="6" priority="1" operator="containsText" text="Yes">
      <formula>NOT(ISERROR(SEARCH("Yes",D3)))</formula>
    </cfRule>
  </conditionalFormatting>
  <hyperlinks>
    <hyperlink ref="C3" r:id="rId1" xr:uid="{990BE2A4-7195-4EEA-BF0F-106D959BAF0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56"/>
  <sheetViews>
    <sheetView tabSelected="1" zoomScale="55" zoomScaleNormal="55" workbookViewId="0">
      <selection activeCell="A37" sqref="A37"/>
    </sheetView>
  </sheetViews>
  <sheetFormatPr defaultRowHeight="14" x14ac:dyDescent="0.3"/>
  <cols>
    <col min="1" max="1" width="14.1796875" style="588" customWidth="1"/>
    <col min="2" max="2" width="49.26953125" style="588" customWidth="1"/>
    <col min="3" max="3" width="8.453125" style="588" customWidth="1"/>
    <col min="4" max="4" width="9.26953125" style="588" customWidth="1"/>
    <col min="5" max="6" width="9.90625" style="588" customWidth="1"/>
    <col min="7" max="7" width="9.6328125" style="588" customWidth="1"/>
    <col min="8" max="12" width="11.7265625" style="588" bestFit="1" customWidth="1"/>
    <col min="13" max="13" width="12.6328125" style="588" bestFit="1" customWidth="1"/>
    <col min="14" max="25" width="13.26953125" style="588" bestFit="1" customWidth="1"/>
    <col min="26" max="26" width="52.7265625" style="588" customWidth="1"/>
    <col min="27" max="16384" width="8.7265625" style="588"/>
  </cols>
  <sheetData>
    <row r="1" spans="2:26" ht="18" customHeight="1" x14ac:dyDescent="0.3">
      <c r="B1" s="650" t="s">
        <v>570</v>
      </c>
      <c r="C1" s="650"/>
      <c r="D1" s="650"/>
      <c r="E1" s="650"/>
      <c r="F1" s="650"/>
      <c r="G1" s="650"/>
      <c r="H1" s="650"/>
      <c r="I1" s="650"/>
      <c r="J1" s="650"/>
      <c r="K1" s="650"/>
      <c r="L1" s="650"/>
      <c r="M1" s="650"/>
      <c r="N1" s="650"/>
      <c r="O1" s="650"/>
      <c r="P1" s="650"/>
      <c r="Q1" s="650"/>
      <c r="R1" s="650"/>
      <c r="S1" s="650"/>
      <c r="T1" s="650"/>
      <c r="U1" s="650"/>
      <c r="V1" s="650"/>
      <c r="W1" s="650"/>
      <c r="X1" s="650"/>
      <c r="Y1" s="650"/>
    </row>
    <row r="2" spans="2:26" ht="14" customHeight="1" x14ac:dyDescent="0.3">
      <c r="B2" s="669" t="s">
        <v>579</v>
      </c>
      <c r="C2" s="669"/>
      <c r="D2" s="669"/>
      <c r="E2" s="669"/>
      <c r="F2" s="669"/>
      <c r="G2" s="669"/>
      <c r="H2" s="669"/>
      <c r="I2" s="669"/>
      <c r="J2" s="669"/>
      <c r="K2" s="669"/>
      <c r="L2" s="669"/>
      <c r="M2" s="669"/>
      <c r="N2" s="669"/>
      <c r="O2" s="669"/>
      <c r="P2" s="669"/>
      <c r="Q2" s="669"/>
      <c r="R2" s="669"/>
      <c r="S2" s="669"/>
      <c r="T2" s="669"/>
      <c r="U2" s="669"/>
      <c r="V2" s="669"/>
      <c r="W2" s="669"/>
      <c r="X2" s="669"/>
      <c r="Y2" s="669"/>
    </row>
    <row r="3" spans="2:26" ht="36" x14ac:dyDescent="0.3">
      <c r="B3" s="669"/>
      <c r="C3" s="669"/>
      <c r="D3" s="669"/>
      <c r="E3" s="669"/>
      <c r="F3" s="669"/>
      <c r="G3" s="669"/>
      <c r="H3" s="669"/>
      <c r="I3" s="669"/>
      <c r="J3" s="669"/>
      <c r="K3" s="669"/>
      <c r="L3" s="669"/>
      <c r="M3" s="669"/>
      <c r="N3" s="669"/>
      <c r="O3" s="669"/>
      <c r="P3" s="669"/>
      <c r="Q3" s="669"/>
      <c r="R3" s="669"/>
      <c r="S3" s="669"/>
      <c r="T3" s="669"/>
      <c r="U3" s="669"/>
      <c r="V3" s="669"/>
      <c r="W3" s="669"/>
      <c r="X3" s="669"/>
      <c r="Y3" s="669"/>
      <c r="Z3" s="436" t="s">
        <v>573</v>
      </c>
    </row>
    <row r="4" spans="2:26" ht="10" customHeight="1" x14ac:dyDescent="0.3">
      <c r="B4" s="669"/>
      <c r="C4" s="669"/>
      <c r="D4" s="669"/>
      <c r="E4" s="669"/>
      <c r="F4" s="669"/>
      <c r="G4" s="669"/>
      <c r="H4" s="669"/>
      <c r="I4" s="669"/>
      <c r="J4" s="669"/>
      <c r="K4" s="669"/>
      <c r="L4" s="669"/>
      <c r="M4" s="669"/>
      <c r="N4" s="669"/>
      <c r="O4" s="669"/>
      <c r="P4" s="669"/>
      <c r="Q4" s="669"/>
      <c r="R4" s="669"/>
      <c r="S4" s="669"/>
      <c r="T4" s="669"/>
      <c r="U4" s="669"/>
      <c r="V4" s="669"/>
      <c r="W4" s="669"/>
      <c r="X4" s="669"/>
      <c r="Y4" s="669"/>
      <c r="Z4" s="436"/>
    </row>
    <row r="5" spans="2:26" ht="14" hidden="1" customHeight="1" x14ac:dyDescent="0.3">
      <c r="B5" s="669"/>
      <c r="C5" s="669"/>
      <c r="D5" s="669"/>
      <c r="E5" s="669"/>
      <c r="F5" s="669"/>
      <c r="G5" s="669"/>
      <c r="H5" s="669"/>
      <c r="I5" s="669"/>
      <c r="J5" s="669"/>
      <c r="K5" s="669"/>
      <c r="L5" s="669"/>
      <c r="M5" s="669"/>
      <c r="N5" s="669"/>
      <c r="O5" s="669"/>
      <c r="P5" s="669"/>
      <c r="Q5" s="669"/>
      <c r="R5" s="669"/>
      <c r="S5" s="669"/>
      <c r="T5" s="669"/>
      <c r="U5" s="669"/>
      <c r="V5" s="669"/>
      <c r="W5" s="669"/>
      <c r="X5" s="669"/>
      <c r="Y5" s="669"/>
    </row>
    <row r="6" spans="2:26" ht="14" hidden="1" customHeight="1" x14ac:dyDescent="0.3">
      <c r="B6" s="669"/>
      <c r="C6" s="669"/>
      <c r="D6" s="669"/>
      <c r="E6" s="669"/>
      <c r="F6" s="669"/>
      <c r="G6" s="669"/>
      <c r="H6" s="669"/>
      <c r="I6" s="669"/>
      <c r="J6" s="669"/>
      <c r="K6" s="669"/>
      <c r="L6" s="669"/>
      <c r="M6" s="669"/>
      <c r="N6" s="669"/>
      <c r="O6" s="669"/>
      <c r="P6" s="669"/>
      <c r="Q6" s="669"/>
      <c r="R6" s="669"/>
      <c r="S6" s="669"/>
      <c r="T6" s="669"/>
      <c r="U6" s="669"/>
      <c r="V6" s="669"/>
      <c r="W6" s="669"/>
      <c r="X6" s="669"/>
      <c r="Y6" s="669"/>
    </row>
    <row r="7" spans="2:26" x14ac:dyDescent="0.3">
      <c r="B7" s="591"/>
      <c r="C7" s="591"/>
      <c r="D7" s="591"/>
      <c r="E7" s="591"/>
      <c r="F7" s="591"/>
      <c r="G7" s="591"/>
      <c r="H7" s="590"/>
      <c r="I7" s="590"/>
      <c r="J7" s="590"/>
      <c r="K7" s="590"/>
      <c r="L7" s="590"/>
      <c r="M7" s="590"/>
      <c r="N7" s="590"/>
      <c r="O7" s="590"/>
      <c r="P7" s="590"/>
      <c r="Q7" s="590"/>
      <c r="R7" s="590"/>
      <c r="S7" s="590"/>
      <c r="T7" s="590"/>
      <c r="U7" s="590"/>
    </row>
    <row r="8" spans="2:26" ht="14.5" customHeight="1" x14ac:dyDescent="0.3">
      <c r="B8" s="594" t="s">
        <v>575</v>
      </c>
      <c r="C8" s="595"/>
      <c r="D8" s="600" t="s">
        <v>343</v>
      </c>
      <c r="E8" s="601"/>
      <c r="F8" s="601"/>
      <c r="G8" s="601"/>
      <c r="H8" s="601"/>
      <c r="I8" s="601"/>
      <c r="J8" s="601"/>
      <c r="K8" s="601"/>
      <c r="L8" s="601"/>
      <c r="M8" s="601"/>
      <c r="N8" s="611" t="s">
        <v>166</v>
      </c>
      <c r="O8" s="612"/>
      <c r="P8" s="612"/>
      <c r="Q8" s="612"/>
      <c r="R8" s="612"/>
      <c r="S8" s="612"/>
      <c r="T8" s="612"/>
      <c r="U8" s="612"/>
      <c r="V8" s="612"/>
      <c r="W8" s="612"/>
      <c r="X8" s="612"/>
      <c r="Y8" s="614"/>
    </row>
    <row r="9" spans="2:26" ht="14.5" customHeight="1" x14ac:dyDescent="0.3">
      <c r="B9" s="596"/>
      <c r="C9" s="635"/>
      <c r="D9" s="456">
        <v>2018</v>
      </c>
      <c r="E9" s="602">
        <v>2019</v>
      </c>
      <c r="F9" s="603"/>
      <c r="G9" s="603"/>
      <c r="H9" s="604"/>
      <c r="I9" s="602">
        <v>2020</v>
      </c>
      <c r="J9" s="603"/>
      <c r="K9" s="603"/>
      <c r="L9" s="604"/>
      <c r="M9" s="189">
        <v>2021</v>
      </c>
      <c r="N9" s="608">
        <v>2021</v>
      </c>
      <c r="O9" s="609"/>
      <c r="P9" s="610"/>
      <c r="Q9" s="608">
        <v>2022</v>
      </c>
      <c r="R9" s="609"/>
      <c r="S9" s="609"/>
      <c r="T9" s="610"/>
      <c r="U9" s="608">
        <v>2023</v>
      </c>
      <c r="V9" s="609"/>
      <c r="W9" s="609"/>
      <c r="X9" s="610"/>
      <c r="Y9" s="105">
        <v>2024</v>
      </c>
    </row>
    <row r="10" spans="2:26" x14ac:dyDescent="0.3">
      <c r="B10" s="596"/>
      <c r="C10" s="635"/>
      <c r="D10" s="415" t="s">
        <v>160</v>
      </c>
      <c r="E10" s="343" t="s">
        <v>157</v>
      </c>
      <c r="F10" s="344" t="s">
        <v>158</v>
      </c>
      <c r="G10" s="381" t="s">
        <v>594</v>
      </c>
      <c r="H10" s="60" t="s">
        <v>160</v>
      </c>
      <c r="I10" s="423" t="s">
        <v>157</v>
      </c>
      <c r="J10" s="382" t="s">
        <v>158</v>
      </c>
      <c r="K10" s="382" t="s">
        <v>159</v>
      </c>
      <c r="L10" s="396" t="s">
        <v>160</v>
      </c>
      <c r="M10" s="423" t="s">
        <v>157</v>
      </c>
      <c r="N10" s="250" t="s">
        <v>158</v>
      </c>
      <c r="O10" s="212" t="s">
        <v>159</v>
      </c>
      <c r="P10" s="252" t="s">
        <v>160</v>
      </c>
      <c r="Q10" s="250" t="s">
        <v>157</v>
      </c>
      <c r="R10" s="212" t="s">
        <v>158</v>
      </c>
      <c r="S10" s="212" t="s">
        <v>159</v>
      </c>
      <c r="T10" s="252" t="s">
        <v>160</v>
      </c>
      <c r="U10" s="250" t="s">
        <v>157</v>
      </c>
      <c r="V10" s="212" t="s">
        <v>158</v>
      </c>
      <c r="W10" s="212" t="s">
        <v>159</v>
      </c>
      <c r="X10" s="252" t="s">
        <v>160</v>
      </c>
      <c r="Y10" s="152" t="s">
        <v>157</v>
      </c>
    </row>
    <row r="11" spans="2:26" x14ac:dyDescent="0.3">
      <c r="B11" s="666" t="s">
        <v>168</v>
      </c>
      <c r="C11" s="667"/>
      <c r="D11" s="519"/>
      <c r="E11" s="519"/>
      <c r="F11" s="519"/>
      <c r="G11" s="519"/>
      <c r="H11" s="282"/>
      <c r="I11" s="282"/>
      <c r="J11" s="282"/>
      <c r="K11" s="282"/>
      <c r="L11" s="282"/>
      <c r="M11" s="282"/>
      <c r="N11" s="190"/>
      <c r="O11" s="191"/>
      <c r="P11" s="191"/>
      <c r="Q11" s="191"/>
      <c r="R11" s="191"/>
      <c r="S11" s="191"/>
      <c r="T11" s="191"/>
      <c r="U11" s="191"/>
      <c r="V11" s="191"/>
      <c r="W11" s="191"/>
      <c r="X11" s="191"/>
      <c r="Y11" s="192"/>
    </row>
    <row r="12" spans="2:26" x14ac:dyDescent="0.3">
      <c r="B12" s="404" t="s">
        <v>8</v>
      </c>
      <c r="C12" s="68" t="s">
        <v>307</v>
      </c>
      <c r="D12" s="399">
        <f>'Haver Pivoted'!GO31</f>
        <v>2220.5</v>
      </c>
      <c r="E12" s="399">
        <f>'Haver Pivoted'!GP31</f>
        <v>2298.8000000000002</v>
      </c>
      <c r="F12" s="399">
        <f>'Haver Pivoted'!GQ31</f>
        <v>2315.8000000000002</v>
      </c>
      <c r="G12" s="399">
        <f>'Haver Pivoted'!GR31</f>
        <v>2331.4</v>
      </c>
      <c r="H12" s="399">
        <f>'Haver Pivoted'!GS31</f>
        <v>2347.6999999999998</v>
      </c>
      <c r="I12" s="399">
        <f>'Haver Pivoted'!GT31</f>
        <v>2422.5</v>
      </c>
      <c r="J12" s="399">
        <f>'Haver Pivoted'!GU31</f>
        <v>4815.3</v>
      </c>
      <c r="K12" s="399">
        <f>'Haver Pivoted'!GV31</f>
        <v>3494.9</v>
      </c>
      <c r="L12" s="399">
        <f>'Haver Pivoted'!GW31</f>
        <v>2918.2</v>
      </c>
      <c r="M12" s="399">
        <f>'Haver Pivoted'!GX31</f>
        <v>5163.2</v>
      </c>
      <c r="N12" s="441"/>
      <c r="O12" s="407"/>
      <c r="P12" s="407"/>
      <c r="Q12" s="407"/>
      <c r="R12" s="407"/>
      <c r="S12" s="407"/>
      <c r="T12" s="407"/>
      <c r="U12" s="407"/>
      <c r="V12" s="407"/>
      <c r="W12" s="407"/>
      <c r="X12" s="407"/>
      <c r="Y12" s="513"/>
    </row>
    <row r="13" spans="2:26" ht="28" x14ac:dyDescent="0.3">
      <c r="B13" s="539" t="s">
        <v>586</v>
      </c>
      <c r="C13" s="68"/>
      <c r="D13" s="53"/>
      <c r="E13" s="53"/>
      <c r="F13" s="53"/>
      <c r="G13" s="53"/>
      <c r="H13" s="399">
        <f>'Unemployment Insurance'!D21+'Unemployment Insurance'!D20</f>
        <v>27.9</v>
      </c>
      <c r="I13" s="399">
        <f>'Unemployment Insurance'!E21+'Unemployment Insurance'!E20</f>
        <v>43.4</v>
      </c>
      <c r="J13" s="399">
        <f>'Unemployment Insurance'!F21+'Unemployment Insurance'!F20</f>
        <v>1084.5999999999999</v>
      </c>
      <c r="K13" s="399">
        <f>'Unemployment Insurance'!G21+'Unemployment Insurance'!G20</f>
        <v>775.2</v>
      </c>
      <c r="L13" s="399">
        <f>'Unemployment Insurance'!H21+'Unemployment Insurance'!H20</f>
        <v>296.39999999999998</v>
      </c>
      <c r="M13" s="399">
        <f>'Unemployment Insurance'!I21+'Unemployment Insurance'!I20</f>
        <v>544.29999999999995</v>
      </c>
      <c r="N13" s="441"/>
      <c r="O13" s="407"/>
      <c r="P13" s="407"/>
      <c r="Q13" s="407"/>
      <c r="R13" s="407"/>
      <c r="S13" s="407"/>
      <c r="T13" s="407"/>
      <c r="U13" s="407"/>
      <c r="V13" s="407"/>
      <c r="W13" s="407"/>
      <c r="X13" s="407"/>
      <c r="Y13" s="513"/>
    </row>
    <row r="14" spans="2:26" x14ac:dyDescent="0.3">
      <c r="B14" s="539" t="s">
        <v>495</v>
      </c>
      <c r="C14" s="68"/>
      <c r="D14" s="53"/>
      <c r="E14" s="53"/>
      <c r="F14" s="53"/>
      <c r="G14" s="53"/>
      <c r="H14" s="399">
        <f>Medicare!H10</f>
        <v>797.9</v>
      </c>
      <c r="I14" s="399">
        <f>Medicare!I10</f>
        <v>804.7</v>
      </c>
      <c r="J14" s="399">
        <f>Medicare!J10</f>
        <v>824.1</v>
      </c>
      <c r="K14" s="399">
        <f>Medicare!K10</f>
        <v>842.7</v>
      </c>
      <c r="L14" s="399">
        <f>Medicare!L10</f>
        <v>860.6</v>
      </c>
      <c r="M14" s="399">
        <f>Medicare!M10</f>
        <v>880.1</v>
      </c>
      <c r="N14" s="441"/>
      <c r="O14" s="407"/>
      <c r="P14" s="407"/>
      <c r="Q14" s="407"/>
      <c r="R14" s="407"/>
      <c r="S14" s="407"/>
      <c r="T14" s="407"/>
      <c r="U14" s="407"/>
      <c r="V14" s="407"/>
      <c r="W14" s="407"/>
      <c r="X14" s="407"/>
      <c r="Y14" s="513"/>
    </row>
    <row r="15" spans="2:26" ht="28" x14ac:dyDescent="0.3">
      <c r="B15" s="498" t="s">
        <v>585</v>
      </c>
      <c r="C15" s="68"/>
      <c r="D15" s="53"/>
      <c r="E15" s="53"/>
      <c r="F15" s="53"/>
      <c r="G15" s="53"/>
      <c r="H15" s="399">
        <f>'Rebate Checks'!D10 +'Rebate Checks'!D11</f>
        <v>0</v>
      </c>
      <c r="I15" s="399">
        <f>'Rebate Checks'!E10 +'Rebate Checks'!E11</f>
        <v>0</v>
      </c>
      <c r="J15" s="399">
        <f>'Rebate Checks'!F10 +'Rebate Checks'!F11</f>
        <v>1078.0999999999999</v>
      </c>
      <c r="K15" s="399">
        <f>'Rebate Checks'!G10 +'Rebate Checks'!G11</f>
        <v>15.6</v>
      </c>
      <c r="L15" s="399">
        <f>'Rebate Checks'!H10 +'Rebate Checks'!H11</f>
        <v>5</v>
      </c>
      <c r="M15" s="399">
        <f>'Rebate Checks'!I10 +'Rebate Checks'!I11</f>
        <v>1933.7</v>
      </c>
      <c r="N15" s="441"/>
      <c r="O15" s="407"/>
      <c r="P15" s="407"/>
      <c r="Q15" s="407"/>
      <c r="R15" s="407"/>
      <c r="S15" s="407"/>
      <c r="T15" s="407"/>
      <c r="U15" s="407"/>
      <c r="V15" s="407"/>
      <c r="W15" s="407"/>
      <c r="X15" s="407"/>
      <c r="Y15" s="513"/>
    </row>
    <row r="16" spans="2:26" ht="29" x14ac:dyDescent="0.35">
      <c r="B16" s="553" t="s">
        <v>590</v>
      </c>
      <c r="C16" s="339"/>
      <c r="D16" s="338"/>
      <c r="E16" s="338"/>
      <c r="F16" s="338"/>
      <c r="G16" s="338"/>
      <c r="H16" s="483">
        <f t="shared" ref="H16:M16" si="0">H12-SUM(H13:H15)</f>
        <v>1521.8999999999999</v>
      </c>
      <c r="I16" s="483">
        <f t="shared" si="0"/>
        <v>1574.4</v>
      </c>
      <c r="J16" s="483">
        <f t="shared" si="0"/>
        <v>1828.5000000000005</v>
      </c>
      <c r="K16" s="483">
        <f t="shared" si="0"/>
        <v>1861.4</v>
      </c>
      <c r="L16" s="483">
        <f t="shared" si="0"/>
        <v>1756.1999999999998</v>
      </c>
      <c r="M16" s="483">
        <f t="shared" si="0"/>
        <v>1805.0999999999995</v>
      </c>
      <c r="N16" s="495">
        <f>M16*(1+M19)</f>
        <v>1670.0376538100136</v>
      </c>
      <c r="O16" s="520">
        <f t="shared" ref="O16:Y16" si="1">N16*(1+N19)</f>
        <v>1569.6517663541226</v>
      </c>
      <c r="P16" s="520">
        <f t="shared" si="1"/>
        <v>1597.1593564682619</v>
      </c>
      <c r="Q16" s="520">
        <f t="shared" si="1"/>
        <v>1617.1039095710344</v>
      </c>
      <c r="R16" s="520">
        <f t="shared" si="1"/>
        <v>1632.3284786117702</v>
      </c>
      <c r="S16" s="520">
        <f t="shared" si="1"/>
        <v>1640.4905641708949</v>
      </c>
      <c r="T16" s="520">
        <f t="shared" si="1"/>
        <v>1666.0657833158782</v>
      </c>
      <c r="U16" s="520">
        <f t="shared" si="1"/>
        <v>1685.4579044676505</v>
      </c>
      <c r="V16" s="520">
        <f t="shared" si="1"/>
        <v>1700.4854966026389</v>
      </c>
      <c r="W16" s="520">
        <f t="shared" si="1"/>
        <v>1710.4952432890814</v>
      </c>
      <c r="X16" s="520">
        <f t="shared" si="1"/>
        <v>1720.6439968845959</v>
      </c>
      <c r="Y16" s="392">
        <f t="shared" si="1"/>
        <v>1731.4301231442776</v>
      </c>
    </row>
    <row r="17" spans="1:26" ht="14.5" x14ac:dyDescent="0.35">
      <c r="B17" s="553"/>
      <c r="C17" s="339"/>
      <c r="D17" s="338"/>
      <c r="E17" s="338"/>
      <c r="F17" s="338"/>
      <c r="G17" s="338"/>
      <c r="H17" s="483"/>
      <c r="I17" s="483"/>
      <c r="J17" s="483"/>
      <c r="K17" s="483"/>
      <c r="L17" s="483"/>
      <c r="M17" s="483"/>
      <c r="N17" s="495"/>
      <c r="O17" s="520"/>
      <c r="P17" s="520"/>
      <c r="Q17" s="520"/>
      <c r="R17" s="520"/>
      <c r="S17" s="520"/>
      <c r="T17" s="520"/>
      <c r="U17" s="520"/>
      <c r="V17" s="520"/>
      <c r="W17" s="520"/>
      <c r="X17" s="520"/>
      <c r="Y17" s="392"/>
    </row>
    <row r="18" spans="1:26" ht="28.5" x14ac:dyDescent="0.35">
      <c r="B18" s="85" t="s">
        <v>620</v>
      </c>
      <c r="C18" s="339"/>
      <c r="D18" s="53"/>
      <c r="E18" s="53"/>
      <c r="F18" s="53"/>
      <c r="G18" s="53"/>
      <c r="H18" s="399"/>
      <c r="I18" s="399"/>
      <c r="J18" s="399"/>
      <c r="K18" s="399"/>
      <c r="L18" s="399"/>
      <c r="M18" s="399">
        <v>2962.6923279637799</v>
      </c>
      <c r="N18" s="441">
        <v>2741.0158685688102</v>
      </c>
      <c r="O18" s="407">
        <v>2576.25352930705</v>
      </c>
      <c r="P18" s="407">
        <v>2621.4014580599901</v>
      </c>
      <c r="Q18" s="407">
        <v>2654.1362508483398</v>
      </c>
      <c r="R18" s="407">
        <v>2679.12418165192</v>
      </c>
      <c r="S18" s="407">
        <v>2692.5205299241502</v>
      </c>
      <c r="T18" s="407">
        <v>2734.4968777978602</v>
      </c>
      <c r="U18" s="407">
        <v>2766.3249696261801</v>
      </c>
      <c r="V18" s="407">
        <v>2790.9896042315199</v>
      </c>
      <c r="W18" s="407">
        <v>2807.4184999784502</v>
      </c>
      <c r="X18" s="407">
        <v>2824.0755463558398</v>
      </c>
      <c r="Y18" s="513">
        <v>2841.7787060245601</v>
      </c>
    </row>
    <row r="19" spans="1:26" ht="14.5" x14ac:dyDescent="0.35">
      <c r="B19" s="567" t="s">
        <v>616</v>
      </c>
      <c r="C19" s="339"/>
      <c r="D19" s="53"/>
      <c r="E19" s="53"/>
      <c r="F19" s="53"/>
      <c r="G19" s="53"/>
      <c r="H19" s="399"/>
      <c r="I19" s="399"/>
      <c r="J19" s="399"/>
      <c r="K19" s="399"/>
      <c r="L19" s="399"/>
      <c r="M19" s="465">
        <f>N18/M18-1</f>
        <v>-7.4822639294214177E-2</v>
      </c>
      <c r="N19" s="566">
        <f t="shared" ref="N19:Y19" si="2">O18/N18-1</f>
        <v>-6.0109954543163258E-2</v>
      </c>
      <c r="O19" s="550">
        <f t="shared" si="2"/>
        <v>1.7524645086108404E-2</v>
      </c>
      <c r="P19" s="550">
        <f t="shared" si="2"/>
        <v>1.2487516052797076E-2</v>
      </c>
      <c r="Q19" s="550">
        <f t="shared" si="2"/>
        <v>9.4147129016430853E-3</v>
      </c>
      <c r="R19" s="550">
        <f t="shared" si="2"/>
        <v>5.0002714931900449E-3</v>
      </c>
      <c r="S19" s="550">
        <f t="shared" si="2"/>
        <v>1.558998247448562E-2</v>
      </c>
      <c r="T19" s="550">
        <f t="shared" si="2"/>
        <v>1.1639469068968733E-2</v>
      </c>
      <c r="U19" s="550">
        <f t="shared" si="2"/>
        <v>8.9160293444023875E-3</v>
      </c>
      <c r="V19" s="550">
        <f t="shared" si="2"/>
        <v>5.8864052098301922E-3</v>
      </c>
      <c r="W19" s="550">
        <f t="shared" si="2"/>
        <v>5.9332252663852891E-3</v>
      </c>
      <c r="X19" s="550">
        <f t="shared" si="2"/>
        <v>6.2686565490659429E-3</v>
      </c>
      <c r="Y19" s="549">
        <f t="shared" si="2"/>
        <v>-1</v>
      </c>
    </row>
    <row r="20" spans="1:26" ht="14.5" x14ac:dyDescent="0.35">
      <c r="B20" s="567"/>
      <c r="C20" s="339"/>
      <c r="D20" s="53"/>
      <c r="E20" s="53"/>
      <c r="F20" s="53"/>
      <c r="G20" s="53"/>
      <c r="H20" s="399"/>
      <c r="I20" s="399"/>
      <c r="J20" s="399"/>
      <c r="K20" s="399"/>
      <c r="L20" s="399"/>
      <c r="M20" s="465"/>
      <c r="N20" s="566"/>
      <c r="O20" s="550"/>
      <c r="P20" s="550"/>
      <c r="Q20" s="550"/>
      <c r="R20" s="550"/>
      <c r="S20" s="550"/>
      <c r="T20" s="550"/>
      <c r="U20" s="550"/>
      <c r="V20" s="550"/>
      <c r="W20" s="550"/>
      <c r="X20" s="550"/>
      <c r="Y20" s="549"/>
    </row>
    <row r="21" spans="1:26" x14ac:dyDescent="0.3">
      <c r="B21" s="572" t="s">
        <v>591</v>
      </c>
      <c r="C21" s="68"/>
      <c r="D21" s="53"/>
      <c r="E21" s="53"/>
      <c r="F21" s="53"/>
      <c r="G21" s="53"/>
      <c r="H21" s="399"/>
      <c r="I21" s="399"/>
      <c r="J21" s="399"/>
      <c r="K21" s="399"/>
      <c r="L21" s="399"/>
      <c r="M21" s="399">
        <f>SUM(M22:M23)</f>
        <v>0</v>
      </c>
      <c r="N21" s="441">
        <f t="shared" ref="N21:Y21" si="3">SUM(N22:N23)</f>
        <v>147.93799999999999</v>
      </c>
      <c r="O21" s="407">
        <f t="shared" si="3"/>
        <v>147.93799999999999</v>
      </c>
      <c r="P21" s="407">
        <f t="shared" si="3"/>
        <v>138.52100000000002</v>
      </c>
      <c r="Q21" s="407">
        <f t="shared" si="3"/>
        <v>138.52100000000002</v>
      </c>
      <c r="R21" s="407">
        <f>SUM(R22:R23)</f>
        <v>138.52100000000002</v>
      </c>
      <c r="S21" s="407">
        <f t="shared" si="3"/>
        <v>138.52100000000002</v>
      </c>
      <c r="T21" s="407">
        <f t="shared" si="3"/>
        <v>11.734999999999999</v>
      </c>
      <c r="U21" s="407">
        <f t="shared" si="3"/>
        <v>11.734999999999999</v>
      </c>
      <c r="V21" s="407">
        <f t="shared" si="3"/>
        <v>11.734999999999999</v>
      </c>
      <c r="W21" s="407">
        <f t="shared" si="3"/>
        <v>11.734999999999999</v>
      </c>
      <c r="X21" s="407">
        <f t="shared" si="3"/>
        <v>3.4169999999999998</v>
      </c>
      <c r="Y21" s="513">
        <f t="shared" si="3"/>
        <v>3.4169999999999998</v>
      </c>
    </row>
    <row r="22" spans="1:26" ht="14.5" x14ac:dyDescent="0.35">
      <c r="A22" s="588" t="s">
        <v>644</v>
      </c>
      <c r="B22" s="570" t="s">
        <v>592</v>
      </c>
      <c r="C22" s="339"/>
      <c r="D22" s="338"/>
      <c r="E22" s="338"/>
      <c r="F22" s="338"/>
      <c r="G22" s="338"/>
      <c r="H22" s="483"/>
      <c r="I22" s="483"/>
      <c r="J22" s="483"/>
      <c r="K22" s="483"/>
      <c r="L22" s="483"/>
      <c r="M22" s="483">
        <f>'ARP Quarterly'!C7</f>
        <v>0</v>
      </c>
      <c r="N22" s="495">
        <f>'ARP Quarterly'!D7</f>
        <v>94.665999999999997</v>
      </c>
      <c r="O22" s="520">
        <f>'ARP Quarterly'!E7</f>
        <v>94.665999999999997</v>
      </c>
      <c r="P22" s="520">
        <f>'ARP Quarterly'!F7</f>
        <v>39.542000000000002</v>
      </c>
      <c r="Q22" s="520">
        <f>'ARP Quarterly'!G7</f>
        <v>39.542000000000002</v>
      </c>
      <c r="R22" s="520">
        <f>'ARP Quarterly'!H7</f>
        <v>39.542000000000002</v>
      </c>
      <c r="S22" s="520">
        <f>'ARP Quarterly'!I7</f>
        <v>39.542000000000002</v>
      </c>
      <c r="T22" s="520">
        <f>'ARP Quarterly'!J7</f>
        <v>9.6189999999999998</v>
      </c>
      <c r="U22" s="520">
        <f>'ARP Quarterly'!K7</f>
        <v>9.6189999999999998</v>
      </c>
      <c r="V22" s="520">
        <f>'ARP Quarterly'!L7</f>
        <v>9.6189999999999998</v>
      </c>
      <c r="W22" s="520">
        <f>'ARP Quarterly'!M7</f>
        <v>9.6189999999999998</v>
      </c>
      <c r="X22" s="520">
        <f>'ARP Quarterly'!N7</f>
        <v>1.238</v>
      </c>
      <c r="Y22" s="392">
        <f>'ARP Quarterly'!O7</f>
        <v>1.238</v>
      </c>
    </row>
    <row r="23" spans="1:26" ht="14.5" x14ac:dyDescent="0.35">
      <c r="B23" s="570" t="s">
        <v>593</v>
      </c>
      <c r="C23" s="339"/>
      <c r="D23" s="338"/>
      <c r="E23" s="338"/>
      <c r="F23" s="338"/>
      <c r="G23" s="338"/>
      <c r="H23" s="483"/>
      <c r="I23" s="483"/>
      <c r="J23" s="483"/>
      <c r="K23" s="483"/>
      <c r="L23" s="483"/>
      <c r="M23" s="483">
        <f>'ARP Quarterly'!C3</f>
        <v>0</v>
      </c>
      <c r="N23" s="495">
        <f>'ARP Quarterly'!D3</f>
        <v>53.271999999999998</v>
      </c>
      <c r="O23" s="520">
        <f>'ARP Quarterly'!E3</f>
        <v>53.271999999999998</v>
      </c>
      <c r="P23" s="520">
        <f>'ARP Quarterly'!F3</f>
        <v>98.978999999999999</v>
      </c>
      <c r="Q23" s="520">
        <f>'ARP Quarterly'!G3</f>
        <v>98.978999999999999</v>
      </c>
      <c r="R23" s="520">
        <f>'ARP Quarterly'!H3</f>
        <v>98.978999999999999</v>
      </c>
      <c r="S23" s="520">
        <f>'ARP Quarterly'!I3</f>
        <v>98.978999999999999</v>
      </c>
      <c r="T23" s="520">
        <f>'ARP Quarterly'!J3</f>
        <v>2.1160000000000001</v>
      </c>
      <c r="U23" s="520">
        <f>'ARP Quarterly'!K3</f>
        <v>2.1160000000000001</v>
      </c>
      <c r="V23" s="520">
        <f>'ARP Quarterly'!L3</f>
        <v>2.1160000000000001</v>
      </c>
      <c r="W23" s="520">
        <f>'ARP Quarterly'!M3</f>
        <v>2.1160000000000001</v>
      </c>
      <c r="X23" s="520">
        <f>'ARP Quarterly'!N3</f>
        <v>2.1789999999999998</v>
      </c>
      <c r="Y23" s="392">
        <f>'ARP Quarterly'!O3</f>
        <v>2.1789999999999998</v>
      </c>
    </row>
    <row r="24" spans="1:26" x14ac:dyDescent="0.3">
      <c r="B24" s="159"/>
      <c r="C24" s="68"/>
      <c r="D24" s="53"/>
      <c r="E24" s="53"/>
      <c r="F24" s="53"/>
      <c r="G24" s="53"/>
      <c r="H24" s="399"/>
      <c r="I24" s="399"/>
      <c r="J24" s="399"/>
      <c r="K24" s="399"/>
      <c r="L24" s="399"/>
      <c r="M24" s="399"/>
      <c r="N24" s="441"/>
      <c r="O24" s="407"/>
      <c r="P24" s="407"/>
      <c r="Q24" s="407"/>
      <c r="R24" s="407"/>
      <c r="S24" s="407"/>
      <c r="T24" s="407"/>
      <c r="U24" s="407"/>
      <c r="V24" s="407"/>
      <c r="W24" s="407"/>
      <c r="X24" s="407"/>
      <c r="Y24" s="513"/>
    </row>
    <row r="25" spans="1:26" ht="44" customHeight="1" x14ac:dyDescent="0.3">
      <c r="B25" s="572" t="s">
        <v>622</v>
      </c>
      <c r="C25" s="68"/>
      <c r="D25" s="53"/>
      <c r="E25" s="53"/>
      <c r="F25" s="53"/>
      <c r="G25" s="53"/>
      <c r="H25" s="399">
        <f>H16+H21</f>
        <v>1521.8999999999999</v>
      </c>
      <c r="I25" s="399">
        <f t="shared" ref="I25:Y25" si="4">I16+I21</f>
        <v>1574.4</v>
      </c>
      <c r="J25" s="399">
        <f t="shared" si="4"/>
        <v>1828.5000000000005</v>
      </c>
      <c r="K25" s="399">
        <f t="shared" si="4"/>
        <v>1861.4</v>
      </c>
      <c r="L25" s="399">
        <f t="shared" si="4"/>
        <v>1756.1999999999998</v>
      </c>
      <c r="M25" s="399">
        <f t="shared" si="4"/>
        <v>1805.0999999999995</v>
      </c>
      <c r="N25" s="441">
        <f t="shared" si="4"/>
        <v>1817.9756538100137</v>
      </c>
      <c r="O25" s="407">
        <f t="shared" si="4"/>
        <v>1717.5897663541227</v>
      </c>
      <c r="P25" s="407">
        <f t="shared" si="4"/>
        <v>1735.6803564682618</v>
      </c>
      <c r="Q25" s="407">
        <f t="shared" si="4"/>
        <v>1755.6249095710343</v>
      </c>
      <c r="R25" s="407">
        <f t="shared" si="4"/>
        <v>1770.8494786117701</v>
      </c>
      <c r="S25" s="407">
        <f t="shared" si="4"/>
        <v>1779.0115641708949</v>
      </c>
      <c r="T25" s="407">
        <f t="shared" si="4"/>
        <v>1677.8007833158781</v>
      </c>
      <c r="U25" s="407">
        <f t="shared" si="4"/>
        <v>1697.1929044676504</v>
      </c>
      <c r="V25" s="407">
        <f t="shared" si="4"/>
        <v>1712.2204966026388</v>
      </c>
      <c r="W25" s="407">
        <f t="shared" si="4"/>
        <v>1722.2302432890813</v>
      </c>
      <c r="X25" s="407">
        <f t="shared" si="4"/>
        <v>1724.0609968845959</v>
      </c>
      <c r="Y25" s="513">
        <f t="shared" si="4"/>
        <v>1734.8471231442775</v>
      </c>
    </row>
    <row r="26" spans="1:26" x14ac:dyDescent="0.3">
      <c r="B26" s="639" t="s">
        <v>574</v>
      </c>
      <c r="C26" s="668"/>
      <c r="D26" s="499"/>
      <c r="E26" s="499"/>
      <c r="F26" s="499"/>
      <c r="G26" s="499"/>
      <c r="H26" s="399"/>
      <c r="I26" s="399"/>
      <c r="J26" s="399"/>
      <c r="K26" s="399"/>
      <c r="L26" s="399"/>
      <c r="M26" s="399"/>
      <c r="N26" s="441"/>
      <c r="O26" s="407"/>
      <c r="P26" s="407"/>
      <c r="Q26" s="407"/>
      <c r="R26" s="407"/>
      <c r="S26" s="407"/>
      <c r="T26" s="407"/>
      <c r="U26" s="407"/>
      <c r="V26" s="407"/>
      <c r="W26" s="407"/>
      <c r="X26" s="407"/>
      <c r="Y26" s="513"/>
    </row>
    <row r="27" spans="1:26" x14ac:dyDescent="0.3">
      <c r="B27" s="404" t="s">
        <v>9</v>
      </c>
      <c r="C27" s="68" t="s">
        <v>313</v>
      </c>
      <c r="D27" s="399">
        <f>'Haver Pivoted'!GO37</f>
        <v>728.8</v>
      </c>
      <c r="E27" s="399">
        <f>'Haver Pivoted'!GP37</f>
        <v>738.7</v>
      </c>
      <c r="F27" s="399">
        <f>'Haver Pivoted'!GQ37</f>
        <v>755.2</v>
      </c>
      <c r="G27" s="399">
        <f>'Haver Pivoted'!GR37</f>
        <v>763.4</v>
      </c>
      <c r="H27" s="399">
        <f>'Haver Pivoted'!GS37</f>
        <v>761</v>
      </c>
      <c r="I27" s="399">
        <f>'Haver Pivoted'!GT37</f>
        <v>767.1</v>
      </c>
      <c r="J27" s="399">
        <f>'Haver Pivoted'!GU37</f>
        <v>812.2</v>
      </c>
      <c r="K27" s="399">
        <f>'Haver Pivoted'!GV37</f>
        <v>828.5</v>
      </c>
      <c r="L27" s="399">
        <f>'Haver Pivoted'!GW37</f>
        <v>827.6</v>
      </c>
      <c r="M27" s="399">
        <f>'Haver Pivoted'!GX37</f>
        <v>840.3</v>
      </c>
      <c r="N27" s="441"/>
      <c r="O27" s="407"/>
      <c r="P27" s="407"/>
      <c r="Q27" s="407"/>
      <c r="R27" s="407"/>
      <c r="S27" s="407"/>
      <c r="T27" s="407"/>
      <c r="U27" s="407"/>
      <c r="V27" s="407"/>
      <c r="W27" s="407"/>
      <c r="X27" s="407"/>
      <c r="Y27" s="513"/>
    </row>
    <row r="28" spans="1:26" x14ac:dyDescent="0.3">
      <c r="B28" s="430" t="s">
        <v>587</v>
      </c>
      <c r="C28" s="68"/>
      <c r="D28" s="399">
        <f>Medicaid!D9</f>
        <v>589.79999999999995</v>
      </c>
      <c r="E28" s="399">
        <f>Medicaid!E9</f>
        <v>599.4</v>
      </c>
      <c r="F28" s="399">
        <f>Medicaid!F9</f>
        <v>615</v>
      </c>
      <c r="G28" s="399">
        <f>Medicaid!G9</f>
        <v>622.29999999999995</v>
      </c>
      <c r="H28" s="399">
        <f>Medicaid!D24</f>
        <v>619.4</v>
      </c>
      <c r="I28" s="399">
        <f>Medicaid!E24</f>
        <v>624.1</v>
      </c>
      <c r="J28" s="399">
        <f>Medicaid!F24</f>
        <v>668.8</v>
      </c>
      <c r="K28" s="399">
        <f>Medicaid!G24</f>
        <v>683.7</v>
      </c>
      <c r="L28" s="399">
        <f>Medicaid!H24</f>
        <v>682.4</v>
      </c>
      <c r="M28" s="399">
        <f>Medicaid!I24</f>
        <v>694.4</v>
      </c>
      <c r="N28" s="441"/>
      <c r="O28" s="407"/>
      <c r="P28" s="407"/>
      <c r="Q28" s="407"/>
      <c r="R28" s="407"/>
      <c r="S28" s="407"/>
      <c r="T28" s="407"/>
      <c r="U28" s="407"/>
      <c r="V28" s="407"/>
      <c r="W28" s="407"/>
      <c r="X28" s="407"/>
      <c r="Y28" s="513"/>
    </row>
    <row r="29" spans="1:26" ht="31.5" customHeight="1" x14ac:dyDescent="0.35">
      <c r="B29" s="551" t="s">
        <v>619</v>
      </c>
      <c r="C29" s="339"/>
      <c r="D29" s="483">
        <f t="shared" ref="D29:G29" si="5">D27-D28</f>
        <v>139</v>
      </c>
      <c r="E29" s="483">
        <f t="shared" si="5"/>
        <v>139.30000000000007</v>
      </c>
      <c r="F29" s="483">
        <f t="shared" si="5"/>
        <v>140.20000000000005</v>
      </c>
      <c r="G29" s="483">
        <f t="shared" si="5"/>
        <v>141.10000000000002</v>
      </c>
      <c r="H29" s="483">
        <f>H27-H28</f>
        <v>141.60000000000002</v>
      </c>
      <c r="I29" s="483">
        <f t="shared" ref="I29:M29" si="6">I27-I28</f>
        <v>143</v>
      </c>
      <c r="J29" s="483">
        <f t="shared" si="6"/>
        <v>143.40000000000009</v>
      </c>
      <c r="K29" s="483">
        <f t="shared" si="6"/>
        <v>144.79999999999995</v>
      </c>
      <c r="L29" s="483">
        <f t="shared" si="6"/>
        <v>145.20000000000005</v>
      </c>
      <c r="M29" s="483">
        <f t="shared" si="6"/>
        <v>145.89999999999998</v>
      </c>
      <c r="N29" s="495">
        <f>M29*(1+AVERAGE($E$30:$H$30))</f>
        <v>146.85968892570659</v>
      </c>
      <c r="O29" s="520">
        <f t="shared" ref="O29:Y29" si="7">N29*(1+AVERAGE($E$30:$H$30))</f>
        <v>147.82569041367589</v>
      </c>
      <c r="P29" s="520">
        <f t="shared" si="7"/>
        <v>148.79804598615664</v>
      </c>
      <c r="Q29" s="520">
        <f t="shared" si="7"/>
        <v>149.77679743851922</v>
      </c>
      <c r="R29" s="520">
        <f t="shared" si="7"/>
        <v>150.76198684105213</v>
      </c>
      <c r="S29" s="520">
        <f t="shared" si="7"/>
        <v>151.75365654077035</v>
      </c>
      <c r="T29" s="520">
        <f t="shared" si="7"/>
        <v>152.75184916323551</v>
      </c>
      <c r="U29" s="520">
        <f t="shared" si="7"/>
        <v>153.75660761438812</v>
      </c>
      <c r="V29" s="520">
        <f t="shared" si="7"/>
        <v>154.76797508239187</v>
      </c>
      <c r="W29" s="520">
        <f t="shared" si="7"/>
        <v>155.78599503948996</v>
      </c>
      <c r="X29" s="520">
        <f t="shared" si="7"/>
        <v>156.8107112438737</v>
      </c>
      <c r="Y29" s="392">
        <f t="shared" si="7"/>
        <v>157.84216774156337</v>
      </c>
      <c r="Z29" s="573"/>
    </row>
    <row r="30" spans="1:26" ht="19" customHeight="1" x14ac:dyDescent="0.35">
      <c r="B30" s="555" t="s">
        <v>616</v>
      </c>
      <c r="C30" s="68"/>
      <c r="D30" s="545">
        <f>E29/D29-1</f>
        <v>2.1582733812954835E-3</v>
      </c>
      <c r="E30" s="545">
        <f t="shared" ref="E30:M30" si="8">F29/E29-1</f>
        <v>6.4608758076092343E-3</v>
      </c>
      <c r="F30" s="545">
        <f t="shared" si="8"/>
        <v>6.4194008559199656E-3</v>
      </c>
      <c r="G30" s="545">
        <f t="shared" si="8"/>
        <v>3.5435861091424048E-3</v>
      </c>
      <c r="H30" s="545">
        <f t="shared" si="8"/>
        <v>9.8870056497173398E-3</v>
      </c>
      <c r="I30" s="545">
        <f t="shared" si="8"/>
        <v>2.797202797203413E-3</v>
      </c>
      <c r="J30" s="545">
        <f t="shared" si="8"/>
        <v>9.7629009762891794E-3</v>
      </c>
      <c r="K30" s="545">
        <f t="shared" si="8"/>
        <v>2.7624309392271229E-3</v>
      </c>
      <c r="L30" s="545">
        <f t="shared" si="8"/>
        <v>4.8209366391180897E-3</v>
      </c>
      <c r="M30" s="545">
        <f t="shared" si="8"/>
        <v>6.5777171055971806E-3</v>
      </c>
      <c r="N30" s="569"/>
      <c r="O30" s="552"/>
      <c r="P30" s="552"/>
      <c r="Q30" s="552"/>
      <c r="R30" s="552"/>
      <c r="S30" s="552"/>
      <c r="T30" s="552"/>
      <c r="U30" s="552"/>
      <c r="V30" s="552"/>
      <c r="W30" s="552"/>
      <c r="X30" s="552"/>
      <c r="Y30" s="568"/>
      <c r="Z30" s="573"/>
    </row>
    <row r="31" spans="1:26" x14ac:dyDescent="0.3">
      <c r="B31" s="665"/>
      <c r="C31" s="665"/>
      <c r="D31" s="499"/>
      <c r="E31" s="499"/>
      <c r="F31" s="499"/>
      <c r="G31" s="499"/>
      <c r="H31" s="72"/>
      <c r="I31" s="72"/>
      <c r="J31" s="72"/>
      <c r="K31" s="72"/>
      <c r="L31" s="72"/>
      <c r="M31" s="72"/>
      <c r="N31" s="251"/>
      <c r="O31" s="251"/>
      <c r="P31" s="251"/>
      <c r="Q31" s="251"/>
      <c r="R31" s="251"/>
      <c r="S31" s="251"/>
      <c r="T31" s="251"/>
      <c r="U31" s="251"/>
      <c r="V31" s="251"/>
      <c r="W31" s="251"/>
      <c r="X31" s="251"/>
      <c r="Y31" s="251"/>
      <c r="Z31" s="55"/>
    </row>
    <row r="32" spans="1:26" x14ac:dyDescent="0.3">
      <c r="B32" s="548" t="s">
        <v>645</v>
      </c>
      <c r="C32" s="335"/>
      <c r="D32" s="335"/>
      <c r="E32" s="335"/>
      <c r="F32" s="335"/>
      <c r="G32" s="335"/>
      <c r="H32" s="335"/>
      <c r="I32" s="335"/>
      <c r="J32" s="335"/>
      <c r="K32" s="335"/>
      <c r="L32" s="335"/>
      <c r="M32" s="335"/>
      <c r="N32" s="547"/>
      <c r="O32" s="547"/>
      <c r="P32" s="547"/>
      <c r="Q32" s="547"/>
      <c r="R32" s="547"/>
      <c r="S32" s="547"/>
      <c r="T32" s="547"/>
      <c r="U32" s="547"/>
      <c r="V32" s="547"/>
      <c r="W32" s="547"/>
      <c r="X32" s="547"/>
      <c r="Y32" s="546"/>
      <c r="Z32" s="55"/>
    </row>
    <row r="33" spans="2:25" ht="14.5" x14ac:dyDescent="0.35">
      <c r="B33" s="69" t="s">
        <v>651</v>
      </c>
      <c r="C33" s="383"/>
      <c r="D33" s="383"/>
      <c r="E33" s="383"/>
      <c r="F33" s="383"/>
      <c r="G33" s="383"/>
      <c r="H33" s="384">
        <v>1521.9</v>
      </c>
      <c r="I33" s="384">
        <v>1574.4</v>
      </c>
      <c r="J33" s="384">
        <v>1828.5</v>
      </c>
      <c r="K33" s="384">
        <v>1861.4</v>
      </c>
      <c r="L33" s="384">
        <v>1756.2</v>
      </c>
      <c r="M33" s="384">
        <v>2008.1</v>
      </c>
      <c r="N33" s="384">
        <v>1830.5942369874999</v>
      </c>
      <c r="O33" s="384">
        <v>1748.6718511864401</v>
      </c>
      <c r="P33" s="384">
        <v>1744.8271472148101</v>
      </c>
      <c r="Q33" s="384">
        <v>1746.3308938699799</v>
      </c>
      <c r="R33" s="384">
        <v>1739.72729546593</v>
      </c>
      <c r="S33" s="384">
        <v>1720.9927258959001</v>
      </c>
      <c r="T33" s="384">
        <v>1743.15353220976</v>
      </c>
      <c r="U33" s="384">
        <v>1754.69385584676</v>
      </c>
      <c r="V33" s="384">
        <v>1758.7373866355199</v>
      </c>
      <c r="W33" s="384">
        <v>1754.1619466882601</v>
      </c>
      <c r="X33" s="384">
        <v>1763.0323240939299</v>
      </c>
      <c r="Y33" s="565">
        <v>1772.9974933573201</v>
      </c>
    </row>
    <row r="34" spans="2:25" ht="14.5" x14ac:dyDescent="0.35">
      <c r="B34" s="69" t="s">
        <v>649</v>
      </c>
      <c r="C34" s="383"/>
      <c r="D34" s="383"/>
      <c r="E34" s="383"/>
      <c r="F34" s="383"/>
      <c r="G34" s="383"/>
      <c r="H34" s="384">
        <v>0</v>
      </c>
      <c r="I34" s="384">
        <v>0</v>
      </c>
      <c r="J34" s="384">
        <v>0</v>
      </c>
      <c r="K34" s="384">
        <v>0</v>
      </c>
      <c r="L34" s="384">
        <v>0</v>
      </c>
      <c r="M34" s="384">
        <v>0</v>
      </c>
      <c r="N34" s="384">
        <v>204.56851838170999</v>
      </c>
      <c r="O34" s="384">
        <v>250.13699643966501</v>
      </c>
      <c r="P34" s="384">
        <v>233.73949568119201</v>
      </c>
      <c r="Q34" s="384">
        <v>233.94093969550099</v>
      </c>
      <c r="R34" s="384">
        <v>233.05631237691099</v>
      </c>
      <c r="S34" s="384">
        <v>230.54660311998401</v>
      </c>
      <c r="T34" s="384">
        <v>233.51529586410899</v>
      </c>
      <c r="U34" s="384">
        <v>235.06125382975301</v>
      </c>
      <c r="V34" s="384">
        <v>235.60293089435399</v>
      </c>
      <c r="W34" s="384">
        <v>234.98999853168399</v>
      </c>
      <c r="X34" s="384">
        <v>236.17828674958099</v>
      </c>
      <c r="Y34" s="565">
        <v>237.51323482264499</v>
      </c>
    </row>
    <row r="35" spans="2:25" ht="14.5" x14ac:dyDescent="0.35">
      <c r="B35" s="69" t="s">
        <v>650</v>
      </c>
      <c r="C35" s="383"/>
      <c r="D35" s="383"/>
      <c r="E35" s="383"/>
      <c r="F35" s="383"/>
      <c r="G35" s="383"/>
      <c r="H35" s="384">
        <f>H33+H34</f>
        <v>1521.9</v>
      </c>
      <c r="I35" s="384">
        <f t="shared" ref="I35:Y35" si="9">I33+I34</f>
        <v>1574.4</v>
      </c>
      <c r="J35" s="384">
        <f t="shared" si="9"/>
        <v>1828.5</v>
      </c>
      <c r="K35" s="384">
        <f t="shared" si="9"/>
        <v>1861.4</v>
      </c>
      <c r="L35" s="384">
        <f t="shared" si="9"/>
        <v>1756.2</v>
      </c>
      <c r="M35" s="384">
        <f t="shared" si="9"/>
        <v>2008.1</v>
      </c>
      <c r="N35" s="384">
        <f t="shared" si="9"/>
        <v>2035.1627553692099</v>
      </c>
      <c r="O35" s="384">
        <f t="shared" si="9"/>
        <v>1998.808847626105</v>
      </c>
      <c r="P35" s="384">
        <f t="shared" si="9"/>
        <v>1978.5666428960021</v>
      </c>
      <c r="Q35" s="384">
        <f t="shared" si="9"/>
        <v>1980.2718335654808</v>
      </c>
      <c r="R35" s="384">
        <f t="shared" si="9"/>
        <v>1972.7836078428409</v>
      </c>
      <c r="S35" s="384">
        <f t="shared" si="9"/>
        <v>1951.5393290158841</v>
      </c>
      <c r="T35" s="384">
        <f t="shared" si="9"/>
        <v>1976.668828073869</v>
      </c>
      <c r="U35" s="384">
        <f t="shared" si="9"/>
        <v>1989.755109676513</v>
      </c>
      <c r="V35" s="384">
        <f t="shared" si="9"/>
        <v>1994.3403175298738</v>
      </c>
      <c r="W35" s="384">
        <f t="shared" si="9"/>
        <v>1989.1519452199441</v>
      </c>
      <c r="X35" s="384">
        <f t="shared" si="9"/>
        <v>1999.2106108435109</v>
      </c>
      <c r="Y35" s="565">
        <f t="shared" si="9"/>
        <v>2010.5107281799651</v>
      </c>
    </row>
    <row r="36" spans="2:25" ht="14.5" x14ac:dyDescent="0.35">
      <c r="B36" s="69" t="s">
        <v>652</v>
      </c>
      <c r="C36" s="383"/>
      <c r="D36" s="383"/>
      <c r="E36" s="383"/>
      <c r="F36" s="383"/>
      <c r="G36" s="383"/>
      <c r="H36" s="384">
        <v>141.6</v>
      </c>
      <c r="I36" s="384">
        <v>143</v>
      </c>
      <c r="J36" s="384">
        <v>143.4</v>
      </c>
      <c r="K36" s="384">
        <v>144.80000000000001</v>
      </c>
      <c r="L36" s="384">
        <v>145.19999999999999</v>
      </c>
      <c r="M36" s="384">
        <v>145.9</v>
      </c>
      <c r="N36" s="384">
        <v>145.87565218124999</v>
      </c>
      <c r="O36" s="384">
        <v>146.60503044215599</v>
      </c>
      <c r="P36" s="384">
        <v>147.70456817047199</v>
      </c>
      <c r="Q36" s="384">
        <v>149.18161385217701</v>
      </c>
      <c r="R36" s="384">
        <v>154.89434446854401</v>
      </c>
      <c r="S36" s="384">
        <v>159.83948724808801</v>
      </c>
      <c r="T36" s="384">
        <v>164.08109701962599</v>
      </c>
      <c r="U36" s="384">
        <v>167.476655324772</v>
      </c>
      <c r="V36" s="384">
        <v>170.92768260154199</v>
      </c>
      <c r="W36" s="384">
        <v>174.30936927683899</v>
      </c>
      <c r="X36" s="384">
        <v>180.535599979441</v>
      </c>
      <c r="Y36" s="565">
        <v>187.080950157996</v>
      </c>
    </row>
    <row r="37" spans="2:25" ht="14.5" x14ac:dyDescent="0.35">
      <c r="B37" s="69" t="s">
        <v>646</v>
      </c>
      <c r="C37" s="53"/>
      <c r="D37" s="53"/>
      <c r="E37" s="53"/>
      <c r="F37" s="53"/>
      <c r="G37" s="53"/>
      <c r="H37" s="384">
        <v>0</v>
      </c>
      <c r="I37" s="384">
        <v>0</v>
      </c>
      <c r="J37" s="384">
        <v>0</v>
      </c>
      <c r="K37" s="384">
        <v>0</v>
      </c>
      <c r="L37" s="384">
        <v>0</v>
      </c>
      <c r="M37" s="384">
        <v>0</v>
      </c>
      <c r="N37" s="384">
        <v>-13.905133033736901</v>
      </c>
      <c r="O37" s="384">
        <v>-23.4529156153577</v>
      </c>
      <c r="P37" s="384">
        <v>-29.088490567088598</v>
      </c>
      <c r="Q37" s="384">
        <v>-34.494446483067897</v>
      </c>
      <c r="R37" s="384">
        <v>-35.815369855794799</v>
      </c>
      <c r="S37" s="384">
        <v>-36.958808102341401</v>
      </c>
      <c r="T37" s="384">
        <v>-37.939572269508297</v>
      </c>
      <c r="U37" s="384">
        <v>-38.724708595711597</v>
      </c>
      <c r="V37" s="384">
        <v>-39.522670708040899</v>
      </c>
      <c r="W37" s="384">
        <v>-40.3045995733439</v>
      </c>
      <c r="X37" s="384">
        <v>-41.744256755059403</v>
      </c>
      <c r="Y37" s="565">
        <v>-43.257702183198901</v>
      </c>
    </row>
    <row r="38" spans="2:25" x14ac:dyDescent="0.3">
      <c r="B38" s="455" t="s">
        <v>647</v>
      </c>
      <c r="C38" s="462"/>
      <c r="D38" s="462"/>
      <c r="E38" s="462"/>
      <c r="F38" s="462"/>
      <c r="G38" s="462"/>
      <c r="H38" s="390">
        <f>H36+H37</f>
        <v>141.6</v>
      </c>
      <c r="I38" s="390">
        <f t="shared" ref="I38:Y38" si="10">I36+I37</f>
        <v>143</v>
      </c>
      <c r="J38" s="390">
        <f t="shared" si="10"/>
        <v>143.4</v>
      </c>
      <c r="K38" s="390">
        <f t="shared" si="10"/>
        <v>144.80000000000001</v>
      </c>
      <c r="L38" s="390">
        <f t="shared" si="10"/>
        <v>145.19999999999999</v>
      </c>
      <c r="M38" s="390">
        <f t="shared" si="10"/>
        <v>145.9</v>
      </c>
      <c r="N38" s="390">
        <f t="shared" si="10"/>
        <v>131.9705191475131</v>
      </c>
      <c r="O38" s="390">
        <f t="shared" si="10"/>
        <v>123.1521148267983</v>
      </c>
      <c r="P38" s="390">
        <f t="shared" si="10"/>
        <v>118.61607760338339</v>
      </c>
      <c r="Q38" s="390">
        <f t="shared" si="10"/>
        <v>114.68716736910912</v>
      </c>
      <c r="R38" s="390">
        <f t="shared" si="10"/>
        <v>119.07897461274921</v>
      </c>
      <c r="S38" s="390">
        <f t="shared" si="10"/>
        <v>122.8806791457466</v>
      </c>
      <c r="T38" s="390">
        <f t="shared" si="10"/>
        <v>126.1415247501177</v>
      </c>
      <c r="U38" s="390">
        <f t="shared" si="10"/>
        <v>128.75194672906039</v>
      </c>
      <c r="V38" s="390">
        <f t="shared" si="10"/>
        <v>131.4050118935011</v>
      </c>
      <c r="W38" s="390">
        <f t="shared" si="10"/>
        <v>134.0047697034951</v>
      </c>
      <c r="X38" s="390">
        <f t="shared" si="10"/>
        <v>138.79134322438159</v>
      </c>
      <c r="Y38" s="439">
        <f t="shared" si="10"/>
        <v>143.82324797479708</v>
      </c>
    </row>
    <row r="41" spans="2:25" ht="24" customHeight="1" x14ac:dyDescent="0.3">
      <c r="B41" s="580" t="s">
        <v>569</v>
      </c>
      <c r="C41" s="579">
        <v>2020</v>
      </c>
      <c r="D41" s="579">
        <v>2021</v>
      </c>
      <c r="E41" s="579">
        <v>2022</v>
      </c>
      <c r="F41" s="579">
        <v>2023</v>
      </c>
      <c r="G41" s="579">
        <v>2024</v>
      </c>
      <c r="H41" s="579">
        <v>2025</v>
      </c>
      <c r="I41" s="579">
        <v>2026</v>
      </c>
      <c r="J41" s="579">
        <v>2027</v>
      </c>
      <c r="K41" s="579">
        <v>2028</v>
      </c>
      <c r="L41" s="579">
        <v>2029</v>
      </c>
      <c r="M41" s="561">
        <v>2030</v>
      </c>
      <c r="P41" s="544" t="s">
        <v>648</v>
      </c>
    </row>
    <row r="42" spans="2:25" x14ac:dyDescent="0.3">
      <c r="B42" s="69" t="s">
        <v>614</v>
      </c>
      <c r="C42" s="575">
        <v>3320.7721320000001</v>
      </c>
      <c r="D42" s="556">
        <v>2675.6800560000001</v>
      </c>
      <c r="E42" s="556">
        <v>2725.1688960000001</v>
      </c>
      <c r="F42" s="556">
        <v>2789.7678000000001</v>
      </c>
      <c r="G42" s="556">
        <v>2862.2467660000002</v>
      </c>
      <c r="H42" s="556">
        <v>3076.7846719999998</v>
      </c>
      <c r="I42" s="556">
        <v>3236.1370160000001</v>
      </c>
      <c r="J42" s="556">
        <v>3385.882263</v>
      </c>
      <c r="K42" s="556">
        <v>3654.9385870000001</v>
      </c>
      <c r="L42" s="556">
        <v>3651.8353670000001</v>
      </c>
      <c r="M42" s="574">
        <v>3932.6238069999999</v>
      </c>
      <c r="N42" s="438"/>
      <c r="P42" s="588" t="s">
        <v>612</v>
      </c>
      <c r="S42" s="588" t="s">
        <v>613</v>
      </c>
    </row>
    <row r="43" spans="2:25" ht="19" customHeight="1" x14ac:dyDescent="0.3">
      <c r="B43" s="585" t="s">
        <v>616</v>
      </c>
      <c r="C43" s="478">
        <f>D42/C42 - 1</f>
        <v>-0.19425966322220389</v>
      </c>
      <c r="D43" s="465">
        <f t="shared" ref="D43:L43" si="11">E42/D42 - 1</f>
        <v>1.8495798811605013E-2</v>
      </c>
      <c r="E43" s="465">
        <f t="shared" si="11"/>
        <v>2.3704550604117802E-2</v>
      </c>
      <c r="F43" s="465">
        <f t="shared" si="11"/>
        <v>2.5980286244611461E-2</v>
      </c>
      <c r="G43" s="465">
        <f t="shared" si="11"/>
        <v>7.4954371002684983E-2</v>
      </c>
      <c r="H43" s="465">
        <f t="shared" si="11"/>
        <v>5.1791841479896794E-2</v>
      </c>
      <c r="I43" s="465">
        <f t="shared" si="11"/>
        <v>4.6272838961896268E-2</v>
      </c>
      <c r="J43" s="465">
        <f t="shared" si="11"/>
        <v>7.9464170074717178E-2</v>
      </c>
      <c r="K43" s="465">
        <f t="shared" si="11"/>
        <v>-8.4904846583133686E-4</v>
      </c>
      <c r="L43" s="465">
        <f t="shared" si="11"/>
        <v>7.6889676500030424E-2</v>
      </c>
      <c r="M43" s="196"/>
      <c r="P43" s="542" t="s">
        <v>595</v>
      </c>
      <c r="S43" s="589" t="s">
        <v>595</v>
      </c>
    </row>
    <row r="44" spans="2:25" x14ac:dyDescent="0.3">
      <c r="B44" s="69"/>
      <c r="C44" s="375"/>
      <c r="D44" s="72"/>
      <c r="E44" s="72"/>
      <c r="F44" s="72"/>
      <c r="G44" s="72"/>
      <c r="H44" s="72"/>
      <c r="I44" s="72"/>
      <c r="J44" s="72"/>
      <c r="K44" s="72"/>
      <c r="L44" s="72"/>
      <c r="M44" s="196"/>
      <c r="P44" s="543" t="s">
        <v>603</v>
      </c>
      <c r="S44" s="589" t="s">
        <v>596</v>
      </c>
    </row>
    <row r="45" spans="2:25" ht="16.5" x14ac:dyDescent="0.3">
      <c r="B45" s="430" t="s">
        <v>617</v>
      </c>
      <c r="C45" s="375"/>
      <c r="D45" s="558">
        <f t="shared" ref="D45:M45" si="12">SUM(D46:D49)</f>
        <v>106.43600000000001</v>
      </c>
      <c r="E45" s="558">
        <f t="shared" si="12"/>
        <v>28.544999999999998</v>
      </c>
      <c r="F45" s="558">
        <f t="shared" si="12"/>
        <v>13.927999999999999</v>
      </c>
      <c r="G45" s="558">
        <f t="shared" si="12"/>
        <v>8.3580000000000005</v>
      </c>
      <c r="H45" s="558">
        <f t="shared" si="12"/>
        <v>3.7020000000000004</v>
      </c>
      <c r="I45" s="558">
        <f t="shared" si="12"/>
        <v>1.978</v>
      </c>
      <c r="J45" s="558">
        <f t="shared" si="12"/>
        <v>2.3140000000000001</v>
      </c>
      <c r="K45" s="558">
        <f t="shared" si="12"/>
        <v>1.4869999999999999</v>
      </c>
      <c r="L45" s="558">
        <f t="shared" si="12"/>
        <v>1.226</v>
      </c>
      <c r="M45" s="576">
        <f t="shared" si="12"/>
        <v>0.36799999999999999</v>
      </c>
      <c r="P45" s="542" t="s">
        <v>604</v>
      </c>
      <c r="S45" s="589" t="s">
        <v>597</v>
      </c>
    </row>
    <row r="46" spans="2:25" x14ac:dyDescent="0.3">
      <c r="B46" s="584" t="s">
        <v>598</v>
      </c>
      <c r="C46" s="375"/>
      <c r="D46" s="560">
        <v>24.007000000000001</v>
      </c>
      <c r="E46" s="560">
        <v>1</v>
      </c>
      <c r="F46" s="560">
        <v>0</v>
      </c>
      <c r="G46" s="560">
        <v>0</v>
      </c>
      <c r="H46" s="560">
        <v>0</v>
      </c>
      <c r="I46" s="560">
        <v>0</v>
      </c>
      <c r="J46" s="560">
        <v>0</v>
      </c>
      <c r="K46" s="560">
        <v>0</v>
      </c>
      <c r="L46" s="560">
        <v>0</v>
      </c>
      <c r="M46" s="578">
        <v>0</v>
      </c>
      <c r="P46" s="542" t="s">
        <v>390</v>
      </c>
      <c r="S46" s="589" t="s">
        <v>495</v>
      </c>
    </row>
    <row r="47" spans="2:25" x14ac:dyDescent="0.3">
      <c r="B47" s="582" t="s">
        <v>600</v>
      </c>
      <c r="C47" s="375"/>
      <c r="D47" s="560">
        <v>19.472999999999999</v>
      </c>
      <c r="E47" s="560">
        <v>0.22500000000000001</v>
      </c>
      <c r="F47" s="560">
        <v>1.7999999999999999E-2</v>
      </c>
      <c r="G47" s="560">
        <v>1.7000000000000001E-2</v>
      </c>
      <c r="H47" s="560">
        <v>0.02</v>
      </c>
      <c r="I47" s="560">
        <v>1.6E-2</v>
      </c>
      <c r="J47" s="560">
        <v>1.6E-2</v>
      </c>
      <c r="K47" s="560">
        <v>1.6E-2</v>
      </c>
      <c r="L47" s="560">
        <v>1.6E-2</v>
      </c>
      <c r="M47" s="578">
        <v>1.6E-2</v>
      </c>
      <c r="P47" s="542"/>
      <c r="S47" s="589"/>
    </row>
    <row r="48" spans="2:25" x14ac:dyDescent="0.3">
      <c r="B48" s="582" t="s">
        <v>601</v>
      </c>
      <c r="C48" s="375"/>
      <c r="D48" s="560">
        <v>15.99</v>
      </c>
      <c r="E48" s="560">
        <v>-0.04</v>
      </c>
      <c r="F48" s="560">
        <v>-0.04</v>
      </c>
      <c r="G48" s="560">
        <v>-0.03</v>
      </c>
      <c r="H48" s="560">
        <v>-0.03</v>
      </c>
      <c r="I48" s="560">
        <v>-0.28000000000000003</v>
      </c>
      <c r="J48" s="560">
        <v>-0.13</v>
      </c>
      <c r="K48" s="560">
        <v>-0.14000000000000001</v>
      </c>
      <c r="L48" s="560">
        <v>-0.14000000000000001</v>
      </c>
      <c r="M48" s="578">
        <v>-0.14000000000000001</v>
      </c>
      <c r="P48" s="542" t="s">
        <v>605</v>
      </c>
      <c r="S48" s="586" t="s">
        <v>598</v>
      </c>
    </row>
    <row r="49" spans="2:19" x14ac:dyDescent="0.3">
      <c r="B49" s="582" t="s">
        <v>602</v>
      </c>
      <c r="C49" s="375"/>
      <c r="D49" s="560">
        <v>46.966000000000001</v>
      </c>
      <c r="E49" s="560">
        <v>27.36</v>
      </c>
      <c r="F49" s="560">
        <v>13.95</v>
      </c>
      <c r="G49" s="560">
        <v>8.3710000000000004</v>
      </c>
      <c r="H49" s="560">
        <v>3.7120000000000002</v>
      </c>
      <c r="I49" s="560">
        <v>2.242</v>
      </c>
      <c r="J49" s="560">
        <v>2.4279999999999999</v>
      </c>
      <c r="K49" s="560">
        <v>1.611</v>
      </c>
      <c r="L49" s="560">
        <v>1.35</v>
      </c>
      <c r="M49" s="578">
        <v>0.49199999999999999</v>
      </c>
      <c r="P49" s="542" t="s">
        <v>606</v>
      </c>
      <c r="S49" s="589" t="s">
        <v>599</v>
      </c>
    </row>
    <row r="50" spans="2:19" x14ac:dyDescent="0.3">
      <c r="B50" s="581"/>
      <c r="C50" s="375"/>
      <c r="D50" s="72"/>
      <c r="E50" s="72"/>
      <c r="F50" s="72"/>
      <c r="G50" s="72"/>
      <c r="H50" s="72"/>
      <c r="I50" s="72"/>
      <c r="J50" s="72"/>
      <c r="K50" s="72"/>
      <c r="L50" s="72"/>
      <c r="M50" s="196"/>
      <c r="P50" s="542" t="s">
        <v>607</v>
      </c>
      <c r="S50" s="586" t="s">
        <v>601</v>
      </c>
    </row>
    <row r="51" spans="2:19" x14ac:dyDescent="0.3">
      <c r="B51" s="562" t="s">
        <v>618</v>
      </c>
      <c r="C51" s="557">
        <f t="shared" ref="C51:M51" si="13">SUM(C52:C53)</f>
        <v>123.91900000000001</v>
      </c>
      <c r="D51" s="559">
        <f t="shared" si="13"/>
        <v>94.418999999999997</v>
      </c>
      <c r="E51" s="559">
        <f t="shared" si="13"/>
        <v>32.275000000000006</v>
      </c>
      <c r="F51" s="559">
        <f t="shared" si="13"/>
        <v>7.35</v>
      </c>
      <c r="G51" s="559">
        <f t="shared" si="13"/>
        <v>4.4029999999999996</v>
      </c>
      <c r="H51" s="559">
        <f t="shared" si="13"/>
        <v>1.663</v>
      </c>
      <c r="I51" s="559">
        <f t="shared" si="13"/>
        <v>0.74399999999999999</v>
      </c>
      <c r="J51" s="559">
        <f t="shared" si="13"/>
        <v>0.65500000000000003</v>
      </c>
      <c r="K51" s="559">
        <f t="shared" si="13"/>
        <v>0.68799999999999994</v>
      </c>
      <c r="L51" s="559">
        <f t="shared" si="13"/>
        <v>10.603</v>
      </c>
      <c r="M51" s="577">
        <f t="shared" si="13"/>
        <v>-35.328000000000003</v>
      </c>
      <c r="P51" s="542" t="s">
        <v>608</v>
      </c>
      <c r="S51" s="586" t="s">
        <v>602</v>
      </c>
    </row>
    <row r="52" spans="2:19" x14ac:dyDescent="0.3">
      <c r="B52" s="583" t="s">
        <v>600</v>
      </c>
      <c r="C52" s="557">
        <v>24.475000000000001</v>
      </c>
      <c r="D52" s="559">
        <v>32.784999999999997</v>
      </c>
      <c r="E52" s="559">
        <v>8.4600000000000009</v>
      </c>
      <c r="F52" s="559">
        <v>0</v>
      </c>
      <c r="G52" s="559">
        <v>0</v>
      </c>
      <c r="H52" s="559">
        <v>0</v>
      </c>
      <c r="I52" s="559">
        <v>0</v>
      </c>
      <c r="J52" s="559">
        <v>0</v>
      </c>
      <c r="K52" s="559">
        <v>0</v>
      </c>
      <c r="L52" s="559">
        <v>0</v>
      </c>
      <c r="M52" s="577">
        <v>0</v>
      </c>
      <c r="P52" s="564" t="s">
        <v>609</v>
      </c>
    </row>
    <row r="53" spans="2:19" x14ac:dyDescent="0.3">
      <c r="B53" s="583" t="s">
        <v>611</v>
      </c>
      <c r="C53" s="557">
        <v>99.444000000000003</v>
      </c>
      <c r="D53" s="559">
        <v>61.634</v>
      </c>
      <c r="E53" s="559">
        <v>23.815000000000001</v>
      </c>
      <c r="F53" s="559">
        <v>7.35</v>
      </c>
      <c r="G53" s="559">
        <v>4.4029999999999996</v>
      </c>
      <c r="H53" s="559">
        <v>1.663</v>
      </c>
      <c r="I53" s="559">
        <v>0.74399999999999999</v>
      </c>
      <c r="J53" s="559">
        <v>0.65500000000000003</v>
      </c>
      <c r="K53" s="559">
        <v>0.68799999999999994</v>
      </c>
      <c r="L53" s="559">
        <v>10.603</v>
      </c>
      <c r="M53" s="577">
        <v>-35.328000000000003</v>
      </c>
      <c r="P53" s="542" t="s">
        <v>610</v>
      </c>
    </row>
    <row r="54" spans="2:19" x14ac:dyDescent="0.3">
      <c r="B54" s="69"/>
      <c r="C54" s="557"/>
      <c r="D54" s="559"/>
      <c r="E54" s="559"/>
      <c r="F54" s="559"/>
      <c r="G54" s="559"/>
      <c r="H54" s="559"/>
      <c r="I54" s="559"/>
      <c r="J54" s="559"/>
      <c r="K54" s="559"/>
      <c r="L54" s="559"/>
      <c r="M54" s="577"/>
      <c r="P54" s="542" t="s">
        <v>391</v>
      </c>
    </row>
    <row r="55" spans="2:19" x14ac:dyDescent="0.3">
      <c r="B55" s="430" t="s">
        <v>615</v>
      </c>
      <c r="C55" s="557">
        <f t="shared" ref="C55:M55" si="14">C42-C45-C51</f>
        <v>3196.8531320000002</v>
      </c>
      <c r="D55" s="559">
        <f t="shared" si="14"/>
        <v>2474.8250560000001</v>
      </c>
      <c r="E55" s="559">
        <f t="shared" si="14"/>
        <v>2664.348896</v>
      </c>
      <c r="F55" s="559">
        <f t="shared" si="14"/>
        <v>2768.4898000000003</v>
      </c>
      <c r="G55" s="559">
        <f t="shared" si="14"/>
        <v>2849.4857660000002</v>
      </c>
      <c r="H55" s="559">
        <f t="shared" si="14"/>
        <v>3071.4196719999995</v>
      </c>
      <c r="I55" s="559">
        <f t="shared" si="14"/>
        <v>3233.4150159999999</v>
      </c>
      <c r="J55" s="559">
        <f t="shared" si="14"/>
        <v>3382.9132629999999</v>
      </c>
      <c r="K55" s="559">
        <f t="shared" si="14"/>
        <v>3652.7635869999999</v>
      </c>
      <c r="L55" s="559">
        <f t="shared" si="14"/>
        <v>3640.006367</v>
      </c>
      <c r="M55" s="577">
        <f t="shared" si="14"/>
        <v>3967.583807</v>
      </c>
      <c r="P55" s="588" t="s">
        <v>621</v>
      </c>
    </row>
    <row r="56" spans="2:19" ht="23.5" customHeight="1" x14ac:dyDescent="0.3">
      <c r="B56" s="563" t="s">
        <v>616</v>
      </c>
      <c r="C56" s="413">
        <f>D55/C55 - 1</f>
        <v>-0.22585587957501452</v>
      </c>
      <c r="D56" s="545">
        <f t="shared" ref="D56:L56" si="15">E55/D55 - 1</f>
        <v>7.658070195326161E-2</v>
      </c>
      <c r="E56" s="545">
        <f t="shared" si="15"/>
        <v>3.9086811849734726E-2</v>
      </c>
      <c r="F56" s="545">
        <f t="shared" si="15"/>
        <v>2.9256371470106179E-2</v>
      </c>
      <c r="G56" s="545">
        <f t="shared" si="15"/>
        <v>7.7885599095847358E-2</v>
      </c>
      <c r="H56" s="545">
        <f t="shared" si="15"/>
        <v>5.2742822961251212E-2</v>
      </c>
      <c r="I56" s="545">
        <f t="shared" si="15"/>
        <v>4.623540320689834E-2</v>
      </c>
      <c r="J56" s="545">
        <f t="shared" si="15"/>
        <v>7.9768620422947079E-2</v>
      </c>
      <c r="K56" s="545">
        <f t="shared" si="15"/>
        <v>-3.4924844425744395E-3</v>
      </c>
      <c r="L56" s="545">
        <f t="shared" si="15"/>
        <v>8.9993644783094462E-2</v>
      </c>
      <c r="M56" s="473"/>
    </row>
  </sheetData>
  <mergeCells count="13">
    <mergeCell ref="B1:Y1"/>
    <mergeCell ref="B2:Y6"/>
    <mergeCell ref="E9:H9"/>
    <mergeCell ref="D8:M8"/>
    <mergeCell ref="B8:C10"/>
    <mergeCell ref="I9:L9"/>
    <mergeCell ref="N9:P9"/>
    <mergeCell ref="Q9:T9"/>
    <mergeCell ref="B31:C31"/>
    <mergeCell ref="N8:Y8"/>
    <mergeCell ref="U9:X9"/>
    <mergeCell ref="B11:C11"/>
    <mergeCell ref="B26:C26"/>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18"/>
  <sheetViews>
    <sheetView zoomScale="74" workbookViewId="0">
      <selection activeCell="E12" sqref="E12"/>
    </sheetView>
  </sheetViews>
  <sheetFormatPr defaultRowHeight="14.5" x14ac:dyDescent="0.35"/>
  <cols>
    <col min="1" max="1" width="30.26953125" customWidth="1"/>
    <col min="2" max="2" width="19.08984375" style="587" customWidth="1"/>
  </cols>
  <sheetData>
    <row r="1" spans="1:14" x14ac:dyDescent="0.35">
      <c r="B1" s="587" t="s">
        <v>643</v>
      </c>
      <c r="C1" s="522" t="s">
        <v>175</v>
      </c>
      <c r="D1" s="522" t="s">
        <v>180</v>
      </c>
      <c r="E1" s="522" t="s">
        <v>187</v>
      </c>
      <c r="F1" s="522" t="s">
        <v>178</v>
      </c>
      <c r="G1" s="522" t="s">
        <v>179</v>
      </c>
      <c r="H1" s="522" t="s">
        <v>180</v>
      </c>
      <c r="I1" s="522" t="s">
        <v>181</v>
      </c>
      <c r="J1" s="522" t="s">
        <v>182</v>
      </c>
      <c r="K1" s="522" t="s">
        <v>183</v>
      </c>
      <c r="L1" s="522" t="s">
        <v>184</v>
      </c>
      <c r="M1" s="522" t="s">
        <v>187</v>
      </c>
      <c r="N1" s="522" t="s">
        <v>188</v>
      </c>
    </row>
    <row r="2" spans="1:14" x14ac:dyDescent="0.35">
      <c r="A2" t="s">
        <v>1</v>
      </c>
      <c r="C2" s="380">
        <f>Grants!J89</f>
        <v>354.87315000000001</v>
      </c>
      <c r="D2" s="380">
        <f>Grants!K89</f>
        <v>399.25426586666669</v>
      </c>
      <c r="E2" s="380">
        <f>Grants!L89</f>
        <v>404.34833356800004</v>
      </c>
      <c r="F2" s="380">
        <f>Grants!M89</f>
        <v>405.77946301738677</v>
      </c>
      <c r="G2" s="380">
        <f>Grants!N89</f>
        <v>421.43940018474893</v>
      </c>
      <c r="H2" s="380">
        <f>Grants!O89</f>
        <v>437.46390333880549</v>
      </c>
      <c r="I2" s="380">
        <f>Grants!P89</f>
        <v>447.3825801190244</v>
      </c>
      <c r="J2" s="380">
        <f>Grants!Q89</f>
        <v>457.69557147045202</v>
      </c>
      <c r="K2" s="380">
        <f>Grants!R89</f>
        <v>430.36414247593677</v>
      </c>
      <c r="L2" s="380">
        <f>Grants!S89</f>
        <v>433.45920412164094</v>
      </c>
      <c r="M2" s="380">
        <f>Grants!T89</f>
        <v>446.39630603317329</v>
      </c>
      <c r="N2" s="380">
        <f>Grants!U89</f>
        <v>416.76136688783356</v>
      </c>
    </row>
    <row r="3" spans="1:14" x14ac:dyDescent="0.35">
      <c r="A3" t="s">
        <v>7</v>
      </c>
      <c r="C3" s="380">
        <f>Grants!J105</f>
        <v>76.355731356232894</v>
      </c>
      <c r="D3" s="380">
        <f>Grants!K105</f>
        <v>74.841428200377578</v>
      </c>
      <c r="E3" s="380">
        <f>Grants!L105</f>
        <v>74.54024934216875</v>
      </c>
      <c r="F3" s="380">
        <f>Grants!M105</f>
        <v>74.54024934216875</v>
      </c>
      <c r="G3" s="380">
        <f>Grants!N105</f>
        <v>74.725905199289627</v>
      </c>
      <c r="H3" s="380">
        <f>Grants!O105</f>
        <v>74.837742736233437</v>
      </c>
      <c r="I3" s="380">
        <f>Grants!P105</f>
        <v>75.135314182792015</v>
      </c>
      <c r="J3" s="380">
        <f>Grants!Q105</f>
        <v>75.434068839353586</v>
      </c>
      <c r="K3" s="380">
        <f>Grants!R105</f>
        <v>75.734011410623282</v>
      </c>
      <c r="L3" s="380">
        <f>Grants!S105</f>
        <v>75.960198134047459</v>
      </c>
      <c r="M3" s="380">
        <f>Grants!T105</f>
        <v>76.262232711964799</v>
      </c>
      <c r="N3" s="380">
        <f>Grants!U105</f>
        <v>76.640716954534028</v>
      </c>
    </row>
    <row r="4" spans="1:14" x14ac:dyDescent="0.35">
      <c r="A4" t="s">
        <v>635</v>
      </c>
      <c r="C4" s="380">
        <f>'Federal and State Purchases'!J14</f>
        <v>1647.3976764445608</v>
      </c>
      <c r="D4" s="380">
        <f>'Federal and State Purchases'!K14</f>
        <v>1641.1928240815939</v>
      </c>
      <c r="E4" s="380">
        <f>'Federal and State Purchases'!L14</f>
        <v>1611.9138028385591</v>
      </c>
      <c r="F4" s="380">
        <f>'Federal and State Purchases'!M14</f>
        <v>1615.7228536892135</v>
      </c>
      <c r="G4" s="380">
        <f>'Federal and State Purchases'!N14</f>
        <v>1618.1441173837904</v>
      </c>
      <c r="H4" s="380">
        <f>'Federal and State Purchases'!O14</f>
        <v>1624.2627015589801</v>
      </c>
      <c r="I4" s="380">
        <f>'Federal and State Purchases'!P14</f>
        <v>1579.7082531713538</v>
      </c>
      <c r="J4" s="380">
        <f>'Federal and State Purchases'!Q14</f>
        <v>1585.7572061451763</v>
      </c>
      <c r="K4" s="380">
        <f>'Federal and State Purchases'!R14</f>
        <v>1590.3892456814376</v>
      </c>
      <c r="L4" s="380">
        <f>'Federal and State Purchases'!S14</f>
        <v>1596.5299500446786</v>
      </c>
      <c r="M4" s="380">
        <f>'Federal and State Purchases'!T14</f>
        <v>1577.1286119267934</v>
      </c>
      <c r="N4" s="380">
        <f>'Federal and State Purchases'!U14</f>
        <v>1586.0400811428217</v>
      </c>
    </row>
    <row r="5" spans="1:14" x14ac:dyDescent="0.35">
      <c r="A5" t="s">
        <v>636</v>
      </c>
      <c r="C5" s="380">
        <f>'Federal and State Purchases'!J28</f>
        <v>2447.0172486983734</v>
      </c>
      <c r="D5" s="380">
        <f>'Federal and State Purchases'!K28</f>
        <v>2494.5543440655665</v>
      </c>
      <c r="E5" s="380">
        <f>'Federal and State Purchases'!L28</f>
        <v>2534.1386428033288</v>
      </c>
      <c r="F5" s="380">
        <f>'Federal and State Purchases'!M28</f>
        <v>2574.3510764663888</v>
      </c>
      <c r="G5" s="380">
        <f>'Federal and State Purchases'!N28</f>
        <v>2615.2016124786228</v>
      </c>
      <c r="H5" s="380">
        <f>'Federal and State Purchases'!O28</f>
        <v>2653.5766786401637</v>
      </c>
      <c r="I5" s="380">
        <f>'Federal and State Purchases'!P28</f>
        <v>2689.3340872780527</v>
      </c>
      <c r="J5" s="380">
        <f>'Federal and State Purchases'!Q28</f>
        <v>2722.3382256551354</v>
      </c>
      <c r="K5" s="380">
        <f>'Federal and State Purchases'!R28</f>
        <v>2755.7473985555102</v>
      </c>
      <c r="L5" s="380">
        <f>'Federal and State Purchases'!S28</f>
        <v>2789.566576657799</v>
      </c>
      <c r="M5" s="380">
        <f>'Federal and State Purchases'!T28</f>
        <v>2823.8007916419565</v>
      </c>
      <c r="N5" s="380">
        <f>'Federal and State Purchases'!U28</f>
        <v>2858.4551369378937</v>
      </c>
    </row>
    <row r="6" spans="1:14" x14ac:dyDescent="0.35">
      <c r="A6" t="s">
        <v>637</v>
      </c>
      <c r="C6" s="380">
        <f>Subsidies!L13</f>
        <v>856.697</v>
      </c>
      <c r="D6" s="380">
        <f>Subsidies!M13</f>
        <v>856.697</v>
      </c>
      <c r="E6" s="380">
        <f>Subsidies!N13</f>
        <v>86.980999999999995</v>
      </c>
      <c r="F6" s="380">
        <f>Subsidies!O13</f>
        <v>86.980999999999995</v>
      </c>
      <c r="G6" s="380">
        <f>Subsidies!P13</f>
        <v>86.980999999999995</v>
      </c>
      <c r="H6" s="380">
        <f>Subsidies!Q13</f>
        <v>86.980999999999995</v>
      </c>
      <c r="I6" s="380">
        <f>Subsidies!R13</f>
        <v>75.074999999999989</v>
      </c>
      <c r="J6" s="380">
        <f>Subsidies!S13</f>
        <v>75.074999999999989</v>
      </c>
      <c r="K6" s="380">
        <f>Subsidies!T13</f>
        <v>74.224999999999994</v>
      </c>
      <c r="L6" s="380">
        <f>Subsidies!U13</f>
        <v>74.224999999999994</v>
      </c>
      <c r="M6" s="380">
        <f>Subsidies!V13</f>
        <v>74.224999999999994</v>
      </c>
      <c r="N6" s="380">
        <f>Subsidies!W13</f>
        <v>74.224999999999994</v>
      </c>
    </row>
    <row r="7" spans="1:14" x14ac:dyDescent="0.35">
      <c r="A7" t="s">
        <v>582</v>
      </c>
      <c r="C7" s="380">
        <f>Subsidies!L34</f>
        <v>163.68599999999998</v>
      </c>
      <c r="D7" s="380">
        <f>Subsidies!M34</f>
        <v>163.68599999999998</v>
      </c>
      <c r="E7" s="380">
        <f>Subsidies!N34</f>
        <v>110.24799999999999</v>
      </c>
      <c r="F7" s="380">
        <f>Subsidies!O34</f>
        <v>110.24799999999999</v>
      </c>
      <c r="G7" s="380">
        <f>Subsidies!P34</f>
        <v>110.24799999999999</v>
      </c>
      <c r="H7" s="380">
        <f>Subsidies!Q34</f>
        <v>110.24799999999999</v>
      </c>
      <c r="I7" s="380">
        <f>Subsidies!R34</f>
        <v>12.726000000000001</v>
      </c>
      <c r="J7" s="380">
        <f>Subsidies!S34</f>
        <v>12.726000000000001</v>
      </c>
      <c r="K7" s="380">
        <f>Subsidies!T34</f>
        <v>12.726000000000001</v>
      </c>
      <c r="L7" s="380">
        <f>Subsidies!U34</f>
        <v>12.726000000000001</v>
      </c>
      <c r="M7" s="380">
        <f>Subsidies!V34</f>
        <v>1.365</v>
      </c>
      <c r="N7" s="380">
        <f>Subsidies!W34</f>
        <v>1.365</v>
      </c>
    </row>
    <row r="8" spans="1:14" x14ac:dyDescent="0.35">
      <c r="A8" t="s">
        <v>155</v>
      </c>
      <c r="C8" s="380">
        <f>'Unemployment Insurance'!J20</f>
        <v>443.62324553359684</v>
      </c>
      <c r="D8" s="380">
        <f>'Unemployment Insurance'!K20</f>
        <v>361.72608695652173</v>
      </c>
      <c r="E8" s="380">
        <f>'Unemployment Insurance'!L20</f>
        <v>5.8079051383399189</v>
      </c>
      <c r="F8" s="380">
        <f>'Unemployment Insurance'!M20</f>
        <v>1.9666007905138372</v>
      </c>
      <c r="G8" s="380">
        <f>'Unemployment Insurance'!N20</f>
        <v>0.90059288537550231</v>
      </c>
      <c r="H8" s="380">
        <f>'Unemployment Insurance'!O20</f>
        <v>0</v>
      </c>
      <c r="I8" s="380">
        <f>'Unemployment Insurance'!P20</f>
        <v>0</v>
      </c>
      <c r="J8" s="380">
        <f>'Unemployment Insurance'!Q20</f>
        <v>0</v>
      </c>
      <c r="K8" s="380">
        <f>'Unemployment Insurance'!R20</f>
        <v>0</v>
      </c>
      <c r="L8" s="380">
        <f>'Unemployment Insurance'!S20</f>
        <v>0</v>
      </c>
      <c r="M8" s="380">
        <f>'Unemployment Insurance'!T20</f>
        <v>0</v>
      </c>
      <c r="N8" s="380">
        <f>'Unemployment Insurance'!U20</f>
        <v>0</v>
      </c>
    </row>
    <row r="9" spans="1:14" x14ac:dyDescent="0.35">
      <c r="A9" t="s">
        <v>156</v>
      </c>
      <c r="C9" s="380">
        <f>'Unemployment Insurance'!J21</f>
        <v>52.113173652694563</v>
      </c>
      <c r="D9" s="380">
        <f>'Unemployment Insurance'!K21</f>
        <v>48.952694610778401</v>
      </c>
      <c r="E9" s="380">
        <f>'Unemployment Insurance'!L21</f>
        <v>46.156886227544867</v>
      </c>
      <c r="F9" s="380">
        <f>'Unemployment Insurance'!M21</f>
        <v>44.342215568862237</v>
      </c>
      <c r="G9" s="380">
        <f>'Unemployment Insurance'!N21</f>
        <v>43.838622754490977</v>
      </c>
      <c r="H9" s="380">
        <f>'Unemployment Insurance'!O21</f>
        <v>42.900898203592774</v>
      </c>
      <c r="I9" s="380">
        <f>'Unemployment Insurance'!P21</f>
        <v>42.18892215568858</v>
      </c>
      <c r="J9" s="380">
        <f>'Unemployment Insurance'!Q21</f>
        <v>42.084730538922116</v>
      </c>
      <c r="K9" s="380">
        <f>'Unemployment Insurance'!R21</f>
        <v>41.450898203592772</v>
      </c>
      <c r="L9" s="380">
        <f>'Unemployment Insurance'!S21</f>
        <v>40.539221556886183</v>
      </c>
      <c r="M9" s="380">
        <f>'Unemployment Insurance'!T21</f>
        <v>39.566766467065833</v>
      </c>
      <c r="N9" s="380">
        <f>'Unemployment Insurance'!U21</f>
        <v>39.132634730538882</v>
      </c>
    </row>
    <row r="10" spans="1:14" x14ac:dyDescent="0.35">
      <c r="A10" t="s">
        <v>163</v>
      </c>
      <c r="C10" s="380">
        <f>Medicaid!J25</f>
        <v>526.98805503766846</v>
      </c>
      <c r="D10" s="380">
        <f>Medicaid!K25</f>
        <v>531.83889863024763</v>
      </c>
      <c r="E10" s="380">
        <f>Medicaid!L25</f>
        <v>537.20888242719741</v>
      </c>
      <c r="F10" s="380">
        <f>Medicaid!M25</f>
        <v>542.63308701554422</v>
      </c>
      <c r="G10" s="380">
        <f>Medicaid!N25</f>
        <v>548.11205986327514</v>
      </c>
      <c r="H10" s="380">
        <f>Medicaid!O25</f>
        <v>495.29090551588149</v>
      </c>
      <c r="I10" s="380">
        <f>Medicaid!P25</f>
        <v>500.31645236128162</v>
      </c>
      <c r="J10" s="380">
        <f>Medicaid!Q25</f>
        <v>505.39299170586565</v>
      </c>
      <c r="K10" s="380">
        <f>Medicaid!R25</f>
        <v>510.52104095302332</v>
      </c>
      <c r="L10" s="380">
        <f>Medicaid!S25</f>
        <v>515.70112275605902</v>
      </c>
      <c r="M10" s="380">
        <f>Medicaid!T25</f>
        <v>518.72438065391395</v>
      </c>
      <c r="N10" s="380">
        <f>Medicaid!U25</f>
        <v>521.76536216708337</v>
      </c>
    </row>
    <row r="11" spans="1:14" x14ac:dyDescent="0.35">
      <c r="A11" t="s">
        <v>162</v>
      </c>
      <c r="C11" s="380">
        <f>Medicaid!J26</f>
        <v>173.80378963221915</v>
      </c>
      <c r="D11" s="380">
        <f>Medicaid!K26</f>
        <v>175.40362665175678</v>
      </c>
      <c r="E11" s="380">
        <f>Medicaid!L26</f>
        <v>177.17467919317869</v>
      </c>
      <c r="F11" s="380">
        <f>Medicaid!M26</f>
        <v>178.96361407354857</v>
      </c>
      <c r="G11" s="380">
        <f>Medicaid!N26</f>
        <v>180.77061185105913</v>
      </c>
      <c r="H11" s="380">
        <f>Medicaid!O26</f>
        <v>240.95130335728811</v>
      </c>
      <c r="I11" s="380">
        <f>Medicaid!P26</f>
        <v>243.39615354330357</v>
      </c>
      <c r="J11" s="380">
        <f>Medicaid!Q26</f>
        <v>245.86581078513808</v>
      </c>
      <c r="K11" s="380">
        <f>Medicaid!R26</f>
        <v>248.36052679147383</v>
      </c>
      <c r="L11" s="380">
        <f>Medicaid!S26</f>
        <v>250.88055582499453</v>
      </c>
      <c r="M11" s="380">
        <f>Medicaid!T26</f>
        <v>252.35132365610309</v>
      </c>
      <c r="N11" s="380">
        <f>Medicaid!U26</f>
        <v>253.83071374972974</v>
      </c>
    </row>
    <row r="12" spans="1:14" x14ac:dyDescent="0.35">
      <c r="A12" t="s">
        <v>495</v>
      </c>
      <c r="C12" s="380">
        <f>Medicare!N10</f>
        <v>870.26053036139251</v>
      </c>
      <c r="D12" s="380">
        <f>Medicare!O10</f>
        <v>848.421060722785</v>
      </c>
      <c r="E12" s="380">
        <f>Medicare!P10</f>
        <v>876.78753764624946</v>
      </c>
      <c r="F12" s="380">
        <f>Medicare!Q10</f>
        <v>893.15401456971381</v>
      </c>
      <c r="G12" s="380">
        <f>Medicare!R10</f>
        <v>921.52049149317827</v>
      </c>
      <c r="H12" s="380">
        <f>Medicare!S10</f>
        <v>949.88696841664273</v>
      </c>
      <c r="I12" s="380">
        <f>Medicare!T10</f>
        <v>968.739604970507</v>
      </c>
      <c r="J12" s="380">
        <f>Medicare!U10</f>
        <v>987.59224152437139</v>
      </c>
      <c r="K12" s="380">
        <f>Medicare!V10</f>
        <v>1006.4448780782358</v>
      </c>
      <c r="L12" s="380">
        <f>Medicare!W10</f>
        <v>1025.2975146321</v>
      </c>
      <c r="M12" s="380">
        <f>Medicare!X10</f>
        <v>1032.7123359504942</v>
      </c>
      <c r="N12" s="380">
        <f>Medicare!Y10</f>
        <v>1040.1271572688884</v>
      </c>
    </row>
    <row r="13" spans="1:14" s="587" customFormat="1" x14ac:dyDescent="0.35">
      <c r="A13" s="587" t="s">
        <v>641</v>
      </c>
      <c r="C13" s="380">
        <f>'Rebate Checks'!J11</f>
        <v>0</v>
      </c>
      <c r="D13" s="380">
        <f>'Rebate Checks'!K11</f>
        <v>0</v>
      </c>
      <c r="E13" s="380">
        <f>'Rebate Checks'!L11</f>
        <v>0</v>
      </c>
      <c r="F13" s="380">
        <f>'Rebate Checks'!M11</f>
        <v>0</v>
      </c>
      <c r="G13" s="380">
        <f>'Rebate Checks'!N11</f>
        <v>0</v>
      </c>
      <c r="H13" s="380">
        <f>'Rebate Checks'!O11</f>
        <v>0</v>
      </c>
      <c r="I13" s="380">
        <f>'Rebate Checks'!P11</f>
        <v>0</v>
      </c>
      <c r="J13" s="380">
        <f>'Rebate Checks'!Q11</f>
        <v>0</v>
      </c>
      <c r="K13" s="380">
        <f>'Rebate Checks'!R11</f>
        <v>0</v>
      </c>
      <c r="L13" s="380">
        <f>'Rebate Checks'!S11</f>
        <v>0</v>
      </c>
      <c r="M13" s="380">
        <f>'Rebate Checks'!T11</f>
        <v>0</v>
      </c>
      <c r="N13" s="380">
        <f>'Rebate Checks'!U11</f>
        <v>0</v>
      </c>
    </row>
    <row r="14" spans="1:14" x14ac:dyDescent="0.35">
      <c r="A14" t="s">
        <v>642</v>
      </c>
      <c r="C14" s="380">
        <f>'Rebate Checks'!J10</f>
        <v>228.1641176</v>
      </c>
      <c r="D14" s="380">
        <f>'Rebate Checks'!K10</f>
        <v>0</v>
      </c>
      <c r="E14" s="380">
        <f>'Rebate Checks'!L10</f>
        <v>0</v>
      </c>
      <c r="F14" s="380">
        <f>'Rebate Checks'!M10</f>
        <v>0</v>
      </c>
      <c r="G14" s="380">
        <f>'Rebate Checks'!N10</f>
        <v>0</v>
      </c>
      <c r="H14" s="380">
        <f>'Rebate Checks'!O10</f>
        <v>0</v>
      </c>
      <c r="I14" s="380">
        <f>'Rebate Checks'!P10</f>
        <v>0</v>
      </c>
      <c r="J14" s="380">
        <f>'Rebate Checks'!Q10</f>
        <v>0</v>
      </c>
      <c r="K14" s="380">
        <f>'Rebate Checks'!R10</f>
        <v>0</v>
      </c>
      <c r="L14" s="380">
        <f>'Rebate Checks'!S10</f>
        <v>0</v>
      </c>
      <c r="M14" s="380">
        <f>'Rebate Checks'!T10</f>
        <v>0</v>
      </c>
      <c r="N14" s="380">
        <f>'Rebate Checks'!U10</f>
        <v>0</v>
      </c>
    </row>
    <row r="15" spans="1:14" x14ac:dyDescent="0.35">
      <c r="A15" t="s">
        <v>638</v>
      </c>
      <c r="C15" s="380">
        <f>'Social Benefits'!N16</f>
        <v>1670.0376538100136</v>
      </c>
      <c r="D15" s="380">
        <f>'Social Benefits'!O16</f>
        <v>1569.6517663541226</v>
      </c>
      <c r="E15" s="380">
        <f>'Social Benefits'!P16</f>
        <v>1597.1593564682619</v>
      </c>
      <c r="F15" s="380">
        <f>'Social Benefits'!Q16</f>
        <v>1617.1039095710344</v>
      </c>
      <c r="G15" s="380">
        <f>'Social Benefits'!R16</f>
        <v>1632.3284786117702</v>
      </c>
      <c r="H15" s="380">
        <f>'Social Benefits'!S16</f>
        <v>1640.4905641708949</v>
      </c>
      <c r="I15" s="380">
        <f>'Social Benefits'!T16</f>
        <v>1666.0657833158782</v>
      </c>
      <c r="J15" s="380">
        <f>'Social Benefits'!U16</f>
        <v>1685.4579044676505</v>
      </c>
      <c r="K15" s="380">
        <f>'Social Benefits'!V16</f>
        <v>1700.4854966026389</v>
      </c>
      <c r="L15" s="380">
        <f>'Social Benefits'!W16</f>
        <v>1710.4952432890814</v>
      </c>
      <c r="M15" s="380">
        <f>'Social Benefits'!X16</f>
        <v>1720.6439968845959</v>
      </c>
      <c r="N15" s="380">
        <f>'Social Benefits'!Y16</f>
        <v>1731.4301231442776</v>
      </c>
    </row>
    <row r="16" spans="1:14" x14ac:dyDescent="0.35">
      <c r="A16" t="s">
        <v>639</v>
      </c>
      <c r="C16" s="380">
        <f>'Social Benefits'!N22</f>
        <v>94.665999999999997</v>
      </c>
      <c r="D16" s="380">
        <f>'Social Benefits'!O22</f>
        <v>94.665999999999997</v>
      </c>
      <c r="E16" s="380">
        <f>'Social Benefits'!P22</f>
        <v>39.542000000000002</v>
      </c>
      <c r="F16" s="380">
        <f>'Social Benefits'!Q22</f>
        <v>39.542000000000002</v>
      </c>
      <c r="G16" s="380">
        <f>'Social Benefits'!R22</f>
        <v>39.542000000000002</v>
      </c>
      <c r="H16" s="380">
        <f>'Social Benefits'!S22</f>
        <v>39.542000000000002</v>
      </c>
      <c r="I16" s="380">
        <f>'Social Benefits'!T22</f>
        <v>9.6189999999999998</v>
      </c>
      <c r="J16" s="380">
        <f>'Social Benefits'!U22</f>
        <v>9.6189999999999998</v>
      </c>
      <c r="K16" s="380">
        <f>'Social Benefits'!V22</f>
        <v>9.6189999999999998</v>
      </c>
      <c r="L16" s="380">
        <f>'Social Benefits'!W22</f>
        <v>9.6189999999999998</v>
      </c>
      <c r="M16" s="380">
        <f>'Social Benefits'!X22</f>
        <v>1.238</v>
      </c>
      <c r="N16" s="380">
        <f>'Social Benefits'!Y22</f>
        <v>1.238</v>
      </c>
    </row>
    <row r="17" spans="1:14" x14ac:dyDescent="0.35">
      <c r="A17" t="s">
        <v>640</v>
      </c>
      <c r="C17" s="380">
        <f>'Social Benefits'!N23</f>
        <v>53.271999999999998</v>
      </c>
      <c r="D17" s="380">
        <f>'Social Benefits'!O23</f>
        <v>53.271999999999998</v>
      </c>
      <c r="E17" s="380">
        <f>'Social Benefits'!P23</f>
        <v>98.978999999999999</v>
      </c>
      <c r="F17" s="380">
        <f>'Social Benefits'!Q23</f>
        <v>98.978999999999999</v>
      </c>
      <c r="G17" s="380">
        <f>'Social Benefits'!R23</f>
        <v>98.978999999999999</v>
      </c>
      <c r="H17" s="380">
        <f>'Social Benefits'!S23</f>
        <v>98.978999999999999</v>
      </c>
      <c r="I17" s="380">
        <f>'Social Benefits'!T23</f>
        <v>2.1160000000000001</v>
      </c>
      <c r="J17" s="380">
        <f>'Social Benefits'!U23</f>
        <v>2.1160000000000001</v>
      </c>
      <c r="K17" s="380">
        <f>'Social Benefits'!V23</f>
        <v>2.1160000000000001</v>
      </c>
      <c r="L17" s="380">
        <f>'Social Benefits'!W23</f>
        <v>2.1160000000000001</v>
      </c>
      <c r="M17" s="380">
        <f>'Social Benefits'!X23</f>
        <v>2.1789999999999998</v>
      </c>
      <c r="N17" s="380">
        <f>'Social Benefits'!Y23</f>
        <v>2.1789999999999998</v>
      </c>
    </row>
    <row r="18" spans="1:14" x14ac:dyDescent="0.35">
      <c r="A18" t="s">
        <v>0</v>
      </c>
    </row>
  </sheetData>
  <phoneticPr fontId="5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M1" workbookViewId="0">
      <selection activeCell="BV12" sqref="BV12"/>
    </sheetView>
  </sheetViews>
  <sheetFormatPr defaultRowHeight="14.5" x14ac:dyDescent="0.35"/>
  <cols>
    <col min="1" max="1" width="20.7265625" style="78" customWidth="1"/>
    <col min="2" max="16384" width="8.7265625" style="42"/>
  </cols>
  <sheetData>
    <row r="1" spans="1:71" s="2" customFormat="1" x14ac:dyDescent="0.35">
      <c r="A1" s="2" t="s">
        <v>60</v>
      </c>
      <c r="B1" s="2" t="s">
        <v>281</v>
      </c>
      <c r="C1" s="2" t="s">
        <v>282</v>
      </c>
      <c r="D1" s="2" t="s">
        <v>283</v>
      </c>
      <c r="E1" s="2" t="s">
        <v>284</v>
      </c>
      <c r="F1" s="2" t="s">
        <v>285</v>
      </c>
      <c r="G1" s="2" t="s">
        <v>286</v>
      </c>
      <c r="H1" s="2" t="s">
        <v>280</v>
      </c>
      <c r="I1" s="2" t="s">
        <v>287</v>
      </c>
      <c r="J1" s="2" t="s">
        <v>288</v>
      </c>
      <c r="K1" s="2" t="s">
        <v>289</v>
      </c>
      <c r="L1" s="2" t="s">
        <v>290</v>
      </c>
      <c r="M1" s="2" t="s">
        <v>291</v>
      </c>
      <c r="N1" s="2" t="s">
        <v>265</v>
      </c>
      <c r="O1" s="2" t="s">
        <v>292</v>
      </c>
      <c r="P1" s="2" t="s">
        <v>293</v>
      </c>
      <c r="Q1" s="2" t="s">
        <v>294</v>
      </c>
      <c r="R1" s="2" t="s">
        <v>295</v>
      </c>
      <c r="S1" s="2" t="s">
        <v>296</v>
      </c>
      <c r="T1" s="2" t="s">
        <v>297</v>
      </c>
      <c r="U1" s="2" t="s">
        <v>298</v>
      </c>
      <c r="V1" s="2" t="s">
        <v>299</v>
      </c>
      <c r="W1" s="2" t="s">
        <v>279</v>
      </c>
      <c r="X1" s="2" t="s">
        <v>300</v>
      </c>
      <c r="Y1" s="2" t="s">
        <v>301</v>
      </c>
      <c r="Z1" s="2" t="s">
        <v>302</v>
      </c>
      <c r="AA1" s="2" t="s">
        <v>303</v>
      </c>
      <c r="AB1" s="2" t="s">
        <v>304</v>
      </c>
      <c r="AC1" s="2" t="s">
        <v>305</v>
      </c>
      <c r="AD1" s="2" t="s">
        <v>306</v>
      </c>
      <c r="AE1" s="2" t="s">
        <v>307</v>
      </c>
      <c r="AF1" s="2" t="s">
        <v>308</v>
      </c>
      <c r="AG1" s="2" t="s">
        <v>309</v>
      </c>
      <c r="AH1" s="2" t="s">
        <v>310</v>
      </c>
      <c r="AI1" s="2" t="s">
        <v>311</v>
      </c>
      <c r="AJ1" s="2" t="s">
        <v>312</v>
      </c>
      <c r="AK1" s="2" t="s">
        <v>313</v>
      </c>
      <c r="AL1" s="2" t="s">
        <v>314</v>
      </c>
      <c r="AM1" s="2" t="s">
        <v>315</v>
      </c>
      <c r="AN1" s="2" t="s">
        <v>316</v>
      </c>
      <c r="AO1" s="2" t="s">
        <v>317</v>
      </c>
      <c r="AP1" s="2" t="s">
        <v>318</v>
      </c>
      <c r="AQ1" s="2" t="s">
        <v>319</v>
      </c>
      <c r="AR1" s="2" t="s">
        <v>320</v>
      </c>
      <c r="AS1" s="2" t="s">
        <v>321</v>
      </c>
      <c r="AT1" s="2" t="s">
        <v>322</v>
      </c>
      <c r="AU1" s="2" t="s">
        <v>323</v>
      </c>
      <c r="AV1" s="2" t="s">
        <v>324</v>
      </c>
      <c r="AW1" s="2" t="s">
        <v>325</v>
      </c>
      <c r="AX1" s="2" t="s">
        <v>326</v>
      </c>
      <c r="AY1" s="2" t="s">
        <v>327</v>
      </c>
      <c r="AZ1" s="2" t="s">
        <v>328</v>
      </c>
      <c r="BA1" s="2" t="s">
        <v>329</v>
      </c>
      <c r="BB1" s="2" t="s">
        <v>330</v>
      </c>
      <c r="BC1" s="2" t="s">
        <v>331</v>
      </c>
      <c r="BD1" s="2" t="s">
        <v>2</v>
      </c>
      <c r="BE1" s="2" t="s">
        <v>3</v>
      </c>
      <c r="BF1" s="2" t="s">
        <v>4</v>
      </c>
      <c r="BG1" s="2" t="s">
        <v>267</v>
      </c>
      <c r="BH1" s="2" t="s">
        <v>268</v>
      </c>
      <c r="BI1" s="2" t="s">
        <v>269</v>
      </c>
      <c r="BJ1" s="2" t="s">
        <v>332</v>
      </c>
      <c r="BK1" s="2" t="s">
        <v>333</v>
      </c>
      <c r="BL1" s="2" t="s">
        <v>186</v>
      </c>
      <c r="BM1" s="2" t="s">
        <v>334</v>
      </c>
      <c r="BN1" s="2" t="s">
        <v>335</v>
      </c>
      <c r="BO1" s="2" t="s">
        <v>336</v>
      </c>
      <c r="BP1" s="2" t="s">
        <v>337</v>
      </c>
      <c r="BQ1" s="2" t="s">
        <v>338</v>
      </c>
      <c r="BR1" s="2" t="s">
        <v>339</v>
      </c>
      <c r="BS1" s="2" t="s">
        <v>340</v>
      </c>
    </row>
    <row r="2" spans="1:71" x14ac:dyDescent="0.35">
      <c r="A2" s="78">
        <v>25658</v>
      </c>
      <c r="B2" s="42">
        <v>1051.2</v>
      </c>
      <c r="C2" s="42">
        <v>4936.6000000000004</v>
      </c>
      <c r="D2" s="42">
        <v>21.286000000000001</v>
      </c>
      <c r="E2" s="42">
        <v>631.70000000000005</v>
      </c>
      <c r="F2" s="42">
        <v>3065.1</v>
      </c>
      <c r="G2" s="42">
        <v>20.61</v>
      </c>
      <c r="H2" s="42">
        <v>18.701000000000001</v>
      </c>
      <c r="I2" s="42">
        <v>13.706</v>
      </c>
      <c r="J2" s="42">
        <v>13.106</v>
      </c>
      <c r="K2" s="42">
        <v>16.824999999999999</v>
      </c>
      <c r="L2" s="42">
        <v>7</v>
      </c>
      <c r="M2" s="42">
        <v>5</v>
      </c>
      <c r="N2" s="42">
        <v>2.9</v>
      </c>
      <c r="O2" s="42">
        <v>63</v>
      </c>
      <c r="P2" s="42">
        <v>1.2</v>
      </c>
      <c r="Q2" s="42">
        <v>104.6</v>
      </c>
      <c r="R2" s="42">
        <v>88.5</v>
      </c>
      <c r="S2" s="42">
        <v>30.7</v>
      </c>
      <c r="T2" s="42">
        <v>247.9</v>
      </c>
      <c r="U2" s="42">
        <v>46.2</v>
      </c>
      <c r="V2" s="42">
        <v>20.609000000000002</v>
      </c>
      <c r="W2" s="42">
        <v>133.6</v>
      </c>
      <c r="X2" s="42">
        <v>114.3</v>
      </c>
      <c r="Y2" s="42">
        <v>714</v>
      </c>
      <c r="Z2" s="42">
        <v>834.4</v>
      </c>
      <c r="AA2" s="42">
        <v>90.6</v>
      </c>
      <c r="AB2" s="42">
        <v>17.899999999999999</v>
      </c>
      <c r="AC2" s="42">
        <v>27</v>
      </c>
      <c r="AD2" s="42">
        <v>45.1</v>
      </c>
      <c r="AE2" s="42">
        <v>48.3</v>
      </c>
      <c r="AF2" s="42">
        <v>16.600000000000001</v>
      </c>
      <c r="AG2" s="42">
        <v>14</v>
      </c>
      <c r="AH2" s="42">
        <v>70.599999999999994</v>
      </c>
      <c r="AI2" s="42">
        <v>3.8</v>
      </c>
      <c r="AJ2" s="42">
        <v>1.1000000000000001</v>
      </c>
      <c r="AK2" s="42">
        <v>14.7</v>
      </c>
      <c r="AL2" s="42">
        <v>129.9</v>
      </c>
      <c r="AO2" s="42">
        <v>5576</v>
      </c>
      <c r="AP2" s="42">
        <v>4.7</v>
      </c>
      <c r="AQ2" s="42">
        <v>0</v>
      </c>
      <c r="AR2" s="42">
        <v>4.7</v>
      </c>
      <c r="BL2" s="42">
        <v>38.1</v>
      </c>
      <c r="BM2" s="42">
        <v>38.299999999999997</v>
      </c>
      <c r="BN2" s="42">
        <v>4940.7</v>
      </c>
      <c r="BO2" s="42">
        <v>1052.0999999999999</v>
      </c>
      <c r="BP2" s="42">
        <v>1</v>
      </c>
      <c r="BQ2" s="42">
        <v>2613.3333333333339</v>
      </c>
      <c r="BR2" s="42">
        <v>7048.666666666667</v>
      </c>
      <c r="BS2" s="42">
        <v>23545.666666666672</v>
      </c>
    </row>
    <row r="3" spans="1:71" x14ac:dyDescent="0.35">
      <c r="A3" s="78">
        <v>25749</v>
      </c>
      <c r="B3" s="42">
        <v>1067.4000000000001</v>
      </c>
      <c r="C3" s="42">
        <v>4943.6000000000004</v>
      </c>
      <c r="D3" s="42">
        <v>21.593</v>
      </c>
      <c r="E3" s="42">
        <v>641.6</v>
      </c>
      <c r="F3" s="42">
        <v>3079</v>
      </c>
      <c r="G3" s="42">
        <v>20.838000000000001</v>
      </c>
      <c r="H3" s="42">
        <v>18.948</v>
      </c>
      <c r="I3" s="42">
        <v>13.996</v>
      </c>
      <c r="J3" s="42">
        <v>13.367000000000001</v>
      </c>
      <c r="K3" s="42">
        <v>17.248000000000001</v>
      </c>
      <c r="L3" s="42">
        <v>7.2</v>
      </c>
      <c r="M3" s="42">
        <v>5.3</v>
      </c>
      <c r="N3" s="42">
        <v>3.9</v>
      </c>
      <c r="O3" s="42">
        <v>73.099999999999994</v>
      </c>
      <c r="P3" s="42">
        <v>1.3</v>
      </c>
      <c r="Q3" s="42">
        <v>105.5</v>
      </c>
      <c r="R3" s="42">
        <v>90.5</v>
      </c>
      <c r="S3" s="42">
        <v>30.8</v>
      </c>
      <c r="T3" s="42">
        <v>249.1</v>
      </c>
      <c r="U3" s="42">
        <v>46.5</v>
      </c>
      <c r="V3" s="42">
        <v>20.837</v>
      </c>
      <c r="W3" s="42">
        <v>131.80000000000001</v>
      </c>
      <c r="X3" s="42">
        <v>117.4</v>
      </c>
      <c r="Y3" s="42">
        <v>695.2</v>
      </c>
      <c r="Z3" s="42">
        <v>838.9</v>
      </c>
      <c r="AA3" s="42">
        <v>91.4</v>
      </c>
      <c r="AB3" s="42">
        <v>18.100000000000001</v>
      </c>
      <c r="AC3" s="42">
        <v>27</v>
      </c>
      <c r="AD3" s="42">
        <v>45.4</v>
      </c>
      <c r="AE3" s="42">
        <v>57.5</v>
      </c>
      <c r="AF3" s="42">
        <v>17.899999999999999</v>
      </c>
      <c r="AG3" s="42">
        <v>14.1</v>
      </c>
      <c r="AH3" s="42">
        <v>72.400000000000006</v>
      </c>
      <c r="AI3" s="42">
        <v>3.7</v>
      </c>
      <c r="AJ3" s="42">
        <v>1.1000000000000001</v>
      </c>
      <c r="AK3" s="42">
        <v>15.6</v>
      </c>
      <c r="AL3" s="42">
        <v>134.1</v>
      </c>
      <c r="AO3" s="42">
        <v>5228</v>
      </c>
      <c r="AP3" s="42">
        <v>4.8</v>
      </c>
      <c r="AQ3" s="42">
        <v>0</v>
      </c>
      <c r="AR3" s="42">
        <v>4.8</v>
      </c>
      <c r="BL3" s="42">
        <v>38.633333333333333</v>
      </c>
      <c r="BM3" s="42">
        <v>38.833333333333343</v>
      </c>
      <c r="BN3" s="42">
        <v>4982</v>
      </c>
      <c r="BO3" s="42">
        <v>1075.7</v>
      </c>
      <c r="BP3" s="42">
        <v>1</v>
      </c>
      <c r="BQ3" s="42">
        <v>2648.3333333333339</v>
      </c>
      <c r="BR3" s="42">
        <v>7104.333333333333</v>
      </c>
      <c r="BS3" s="42">
        <v>24037</v>
      </c>
    </row>
    <row r="4" spans="1:71" x14ac:dyDescent="0.35">
      <c r="A4" s="78">
        <v>25841</v>
      </c>
      <c r="B4" s="42">
        <v>1086.0999999999999</v>
      </c>
      <c r="C4" s="42">
        <v>4989.2</v>
      </c>
      <c r="D4" s="42">
        <v>21.77</v>
      </c>
      <c r="E4" s="42">
        <v>653.5</v>
      </c>
      <c r="F4" s="42">
        <v>3106</v>
      </c>
      <c r="G4" s="42">
        <v>21.041</v>
      </c>
      <c r="H4" s="42">
        <v>19.271000000000001</v>
      </c>
      <c r="I4" s="42">
        <v>14.249000000000001</v>
      </c>
      <c r="J4" s="42">
        <v>13.603</v>
      </c>
      <c r="K4" s="42">
        <v>17.582000000000001</v>
      </c>
      <c r="L4" s="42">
        <v>7.3</v>
      </c>
      <c r="M4" s="42">
        <v>5.6</v>
      </c>
      <c r="N4" s="42">
        <v>4.5999999999999996</v>
      </c>
      <c r="O4" s="42">
        <v>73.5</v>
      </c>
      <c r="P4" s="42">
        <v>1.3</v>
      </c>
      <c r="Q4" s="42">
        <v>100.7</v>
      </c>
      <c r="R4" s="42">
        <v>92.5</v>
      </c>
      <c r="S4" s="42">
        <v>31.7</v>
      </c>
      <c r="T4" s="42">
        <v>254.6</v>
      </c>
      <c r="U4" s="42">
        <v>46.9</v>
      </c>
      <c r="V4" s="42">
        <v>21.04</v>
      </c>
      <c r="W4" s="42">
        <v>132.4</v>
      </c>
      <c r="X4" s="42">
        <v>122.2</v>
      </c>
      <c r="Y4" s="42">
        <v>686.7</v>
      </c>
      <c r="Z4" s="42">
        <v>858.1</v>
      </c>
      <c r="AA4" s="42">
        <v>86.3</v>
      </c>
      <c r="AB4" s="42">
        <v>18.2</v>
      </c>
      <c r="AC4" s="42">
        <v>27.9</v>
      </c>
      <c r="AD4" s="42">
        <v>45.9</v>
      </c>
      <c r="AE4" s="42">
        <v>56.9</v>
      </c>
      <c r="AF4" s="42">
        <v>19.2</v>
      </c>
      <c r="AG4" s="42">
        <v>14.3</v>
      </c>
      <c r="AH4" s="42">
        <v>74.3</v>
      </c>
      <c r="AI4" s="42">
        <v>3.8</v>
      </c>
      <c r="AJ4" s="42">
        <v>1.1000000000000001</v>
      </c>
      <c r="AK4" s="42">
        <v>16.600000000000001</v>
      </c>
      <c r="AL4" s="42">
        <v>140.1</v>
      </c>
      <c r="AO4" s="42">
        <v>4816</v>
      </c>
      <c r="AP4" s="42">
        <v>4.7</v>
      </c>
      <c r="AQ4" s="42">
        <v>0</v>
      </c>
      <c r="AR4" s="42">
        <v>4.7</v>
      </c>
      <c r="BL4" s="42">
        <v>39.033333333333331</v>
      </c>
      <c r="BM4" s="42">
        <v>39.233333333333341</v>
      </c>
      <c r="BN4" s="42">
        <v>5021.8999999999996</v>
      </c>
      <c r="BO4" s="42">
        <v>1093.2</v>
      </c>
      <c r="BP4" s="42">
        <v>1</v>
      </c>
      <c r="BQ4" s="42">
        <v>2681.666666666667</v>
      </c>
      <c r="BR4" s="42">
        <v>7204.333333333333</v>
      </c>
      <c r="BS4" s="42">
        <v>25485.666666666672</v>
      </c>
    </row>
    <row r="5" spans="1:71" x14ac:dyDescent="0.35">
      <c r="A5" s="78">
        <v>25933</v>
      </c>
      <c r="B5" s="42">
        <v>1088.5999999999999</v>
      </c>
      <c r="C5" s="42">
        <v>4935.7</v>
      </c>
      <c r="D5" s="42">
        <v>22.055</v>
      </c>
      <c r="E5" s="42">
        <v>660.2</v>
      </c>
      <c r="F5" s="42">
        <v>3097.5</v>
      </c>
      <c r="G5" s="42">
        <v>21.314</v>
      </c>
      <c r="H5" s="42">
        <v>19.515999999999998</v>
      </c>
      <c r="I5" s="42">
        <v>14.519</v>
      </c>
      <c r="J5" s="42">
        <v>13.832000000000001</v>
      </c>
      <c r="K5" s="42">
        <v>18.027999999999999</v>
      </c>
      <c r="L5" s="42">
        <v>7.5</v>
      </c>
      <c r="M5" s="42">
        <v>5.9</v>
      </c>
      <c r="N5" s="42">
        <v>5.4</v>
      </c>
      <c r="O5" s="42">
        <v>77.400000000000006</v>
      </c>
      <c r="P5" s="42">
        <v>1.3</v>
      </c>
      <c r="Q5" s="42">
        <v>101.5</v>
      </c>
      <c r="R5" s="42">
        <v>94.1</v>
      </c>
      <c r="S5" s="42">
        <v>30.2</v>
      </c>
      <c r="T5" s="42">
        <v>258.7</v>
      </c>
      <c r="U5" s="42">
        <v>46.7</v>
      </c>
      <c r="V5" s="42">
        <v>21.312999999999999</v>
      </c>
      <c r="W5" s="42">
        <v>133.5</v>
      </c>
      <c r="X5" s="42">
        <v>125.2</v>
      </c>
      <c r="Y5" s="42">
        <v>684.1</v>
      </c>
      <c r="Z5" s="42">
        <v>862.4</v>
      </c>
      <c r="AA5" s="42">
        <v>87.2</v>
      </c>
      <c r="AB5" s="42">
        <v>18.2</v>
      </c>
      <c r="AC5" s="42">
        <v>26.6</v>
      </c>
      <c r="AD5" s="42">
        <v>45.6</v>
      </c>
      <c r="AE5" s="42">
        <v>59.8</v>
      </c>
      <c r="AF5" s="42">
        <v>19.8</v>
      </c>
      <c r="AG5" s="42">
        <v>14.4</v>
      </c>
      <c r="AH5" s="42">
        <v>76</v>
      </c>
      <c r="AI5" s="42">
        <v>3.6</v>
      </c>
      <c r="AJ5" s="42">
        <v>1.1000000000000001</v>
      </c>
      <c r="AK5" s="42">
        <v>17.5</v>
      </c>
      <c r="AL5" s="42">
        <v>144.30000000000001</v>
      </c>
      <c r="AO5" s="42">
        <v>4900</v>
      </c>
      <c r="AP5" s="42">
        <v>4.8</v>
      </c>
      <c r="AQ5" s="42">
        <v>0</v>
      </c>
      <c r="AR5" s="42">
        <v>4.8</v>
      </c>
      <c r="BL5" s="42">
        <v>39.6</v>
      </c>
      <c r="BM5" s="42">
        <v>39.799999999999997</v>
      </c>
      <c r="BN5" s="42">
        <v>5060.8</v>
      </c>
      <c r="BO5" s="42">
        <v>1116.2</v>
      </c>
      <c r="BP5" s="42">
        <v>1</v>
      </c>
      <c r="BQ5" s="42">
        <v>2716.3333333333339</v>
      </c>
      <c r="BR5" s="42">
        <v>7279.333333333333</v>
      </c>
      <c r="BS5" s="42">
        <v>25754.666666666672</v>
      </c>
    </row>
    <row r="6" spans="1:71" x14ac:dyDescent="0.35">
      <c r="A6" s="78">
        <v>26023</v>
      </c>
      <c r="B6" s="42">
        <v>1135.2</v>
      </c>
      <c r="C6" s="42">
        <v>5069.7</v>
      </c>
      <c r="D6" s="42">
        <v>22.388999999999999</v>
      </c>
      <c r="E6" s="42">
        <v>679.2</v>
      </c>
      <c r="F6" s="42">
        <v>3157</v>
      </c>
      <c r="G6" s="42">
        <v>21.515999999999998</v>
      </c>
      <c r="H6" s="42">
        <v>20.134</v>
      </c>
      <c r="I6" s="42">
        <v>14.849</v>
      </c>
      <c r="J6" s="42">
        <v>14.173</v>
      </c>
      <c r="K6" s="42">
        <v>18.332000000000001</v>
      </c>
      <c r="L6" s="42">
        <v>7.8</v>
      </c>
      <c r="M6" s="42">
        <v>6.2</v>
      </c>
      <c r="N6" s="42">
        <v>5.7</v>
      </c>
      <c r="O6" s="42">
        <v>79.3</v>
      </c>
      <c r="P6" s="42">
        <v>1.4</v>
      </c>
      <c r="Q6" s="42">
        <v>98.3</v>
      </c>
      <c r="R6" s="42">
        <v>97.7</v>
      </c>
      <c r="S6" s="42">
        <v>34</v>
      </c>
      <c r="T6" s="42">
        <v>261.89999999999998</v>
      </c>
      <c r="U6" s="42">
        <v>50.8</v>
      </c>
      <c r="V6" s="42">
        <v>21.513999999999999</v>
      </c>
      <c r="W6" s="42">
        <v>133.30000000000001</v>
      </c>
      <c r="X6" s="42">
        <v>128.6</v>
      </c>
      <c r="Y6" s="42">
        <v>662.1</v>
      </c>
      <c r="Z6" s="42">
        <v>866</v>
      </c>
      <c r="AA6" s="42">
        <v>83.6</v>
      </c>
      <c r="AB6" s="42">
        <v>19.399999999999999</v>
      </c>
      <c r="AC6" s="42">
        <v>29.9</v>
      </c>
      <c r="AD6" s="42">
        <v>49.6</v>
      </c>
      <c r="AE6" s="42">
        <v>61</v>
      </c>
      <c r="AF6" s="42">
        <v>20.5</v>
      </c>
      <c r="AG6" s="42">
        <v>14.7</v>
      </c>
      <c r="AH6" s="42">
        <v>78.3</v>
      </c>
      <c r="AI6" s="42">
        <v>4.0999999999999996</v>
      </c>
      <c r="AJ6" s="42">
        <v>1.1000000000000001</v>
      </c>
      <c r="AK6" s="42">
        <v>18.3</v>
      </c>
      <c r="AL6" s="42">
        <v>149.1</v>
      </c>
      <c r="AO6" s="42">
        <v>5464</v>
      </c>
      <c r="AP6" s="42">
        <v>4.7</v>
      </c>
      <c r="AQ6" s="42">
        <v>0</v>
      </c>
      <c r="AR6" s="42">
        <v>4.8</v>
      </c>
      <c r="BL6" s="42">
        <v>39.93333333333333</v>
      </c>
      <c r="BM6" s="42">
        <v>40.166666666666671</v>
      </c>
      <c r="BN6" s="42">
        <v>5099.8999999999996</v>
      </c>
      <c r="BO6" s="42">
        <v>1142</v>
      </c>
      <c r="BP6" s="42">
        <v>-1</v>
      </c>
      <c r="BQ6" s="42">
        <v>2719.3333333333339</v>
      </c>
      <c r="BR6" s="42">
        <v>7353.333333333333</v>
      </c>
      <c r="BS6" s="42">
        <v>25713</v>
      </c>
    </row>
    <row r="7" spans="1:71" x14ac:dyDescent="0.35">
      <c r="A7" s="78">
        <v>26114</v>
      </c>
      <c r="B7" s="42">
        <v>1156.3</v>
      </c>
      <c r="C7" s="42">
        <v>5097.2</v>
      </c>
      <c r="D7" s="42">
        <v>22.689</v>
      </c>
      <c r="E7" s="42">
        <v>693.2</v>
      </c>
      <c r="F7" s="42">
        <v>3186</v>
      </c>
      <c r="G7" s="42">
        <v>21.760999999999999</v>
      </c>
      <c r="H7" s="42">
        <v>20.51</v>
      </c>
      <c r="I7" s="42">
        <v>15.117000000000001</v>
      </c>
      <c r="J7" s="42">
        <v>14.438000000000001</v>
      </c>
      <c r="K7" s="42">
        <v>18.625</v>
      </c>
      <c r="L7" s="42">
        <v>8</v>
      </c>
      <c r="M7" s="42">
        <v>6.6</v>
      </c>
      <c r="N7" s="42">
        <v>6.3</v>
      </c>
      <c r="O7" s="42">
        <v>86.9</v>
      </c>
      <c r="P7" s="42">
        <v>1.4</v>
      </c>
      <c r="Q7" s="42">
        <v>100.7</v>
      </c>
      <c r="R7" s="42">
        <v>98.9</v>
      </c>
      <c r="S7" s="42">
        <v>34.9</v>
      </c>
      <c r="T7" s="42">
        <v>266.10000000000002</v>
      </c>
      <c r="U7" s="42">
        <v>51.4</v>
      </c>
      <c r="V7" s="42">
        <v>21.759</v>
      </c>
      <c r="W7" s="42">
        <v>134.30000000000001</v>
      </c>
      <c r="X7" s="42">
        <v>131.9</v>
      </c>
      <c r="Y7" s="42">
        <v>654.4</v>
      </c>
      <c r="Z7" s="42">
        <v>872.4</v>
      </c>
      <c r="AA7" s="42">
        <v>85.1</v>
      </c>
      <c r="AB7" s="42">
        <v>18.7</v>
      </c>
      <c r="AC7" s="42">
        <v>30.7</v>
      </c>
      <c r="AD7" s="42">
        <v>50.2</v>
      </c>
      <c r="AE7" s="42">
        <v>67.900000000000006</v>
      </c>
      <c r="AF7" s="42">
        <v>22.1</v>
      </c>
      <c r="AG7" s="42">
        <v>15.6</v>
      </c>
      <c r="AH7" s="42">
        <v>80.2</v>
      </c>
      <c r="AI7" s="42">
        <v>4.2</v>
      </c>
      <c r="AJ7" s="42">
        <v>1.2</v>
      </c>
      <c r="AK7" s="42">
        <v>19.100000000000001</v>
      </c>
      <c r="AL7" s="42">
        <v>153.6</v>
      </c>
      <c r="AO7" s="42">
        <v>6312</v>
      </c>
      <c r="AP7" s="42">
        <v>4.8</v>
      </c>
      <c r="AQ7" s="42">
        <v>0</v>
      </c>
      <c r="AR7" s="42">
        <v>4.8</v>
      </c>
      <c r="BL7" s="42">
        <v>40.299999999999997</v>
      </c>
      <c r="BM7" s="42">
        <v>40.533333333333339</v>
      </c>
      <c r="BN7" s="42">
        <v>5139.7</v>
      </c>
      <c r="BO7" s="42">
        <v>1165.9000000000001</v>
      </c>
      <c r="BP7" s="42">
        <v>-1</v>
      </c>
      <c r="BQ7" s="42">
        <v>2739.666666666667</v>
      </c>
      <c r="BR7" s="42">
        <v>7419.666666666667</v>
      </c>
      <c r="BS7" s="42">
        <v>25998.666666666672</v>
      </c>
    </row>
    <row r="8" spans="1:71" x14ac:dyDescent="0.35">
      <c r="A8" s="78">
        <v>26206</v>
      </c>
      <c r="B8" s="42">
        <v>1177.7</v>
      </c>
      <c r="C8" s="42">
        <v>5139.1000000000004</v>
      </c>
      <c r="D8" s="42">
        <v>22.917000000000002</v>
      </c>
      <c r="E8" s="42">
        <v>705.6</v>
      </c>
      <c r="F8" s="42">
        <v>3211.4</v>
      </c>
      <c r="G8" s="42">
        <v>21.975000000000001</v>
      </c>
      <c r="H8" s="42">
        <v>20.806999999999999</v>
      </c>
      <c r="I8" s="42">
        <v>15.33</v>
      </c>
      <c r="J8" s="42">
        <v>14.656000000000001</v>
      </c>
      <c r="K8" s="42">
        <v>18.827999999999999</v>
      </c>
      <c r="L8" s="42">
        <v>8.1</v>
      </c>
      <c r="M8" s="42">
        <v>6.9</v>
      </c>
      <c r="N8" s="42">
        <v>6.3</v>
      </c>
      <c r="O8" s="42">
        <v>86.9</v>
      </c>
      <c r="P8" s="42">
        <v>1.5</v>
      </c>
      <c r="Q8" s="42">
        <v>102.3</v>
      </c>
      <c r="R8" s="42">
        <v>101.7</v>
      </c>
      <c r="S8" s="42">
        <v>34.1</v>
      </c>
      <c r="T8" s="42">
        <v>269.8</v>
      </c>
      <c r="U8" s="42">
        <v>51.6</v>
      </c>
      <c r="V8" s="42">
        <v>21.972000000000001</v>
      </c>
      <c r="W8" s="42">
        <v>135.6</v>
      </c>
      <c r="X8" s="42">
        <v>134.19999999999999</v>
      </c>
      <c r="Y8" s="42">
        <v>651.5</v>
      </c>
      <c r="Z8" s="42">
        <v>875.4</v>
      </c>
      <c r="AA8" s="42">
        <v>86.3</v>
      </c>
      <c r="AB8" s="42">
        <v>18.899999999999999</v>
      </c>
      <c r="AC8" s="42">
        <v>29.8</v>
      </c>
      <c r="AD8" s="42">
        <v>50.5</v>
      </c>
      <c r="AE8" s="42">
        <v>67.2</v>
      </c>
      <c r="AF8" s="42">
        <v>22.4</v>
      </c>
      <c r="AG8" s="42">
        <v>16</v>
      </c>
      <c r="AH8" s="42">
        <v>82.8</v>
      </c>
      <c r="AI8" s="42">
        <v>4.4000000000000004</v>
      </c>
      <c r="AJ8" s="42">
        <v>1.2</v>
      </c>
      <c r="AK8" s="42">
        <v>19.600000000000001</v>
      </c>
      <c r="AL8" s="42">
        <v>156.9</v>
      </c>
      <c r="AO8" s="42">
        <v>5756</v>
      </c>
      <c r="AP8" s="42">
        <v>4.5</v>
      </c>
      <c r="AQ8" s="42">
        <v>0</v>
      </c>
      <c r="AR8" s="42">
        <v>4.5</v>
      </c>
      <c r="BL8" s="42">
        <v>40.700000000000003</v>
      </c>
      <c r="BM8" s="42">
        <v>40.966666666666669</v>
      </c>
      <c r="BN8" s="42">
        <v>5180</v>
      </c>
      <c r="BO8" s="42">
        <v>1187.0999999999999</v>
      </c>
      <c r="BP8" s="42">
        <v>-1</v>
      </c>
      <c r="BQ8" s="42">
        <v>2751.666666666667</v>
      </c>
      <c r="BR8" s="42">
        <v>7443.666666666667</v>
      </c>
      <c r="BS8" s="42">
        <v>25691</v>
      </c>
    </row>
    <row r="9" spans="1:71" x14ac:dyDescent="0.35">
      <c r="A9" s="78">
        <v>26298</v>
      </c>
      <c r="B9" s="42">
        <v>1190.3</v>
      </c>
      <c r="C9" s="42">
        <v>5151.2</v>
      </c>
      <c r="D9" s="42">
        <v>23.106999999999999</v>
      </c>
      <c r="E9" s="42">
        <v>721.7</v>
      </c>
      <c r="F9" s="42">
        <v>3264.7</v>
      </c>
      <c r="G9" s="42">
        <v>22.111000000000001</v>
      </c>
      <c r="H9" s="42">
        <v>21.23</v>
      </c>
      <c r="I9" s="42">
        <v>15.497999999999999</v>
      </c>
      <c r="J9" s="42">
        <v>14.789</v>
      </c>
      <c r="K9" s="42">
        <v>19.152999999999999</v>
      </c>
      <c r="L9" s="42">
        <v>8.3000000000000007</v>
      </c>
      <c r="M9" s="42">
        <v>7.3</v>
      </c>
      <c r="N9" s="42">
        <v>6.3</v>
      </c>
      <c r="O9" s="42">
        <v>88.5</v>
      </c>
      <c r="P9" s="42">
        <v>1.5</v>
      </c>
      <c r="Q9" s="42">
        <v>105.5</v>
      </c>
      <c r="R9" s="42">
        <v>103.7</v>
      </c>
      <c r="S9" s="42">
        <v>34.6</v>
      </c>
      <c r="T9" s="42">
        <v>272.10000000000002</v>
      </c>
      <c r="U9" s="42">
        <v>52.2</v>
      </c>
      <c r="V9" s="42">
        <v>22.108000000000001</v>
      </c>
      <c r="W9" s="42">
        <v>134.69999999999999</v>
      </c>
      <c r="X9" s="42">
        <v>137.4</v>
      </c>
      <c r="Y9" s="42">
        <v>634.4</v>
      </c>
      <c r="Z9" s="42">
        <v>886.4</v>
      </c>
      <c r="AA9" s="42">
        <v>88.2</v>
      </c>
      <c r="AB9" s="42">
        <v>19</v>
      </c>
      <c r="AC9" s="42">
        <v>30.1</v>
      </c>
      <c r="AD9" s="42">
        <v>51</v>
      </c>
      <c r="AE9" s="42">
        <v>68.2</v>
      </c>
      <c r="AF9" s="42">
        <v>23.7</v>
      </c>
      <c r="AG9" s="42">
        <v>17.3</v>
      </c>
      <c r="AH9" s="42">
        <v>84.7</v>
      </c>
      <c r="AI9" s="42">
        <v>4.5</v>
      </c>
      <c r="AJ9" s="42">
        <v>1.2</v>
      </c>
      <c r="AK9" s="42">
        <v>20.3</v>
      </c>
      <c r="AL9" s="42">
        <v>161</v>
      </c>
      <c r="AO9" s="42">
        <v>5644</v>
      </c>
      <c r="AP9" s="42">
        <v>4.5999999999999996</v>
      </c>
      <c r="AQ9" s="42">
        <v>0</v>
      </c>
      <c r="AR9" s="42">
        <v>4.5999999999999996</v>
      </c>
      <c r="BL9" s="42">
        <v>41</v>
      </c>
      <c r="BM9" s="42">
        <v>41.233333333333341</v>
      </c>
      <c r="BN9" s="42">
        <v>5221</v>
      </c>
      <c r="BO9" s="42">
        <v>1206.4000000000001</v>
      </c>
      <c r="BP9" s="42">
        <v>-1</v>
      </c>
      <c r="BQ9" s="42">
        <v>2781</v>
      </c>
      <c r="BR9" s="42">
        <v>7534</v>
      </c>
      <c r="BS9" s="42">
        <v>26178.666666666672</v>
      </c>
    </row>
    <row r="10" spans="1:71" x14ac:dyDescent="0.35">
      <c r="A10" s="78">
        <v>26389</v>
      </c>
      <c r="B10" s="42">
        <v>1230.5999999999999</v>
      </c>
      <c r="C10" s="42">
        <v>5246</v>
      </c>
      <c r="D10" s="42">
        <v>23.478000000000002</v>
      </c>
      <c r="E10" s="42">
        <v>738.9</v>
      </c>
      <c r="F10" s="42">
        <v>3307.8</v>
      </c>
      <c r="G10" s="42">
        <v>22.344000000000001</v>
      </c>
      <c r="H10" s="42">
        <v>22.103999999999999</v>
      </c>
      <c r="I10" s="42">
        <v>15.843999999999999</v>
      </c>
      <c r="J10" s="42">
        <v>15.161</v>
      </c>
      <c r="K10" s="42">
        <v>19.398</v>
      </c>
      <c r="L10" s="42">
        <v>8.5</v>
      </c>
      <c r="M10" s="42">
        <v>7.8</v>
      </c>
      <c r="N10" s="42">
        <v>6.5</v>
      </c>
      <c r="O10" s="42">
        <v>91.4</v>
      </c>
      <c r="P10" s="42">
        <v>1.7</v>
      </c>
      <c r="Q10" s="42">
        <v>119.8</v>
      </c>
      <c r="R10" s="42">
        <v>104.6</v>
      </c>
      <c r="S10" s="42">
        <v>36.799999999999997</v>
      </c>
      <c r="T10" s="42">
        <v>282.2</v>
      </c>
      <c r="U10" s="42">
        <v>58.5</v>
      </c>
      <c r="V10" s="42">
        <v>22.34</v>
      </c>
      <c r="W10" s="42">
        <v>141.4</v>
      </c>
      <c r="X10" s="42">
        <v>140.80000000000001</v>
      </c>
      <c r="Y10" s="42">
        <v>639.70000000000005</v>
      </c>
      <c r="Z10" s="42">
        <v>888.8</v>
      </c>
      <c r="AA10" s="42">
        <v>100.3</v>
      </c>
      <c r="AB10" s="42">
        <v>18.2</v>
      </c>
      <c r="AC10" s="42">
        <v>31.8</v>
      </c>
      <c r="AD10" s="42">
        <v>57.3</v>
      </c>
      <c r="AE10" s="42">
        <v>70.2</v>
      </c>
      <c r="AF10" s="42">
        <v>24.4</v>
      </c>
      <c r="AG10" s="42">
        <v>19.5</v>
      </c>
      <c r="AH10" s="42">
        <v>86.4</v>
      </c>
      <c r="AI10" s="42">
        <v>5</v>
      </c>
      <c r="AJ10" s="42">
        <v>1.3</v>
      </c>
      <c r="AK10" s="42">
        <v>21.2</v>
      </c>
      <c r="AL10" s="42">
        <v>165.7</v>
      </c>
      <c r="AO10" s="42">
        <v>5668</v>
      </c>
      <c r="AP10" s="42">
        <v>6.1</v>
      </c>
      <c r="AQ10" s="42">
        <v>0</v>
      </c>
      <c r="AR10" s="42">
        <v>6.1</v>
      </c>
      <c r="BL10" s="42">
        <v>41.333333333333343</v>
      </c>
      <c r="BM10" s="42">
        <v>41.6</v>
      </c>
      <c r="BN10" s="42">
        <v>5262.8</v>
      </c>
      <c r="BO10" s="42">
        <v>1234.5999999999999</v>
      </c>
      <c r="BP10" s="42">
        <v>-1</v>
      </c>
      <c r="BQ10" s="42">
        <v>2815</v>
      </c>
      <c r="BR10" s="42">
        <v>7651.666666666667</v>
      </c>
      <c r="BS10" s="42">
        <v>25519</v>
      </c>
    </row>
    <row r="11" spans="1:71" x14ac:dyDescent="0.35">
      <c r="A11" s="78">
        <v>26480</v>
      </c>
      <c r="B11" s="42">
        <v>1266.4000000000001</v>
      </c>
      <c r="C11" s="42">
        <v>5365</v>
      </c>
      <c r="D11" s="42">
        <v>23.620999999999999</v>
      </c>
      <c r="E11" s="42">
        <v>757.4</v>
      </c>
      <c r="F11" s="42">
        <v>3370.7</v>
      </c>
      <c r="G11" s="42">
        <v>22.472999999999999</v>
      </c>
      <c r="H11" s="42">
        <v>22.327000000000002</v>
      </c>
      <c r="I11" s="42">
        <v>16.030999999999999</v>
      </c>
      <c r="J11" s="42">
        <v>15.36</v>
      </c>
      <c r="K11" s="42">
        <v>19.533999999999999</v>
      </c>
      <c r="L11" s="42">
        <v>8.6999999999999993</v>
      </c>
      <c r="M11" s="42">
        <v>8</v>
      </c>
      <c r="N11" s="42">
        <v>6.9</v>
      </c>
      <c r="O11" s="42">
        <v>91.9</v>
      </c>
      <c r="P11" s="42">
        <v>1.8</v>
      </c>
      <c r="Q11" s="42">
        <v>123.4</v>
      </c>
      <c r="R11" s="42">
        <v>106.8</v>
      </c>
      <c r="S11" s="42">
        <v>37.1</v>
      </c>
      <c r="T11" s="42">
        <v>286.5</v>
      </c>
      <c r="U11" s="42">
        <v>59.2</v>
      </c>
      <c r="V11" s="42">
        <v>22.469000000000001</v>
      </c>
      <c r="W11" s="42">
        <v>144.19999999999999</v>
      </c>
      <c r="X11" s="42">
        <v>142.19999999999999</v>
      </c>
      <c r="Y11" s="42">
        <v>645.9</v>
      </c>
      <c r="Z11" s="42">
        <v>887.3</v>
      </c>
      <c r="AA11" s="42">
        <v>102.4</v>
      </c>
      <c r="AB11" s="42">
        <v>18.3</v>
      </c>
      <c r="AC11" s="42">
        <v>32</v>
      </c>
      <c r="AD11" s="42">
        <v>57.9</v>
      </c>
      <c r="AE11" s="42">
        <v>70.2</v>
      </c>
      <c r="AF11" s="42">
        <v>32.700000000000003</v>
      </c>
      <c r="AG11" s="42">
        <v>21</v>
      </c>
      <c r="AH11" s="42">
        <v>88.5</v>
      </c>
      <c r="AI11" s="42">
        <v>5</v>
      </c>
      <c r="AJ11" s="42">
        <v>1.3</v>
      </c>
      <c r="AK11" s="42">
        <v>21.6</v>
      </c>
      <c r="AL11" s="42">
        <v>167.9</v>
      </c>
      <c r="AO11" s="42">
        <v>5216</v>
      </c>
      <c r="AP11" s="42">
        <v>6.2</v>
      </c>
      <c r="AQ11" s="42">
        <v>0.1</v>
      </c>
      <c r="AR11" s="42">
        <v>6.2</v>
      </c>
      <c r="BL11" s="42">
        <v>41.6</v>
      </c>
      <c r="BM11" s="42">
        <v>41.8</v>
      </c>
      <c r="BN11" s="42">
        <v>5305.2</v>
      </c>
      <c r="BO11" s="42">
        <v>1252.3</v>
      </c>
      <c r="BP11" s="42">
        <v>-1</v>
      </c>
      <c r="BQ11" s="42">
        <v>2849</v>
      </c>
      <c r="BR11" s="42">
        <v>7726.333333333333</v>
      </c>
      <c r="BS11" s="42">
        <v>24875</v>
      </c>
    </row>
    <row r="12" spans="1:71" x14ac:dyDescent="0.35">
      <c r="A12" s="78">
        <v>26572</v>
      </c>
      <c r="B12" s="42">
        <v>1290.5999999999999</v>
      </c>
      <c r="C12" s="42">
        <v>5415.7</v>
      </c>
      <c r="D12" s="42">
        <v>23.835000000000001</v>
      </c>
      <c r="E12" s="42">
        <v>775.8</v>
      </c>
      <c r="F12" s="42">
        <v>3422.7</v>
      </c>
      <c r="G12" s="42">
        <v>22.670999999999999</v>
      </c>
      <c r="H12" s="42">
        <v>22.51</v>
      </c>
      <c r="I12" s="42">
        <v>16.274999999999999</v>
      </c>
      <c r="J12" s="42">
        <v>15.599</v>
      </c>
      <c r="K12" s="42">
        <v>19.805</v>
      </c>
      <c r="L12" s="42">
        <v>8.9</v>
      </c>
      <c r="M12" s="42">
        <v>8.6</v>
      </c>
      <c r="N12" s="42">
        <v>5.8</v>
      </c>
      <c r="O12" s="42">
        <v>92.9</v>
      </c>
      <c r="P12" s="42">
        <v>1.8</v>
      </c>
      <c r="Q12" s="42">
        <v>124.3</v>
      </c>
      <c r="R12" s="42">
        <v>108.9</v>
      </c>
      <c r="S12" s="42">
        <v>38.299999999999997</v>
      </c>
      <c r="T12" s="42">
        <v>284.3</v>
      </c>
      <c r="U12" s="42">
        <v>59.9</v>
      </c>
      <c r="V12" s="42">
        <v>22.666</v>
      </c>
      <c r="W12" s="42">
        <v>138.80000000000001</v>
      </c>
      <c r="X12" s="42">
        <v>145.6</v>
      </c>
      <c r="Y12" s="42">
        <v>616.29999999999995</v>
      </c>
      <c r="Z12" s="42">
        <v>894.4</v>
      </c>
      <c r="AA12" s="42">
        <v>103.1</v>
      </c>
      <c r="AB12" s="42">
        <v>18.5</v>
      </c>
      <c r="AC12" s="42">
        <v>33.1</v>
      </c>
      <c r="AD12" s="42">
        <v>58.5</v>
      </c>
      <c r="AE12" s="42">
        <v>70.3</v>
      </c>
      <c r="AF12" s="42">
        <v>25.6</v>
      </c>
      <c r="AG12" s="42">
        <v>21.2</v>
      </c>
      <c r="AH12" s="42">
        <v>90.4</v>
      </c>
      <c r="AI12" s="42">
        <v>5.2</v>
      </c>
      <c r="AJ12" s="42">
        <v>1.3</v>
      </c>
      <c r="AK12" s="42">
        <v>22.5</v>
      </c>
      <c r="AL12" s="42">
        <v>172.5</v>
      </c>
      <c r="AO12" s="42">
        <v>6724</v>
      </c>
      <c r="AP12" s="42">
        <v>7.1</v>
      </c>
      <c r="AQ12" s="42">
        <v>0.1</v>
      </c>
      <c r="AR12" s="42">
        <v>7.2</v>
      </c>
      <c r="BL12" s="42">
        <v>41.93333333333333</v>
      </c>
      <c r="BM12" s="42">
        <v>42.2</v>
      </c>
      <c r="BN12" s="42">
        <v>5348.2</v>
      </c>
      <c r="BO12" s="42">
        <v>1274.5</v>
      </c>
      <c r="BP12" s="42">
        <v>-1</v>
      </c>
      <c r="BQ12" s="42">
        <v>2874</v>
      </c>
      <c r="BR12" s="42">
        <v>7855</v>
      </c>
      <c r="BS12" s="42">
        <v>25641</v>
      </c>
    </row>
    <row r="13" spans="1:71" x14ac:dyDescent="0.35">
      <c r="A13" s="78">
        <v>26664</v>
      </c>
      <c r="B13" s="42">
        <v>1328.9</v>
      </c>
      <c r="C13" s="42">
        <v>5506.4</v>
      </c>
      <c r="D13" s="42">
        <v>24.105</v>
      </c>
      <c r="E13" s="42">
        <v>800.5</v>
      </c>
      <c r="F13" s="42">
        <v>3503</v>
      </c>
      <c r="G13" s="42">
        <v>22.855</v>
      </c>
      <c r="H13" s="42">
        <v>22.998999999999999</v>
      </c>
      <c r="I13" s="42">
        <v>16.498999999999999</v>
      </c>
      <c r="J13" s="42">
        <v>15.792999999999999</v>
      </c>
      <c r="K13" s="42">
        <v>20.175000000000001</v>
      </c>
      <c r="L13" s="42">
        <v>9.1999999999999993</v>
      </c>
      <c r="M13" s="42">
        <v>8.5</v>
      </c>
      <c r="N13" s="42">
        <v>5</v>
      </c>
      <c r="O13" s="42">
        <v>103.1</v>
      </c>
      <c r="P13" s="42">
        <v>1.9</v>
      </c>
      <c r="Q13" s="42">
        <v>127.1</v>
      </c>
      <c r="R13" s="42">
        <v>111.5</v>
      </c>
      <c r="S13" s="42">
        <v>42.4</v>
      </c>
      <c r="T13" s="42">
        <v>291.7</v>
      </c>
      <c r="U13" s="42">
        <v>60.8</v>
      </c>
      <c r="V13" s="42">
        <v>22.852</v>
      </c>
      <c r="W13" s="42">
        <v>142.19999999999999</v>
      </c>
      <c r="X13" s="42">
        <v>149.6</v>
      </c>
      <c r="Y13" s="42">
        <v>617.9</v>
      </c>
      <c r="Z13" s="42">
        <v>906.7</v>
      </c>
      <c r="AA13" s="42">
        <v>105.3</v>
      </c>
      <c r="AB13" s="42">
        <v>19</v>
      </c>
      <c r="AC13" s="42">
        <v>36.6</v>
      </c>
      <c r="AD13" s="42">
        <v>59.4</v>
      </c>
      <c r="AE13" s="42">
        <v>80.599999999999994</v>
      </c>
      <c r="AF13" s="42">
        <v>39.299999999999997</v>
      </c>
      <c r="AG13" s="42">
        <v>21.8</v>
      </c>
      <c r="AH13" s="42">
        <v>92.5</v>
      </c>
      <c r="AI13" s="42">
        <v>5.7</v>
      </c>
      <c r="AJ13" s="42">
        <v>1.4</v>
      </c>
      <c r="AK13" s="42">
        <v>22.5</v>
      </c>
      <c r="AL13" s="42">
        <v>176.8</v>
      </c>
      <c r="AO13" s="42">
        <v>5700</v>
      </c>
      <c r="AP13" s="42">
        <v>7</v>
      </c>
      <c r="AQ13" s="42">
        <v>0.1</v>
      </c>
      <c r="AR13" s="42">
        <v>7.1</v>
      </c>
      <c r="BL13" s="42">
        <v>42.366666666666667</v>
      </c>
      <c r="BM13" s="42">
        <v>42.633333333333333</v>
      </c>
      <c r="BN13" s="42">
        <v>5391.9</v>
      </c>
      <c r="BO13" s="42">
        <v>1301.3</v>
      </c>
      <c r="BP13" s="42">
        <v>-1</v>
      </c>
      <c r="BQ13" s="42">
        <v>2901.3333333333339</v>
      </c>
      <c r="BR13" s="42">
        <v>7931.333333333333</v>
      </c>
      <c r="BS13" s="42">
        <v>27114.333333333328</v>
      </c>
    </row>
    <row r="14" spans="1:71" x14ac:dyDescent="0.35">
      <c r="A14" s="78">
        <v>26754</v>
      </c>
      <c r="B14" s="42">
        <v>1377.5</v>
      </c>
      <c r="C14" s="42">
        <v>5642.7</v>
      </c>
      <c r="D14" s="42">
        <v>24.411999999999999</v>
      </c>
      <c r="E14" s="42">
        <v>825</v>
      </c>
      <c r="F14" s="42">
        <v>3567</v>
      </c>
      <c r="G14" s="42">
        <v>23.131</v>
      </c>
      <c r="H14" s="42">
        <v>23.37</v>
      </c>
      <c r="I14" s="42">
        <v>16.824000000000002</v>
      </c>
      <c r="J14" s="42">
        <v>16.105</v>
      </c>
      <c r="K14" s="42">
        <v>20.564</v>
      </c>
      <c r="L14" s="42">
        <v>9.5</v>
      </c>
      <c r="M14" s="42">
        <v>9</v>
      </c>
      <c r="N14" s="42">
        <v>4.5999999999999996</v>
      </c>
      <c r="O14" s="42">
        <v>105.4</v>
      </c>
      <c r="P14" s="42">
        <v>1.8</v>
      </c>
      <c r="Q14" s="42">
        <v>126.4</v>
      </c>
      <c r="R14" s="42">
        <v>114.6</v>
      </c>
      <c r="S14" s="42">
        <v>45.3</v>
      </c>
      <c r="T14" s="42">
        <v>299.60000000000002</v>
      </c>
      <c r="U14" s="42">
        <v>74.099999999999994</v>
      </c>
      <c r="V14" s="42">
        <v>23.129000000000001</v>
      </c>
      <c r="W14" s="42">
        <v>146.4</v>
      </c>
      <c r="X14" s="42">
        <v>153.19999999999999</v>
      </c>
      <c r="Y14" s="42">
        <v>625.9</v>
      </c>
      <c r="Z14" s="42">
        <v>910.9</v>
      </c>
      <c r="AA14" s="42">
        <v>104.5</v>
      </c>
      <c r="AB14" s="42">
        <v>19.5</v>
      </c>
      <c r="AC14" s="42">
        <v>39.299999999999997</v>
      </c>
      <c r="AD14" s="42">
        <v>72.7</v>
      </c>
      <c r="AE14" s="42">
        <v>82.2</v>
      </c>
      <c r="AF14" s="42">
        <v>34.299999999999997</v>
      </c>
      <c r="AG14" s="42">
        <v>21.9</v>
      </c>
      <c r="AH14" s="42">
        <v>95.1</v>
      </c>
      <c r="AI14" s="42">
        <v>6</v>
      </c>
      <c r="AJ14" s="42">
        <v>1.4</v>
      </c>
      <c r="AK14" s="42">
        <v>23.2</v>
      </c>
      <c r="AL14" s="42">
        <v>181.7</v>
      </c>
      <c r="AO14" s="42">
        <v>5740</v>
      </c>
      <c r="AP14" s="42">
        <v>5.9</v>
      </c>
      <c r="AQ14" s="42">
        <v>0.1</v>
      </c>
      <c r="AR14" s="42">
        <v>5.9</v>
      </c>
      <c r="BL14" s="42">
        <v>43.033333333333331</v>
      </c>
      <c r="BM14" s="42">
        <v>43.266666666666673</v>
      </c>
      <c r="BN14" s="42">
        <v>5436.6</v>
      </c>
      <c r="BO14" s="42">
        <v>1327.2</v>
      </c>
      <c r="BP14" s="42">
        <v>-1</v>
      </c>
      <c r="BQ14" s="42">
        <v>2899.666666666667</v>
      </c>
      <c r="BR14" s="42">
        <v>8016</v>
      </c>
      <c r="BS14" s="42">
        <v>27472.666666666672</v>
      </c>
    </row>
    <row r="15" spans="1:71" x14ac:dyDescent="0.35">
      <c r="A15" s="78">
        <v>26845</v>
      </c>
      <c r="B15" s="42">
        <v>1413.9</v>
      </c>
      <c r="C15" s="42">
        <v>5704.1</v>
      </c>
      <c r="D15" s="42">
        <v>24.815999999999999</v>
      </c>
      <c r="E15" s="42">
        <v>840.5</v>
      </c>
      <c r="F15" s="42">
        <v>3565.3</v>
      </c>
      <c r="G15" s="42">
        <v>23.576000000000001</v>
      </c>
      <c r="H15" s="42">
        <v>23.777000000000001</v>
      </c>
      <c r="I15" s="42">
        <v>17.123000000000001</v>
      </c>
      <c r="J15" s="42">
        <v>16.376999999999999</v>
      </c>
      <c r="K15" s="42">
        <v>20.997</v>
      </c>
      <c r="L15" s="42">
        <v>10</v>
      </c>
      <c r="M15" s="42">
        <v>9.6</v>
      </c>
      <c r="N15" s="42">
        <v>4.5</v>
      </c>
      <c r="O15" s="42">
        <v>107.6</v>
      </c>
      <c r="P15" s="42">
        <v>1.8</v>
      </c>
      <c r="Q15" s="42">
        <v>129.19999999999999</v>
      </c>
      <c r="R15" s="42">
        <v>116.2</v>
      </c>
      <c r="S15" s="42">
        <v>45.4</v>
      </c>
      <c r="T15" s="42">
        <v>302.7</v>
      </c>
      <c r="U15" s="42">
        <v>75.3</v>
      </c>
      <c r="V15" s="42">
        <v>23.574999999999999</v>
      </c>
      <c r="W15" s="42">
        <v>146.5</v>
      </c>
      <c r="X15" s="42">
        <v>156.19999999999999</v>
      </c>
      <c r="Y15" s="42">
        <v>615.79999999999995</v>
      </c>
      <c r="Z15" s="42">
        <v>912.4</v>
      </c>
      <c r="AA15" s="42">
        <v>106.9</v>
      </c>
      <c r="AB15" s="42">
        <v>19.899999999999999</v>
      </c>
      <c r="AC15" s="42">
        <v>39.4</v>
      </c>
      <c r="AD15" s="42">
        <v>73.8</v>
      </c>
      <c r="AE15" s="42">
        <v>83.6</v>
      </c>
      <c r="AF15" s="42">
        <v>33.4</v>
      </c>
      <c r="AG15" s="42">
        <v>22.3</v>
      </c>
      <c r="AH15" s="42">
        <v>96.3</v>
      </c>
      <c r="AI15" s="42">
        <v>6.1</v>
      </c>
      <c r="AJ15" s="42">
        <v>1.5</v>
      </c>
      <c r="AK15" s="42">
        <v>24</v>
      </c>
      <c r="AL15" s="42">
        <v>185.7</v>
      </c>
      <c r="AO15" s="42">
        <v>6208</v>
      </c>
      <c r="AP15" s="42">
        <v>5.6</v>
      </c>
      <c r="AQ15" s="42">
        <v>0.1</v>
      </c>
      <c r="AR15" s="42">
        <v>5.7</v>
      </c>
      <c r="BL15" s="42">
        <v>43.933333333333337</v>
      </c>
      <c r="BM15" s="42">
        <v>44.166666666666657</v>
      </c>
      <c r="BN15" s="42">
        <v>5483.5</v>
      </c>
      <c r="BO15" s="42">
        <v>1359.2</v>
      </c>
      <c r="BP15" s="42">
        <v>-1</v>
      </c>
      <c r="BQ15" s="42">
        <v>2911.666666666667</v>
      </c>
      <c r="BR15" s="42">
        <v>8115</v>
      </c>
      <c r="BS15" s="42">
        <v>27079.333333333328</v>
      </c>
    </row>
    <row r="16" spans="1:71" x14ac:dyDescent="0.35">
      <c r="A16" s="78">
        <v>26937</v>
      </c>
      <c r="B16" s="42">
        <v>1433.8</v>
      </c>
      <c r="C16" s="42">
        <v>5674.1</v>
      </c>
      <c r="D16" s="42">
        <v>25.29</v>
      </c>
      <c r="E16" s="42">
        <v>858.9</v>
      </c>
      <c r="F16" s="42">
        <v>3577.9</v>
      </c>
      <c r="G16" s="42">
        <v>24.004999999999999</v>
      </c>
      <c r="H16" s="42">
        <v>24.268999999999998</v>
      </c>
      <c r="I16" s="42">
        <v>17.353000000000002</v>
      </c>
      <c r="J16" s="42">
        <v>16.567</v>
      </c>
      <c r="K16" s="42">
        <v>21.425000000000001</v>
      </c>
      <c r="L16" s="42">
        <v>10.5</v>
      </c>
      <c r="M16" s="42">
        <v>9.6999999999999993</v>
      </c>
      <c r="N16" s="42">
        <v>4.5</v>
      </c>
      <c r="O16" s="42">
        <v>109.2</v>
      </c>
      <c r="P16" s="42">
        <v>1.8</v>
      </c>
      <c r="Q16" s="42">
        <v>134.1</v>
      </c>
      <c r="R16" s="42">
        <v>118.4</v>
      </c>
      <c r="S16" s="42">
        <v>43.4</v>
      </c>
      <c r="T16" s="42">
        <v>304.2</v>
      </c>
      <c r="U16" s="42">
        <v>76.599999999999994</v>
      </c>
      <c r="V16" s="42">
        <v>24.004999999999999</v>
      </c>
      <c r="W16" s="42">
        <v>144.19999999999999</v>
      </c>
      <c r="X16" s="42">
        <v>159.9</v>
      </c>
      <c r="Y16" s="42">
        <v>594</v>
      </c>
      <c r="Z16" s="42">
        <v>921.9</v>
      </c>
      <c r="AA16" s="42">
        <v>111</v>
      </c>
      <c r="AB16" s="42">
        <v>19.7</v>
      </c>
      <c r="AC16" s="42">
        <v>37.6</v>
      </c>
      <c r="AD16" s="42">
        <v>75.099999999999994</v>
      </c>
      <c r="AE16" s="42">
        <v>85.1</v>
      </c>
      <c r="AF16" s="42">
        <v>32.6</v>
      </c>
      <c r="AG16" s="42">
        <v>23.1</v>
      </c>
      <c r="AH16" s="42">
        <v>98.7</v>
      </c>
      <c r="AI16" s="42">
        <v>5.9</v>
      </c>
      <c r="AJ16" s="42">
        <v>1.5</v>
      </c>
      <c r="AK16" s="42">
        <v>24.2</v>
      </c>
      <c r="AL16" s="42">
        <v>190</v>
      </c>
      <c r="AO16" s="42">
        <v>5344</v>
      </c>
      <c r="AP16" s="42">
        <v>4.5999999999999996</v>
      </c>
      <c r="AQ16" s="42">
        <v>0.1</v>
      </c>
      <c r="AR16" s="42">
        <v>4.7</v>
      </c>
      <c r="BL16" s="42">
        <v>44.8</v>
      </c>
      <c r="BM16" s="42">
        <v>45.066666666666663</v>
      </c>
      <c r="BN16" s="42">
        <v>5530.8</v>
      </c>
      <c r="BO16" s="42">
        <v>1397.6</v>
      </c>
      <c r="BP16" s="42">
        <v>-1</v>
      </c>
      <c r="BQ16" s="42">
        <v>2926.3333333333339</v>
      </c>
      <c r="BR16" s="42">
        <v>8183.666666666667</v>
      </c>
      <c r="BS16" s="42">
        <v>27510</v>
      </c>
    </row>
    <row r="17" spans="1:71" x14ac:dyDescent="0.35">
      <c r="A17" s="78">
        <v>27029</v>
      </c>
      <c r="B17" s="42">
        <v>1476.3</v>
      </c>
      <c r="C17" s="42">
        <v>5728</v>
      </c>
      <c r="D17" s="42">
        <v>25.728000000000002</v>
      </c>
      <c r="E17" s="42">
        <v>873.9</v>
      </c>
      <c r="F17" s="42">
        <v>3567.2</v>
      </c>
      <c r="G17" s="42">
        <v>24.495999999999999</v>
      </c>
      <c r="H17" s="42">
        <v>24.788</v>
      </c>
      <c r="I17" s="42">
        <v>17.681999999999999</v>
      </c>
      <c r="J17" s="42">
        <v>16.844999999999999</v>
      </c>
      <c r="K17" s="42">
        <v>22</v>
      </c>
      <c r="L17" s="42">
        <v>11</v>
      </c>
      <c r="M17" s="42">
        <v>10.1</v>
      </c>
      <c r="N17" s="42">
        <v>4.7</v>
      </c>
      <c r="O17" s="42">
        <v>112.3</v>
      </c>
      <c r="P17" s="42">
        <v>1.9</v>
      </c>
      <c r="Q17" s="42">
        <v>140</v>
      </c>
      <c r="R17" s="42">
        <v>119.7</v>
      </c>
      <c r="S17" s="42">
        <v>45.6</v>
      </c>
      <c r="T17" s="42">
        <v>312.60000000000002</v>
      </c>
      <c r="U17" s="42">
        <v>78.099999999999994</v>
      </c>
      <c r="V17" s="42">
        <v>24.498000000000001</v>
      </c>
      <c r="W17" s="42">
        <v>147.6</v>
      </c>
      <c r="X17" s="42">
        <v>165</v>
      </c>
      <c r="Y17" s="42">
        <v>595.4</v>
      </c>
      <c r="Z17" s="42">
        <v>933.1</v>
      </c>
      <c r="AA17" s="42">
        <v>116</v>
      </c>
      <c r="AB17" s="42">
        <v>20.100000000000001</v>
      </c>
      <c r="AC17" s="42">
        <v>39.4</v>
      </c>
      <c r="AD17" s="42">
        <v>76.599999999999994</v>
      </c>
      <c r="AE17" s="42">
        <v>87.3</v>
      </c>
      <c r="AF17" s="42">
        <v>33.6</v>
      </c>
      <c r="AG17" s="42">
        <v>24</v>
      </c>
      <c r="AH17" s="42">
        <v>99.6</v>
      </c>
      <c r="AI17" s="42">
        <v>6.1</v>
      </c>
      <c r="AJ17" s="42">
        <v>1.6</v>
      </c>
      <c r="AK17" s="42">
        <v>25</v>
      </c>
      <c r="AL17" s="42">
        <v>195.9</v>
      </c>
      <c r="AO17" s="42">
        <v>5920</v>
      </c>
      <c r="AP17" s="42">
        <v>4.5</v>
      </c>
      <c r="AQ17" s="42">
        <v>0.1</v>
      </c>
      <c r="AR17" s="42">
        <v>4.5999999999999996</v>
      </c>
      <c r="BL17" s="42">
        <v>45.93333333333333</v>
      </c>
      <c r="BM17" s="42">
        <v>46.166666666666657</v>
      </c>
      <c r="BN17" s="42">
        <v>5579.2</v>
      </c>
      <c r="BO17" s="42">
        <v>1437.9</v>
      </c>
      <c r="BP17" s="42">
        <v>1</v>
      </c>
      <c r="BQ17" s="42">
        <v>2953.3333333333339</v>
      </c>
      <c r="BR17" s="42">
        <v>8272.3333333333339</v>
      </c>
      <c r="BS17" s="42">
        <v>28620</v>
      </c>
    </row>
    <row r="18" spans="1:71" x14ac:dyDescent="0.35">
      <c r="A18" s="78">
        <v>27119</v>
      </c>
      <c r="B18" s="42">
        <v>1491.2</v>
      </c>
      <c r="C18" s="42">
        <v>5678.7</v>
      </c>
      <c r="D18" s="42">
        <v>26.248999999999999</v>
      </c>
      <c r="E18" s="42">
        <v>891.9</v>
      </c>
      <c r="F18" s="42">
        <v>3535.3</v>
      </c>
      <c r="G18" s="42">
        <v>25.225000000000001</v>
      </c>
      <c r="H18" s="42">
        <v>25.042000000000002</v>
      </c>
      <c r="I18" s="42">
        <v>18.195</v>
      </c>
      <c r="J18" s="42">
        <v>17.254000000000001</v>
      </c>
      <c r="K18" s="42">
        <v>23.02</v>
      </c>
      <c r="L18" s="42">
        <v>11.7</v>
      </c>
      <c r="M18" s="42">
        <v>10.199999999999999</v>
      </c>
      <c r="N18" s="42">
        <v>5.8</v>
      </c>
      <c r="O18" s="42">
        <v>117.5</v>
      </c>
      <c r="P18" s="42">
        <v>1.9</v>
      </c>
      <c r="Q18" s="42">
        <v>142.80000000000001</v>
      </c>
      <c r="R18" s="42">
        <v>120.8</v>
      </c>
      <c r="S18" s="42">
        <v>43.7</v>
      </c>
      <c r="T18" s="42">
        <v>324.60000000000002</v>
      </c>
      <c r="U18" s="42">
        <v>83.7</v>
      </c>
      <c r="V18" s="42">
        <v>25.227</v>
      </c>
      <c r="W18" s="42">
        <v>152.69999999999999</v>
      </c>
      <c r="X18" s="42">
        <v>171.9</v>
      </c>
      <c r="Y18" s="42">
        <v>609.70000000000005</v>
      </c>
      <c r="Z18" s="42">
        <v>944.9</v>
      </c>
      <c r="AA18" s="42">
        <v>119.5</v>
      </c>
      <c r="AB18" s="42">
        <v>19.8</v>
      </c>
      <c r="AC18" s="42">
        <v>37.4</v>
      </c>
      <c r="AD18" s="42">
        <v>82.1</v>
      </c>
      <c r="AE18" s="42">
        <v>94.1</v>
      </c>
      <c r="AF18" s="42">
        <v>33.299999999999997</v>
      </c>
      <c r="AG18" s="42">
        <v>23.3</v>
      </c>
      <c r="AH18" s="42">
        <v>101</v>
      </c>
      <c r="AI18" s="42">
        <v>6.3</v>
      </c>
      <c r="AJ18" s="42">
        <v>1.6</v>
      </c>
      <c r="AK18" s="42">
        <v>23.4</v>
      </c>
      <c r="AL18" s="42">
        <v>201.1</v>
      </c>
      <c r="AO18" s="42">
        <v>7760</v>
      </c>
      <c r="AP18" s="42">
        <v>3.5</v>
      </c>
      <c r="AQ18" s="42">
        <v>0.1</v>
      </c>
      <c r="AR18" s="42">
        <v>3.6</v>
      </c>
      <c r="BL18" s="42">
        <v>47.3</v>
      </c>
      <c r="BM18" s="42">
        <v>47.566666666666663</v>
      </c>
      <c r="BN18" s="42">
        <v>5628.2</v>
      </c>
      <c r="BO18" s="42">
        <v>1477.9</v>
      </c>
      <c r="BP18" s="42">
        <v>1</v>
      </c>
      <c r="BQ18" s="42">
        <v>2988.666666666667</v>
      </c>
      <c r="BR18" s="42">
        <v>8307.6666666666661</v>
      </c>
      <c r="BS18" s="42">
        <v>30923.666666666672</v>
      </c>
    </row>
    <row r="19" spans="1:71" x14ac:dyDescent="0.35">
      <c r="A19" s="78">
        <v>27210</v>
      </c>
      <c r="B19" s="42">
        <v>1530.1</v>
      </c>
      <c r="C19" s="42">
        <v>5692.2</v>
      </c>
      <c r="D19" s="42">
        <v>26.832000000000001</v>
      </c>
      <c r="E19" s="42">
        <v>920.4</v>
      </c>
      <c r="F19" s="42">
        <v>3548</v>
      </c>
      <c r="G19" s="42">
        <v>25.939</v>
      </c>
      <c r="H19" s="42">
        <v>25.494</v>
      </c>
      <c r="I19" s="42">
        <v>18.827999999999999</v>
      </c>
      <c r="J19" s="42">
        <v>17.718</v>
      </c>
      <c r="K19" s="42">
        <v>24.466999999999999</v>
      </c>
      <c r="L19" s="42">
        <v>12.4</v>
      </c>
      <c r="M19" s="42">
        <v>11.1</v>
      </c>
      <c r="N19" s="42">
        <v>6.7</v>
      </c>
      <c r="O19" s="42">
        <v>125.4</v>
      </c>
      <c r="P19" s="42">
        <v>2</v>
      </c>
      <c r="Q19" s="42">
        <v>148.9</v>
      </c>
      <c r="R19" s="42">
        <v>124.1</v>
      </c>
      <c r="S19" s="42">
        <v>45.9</v>
      </c>
      <c r="T19" s="42">
        <v>335</v>
      </c>
      <c r="U19" s="42">
        <v>85.3</v>
      </c>
      <c r="V19" s="42">
        <v>25.942</v>
      </c>
      <c r="W19" s="42">
        <v>154.9</v>
      </c>
      <c r="X19" s="42">
        <v>180.1</v>
      </c>
      <c r="Y19" s="42">
        <v>607.6</v>
      </c>
      <c r="Z19" s="42">
        <v>956.6</v>
      </c>
      <c r="AA19" s="42">
        <v>124.8</v>
      </c>
      <c r="AB19" s="42">
        <v>20.100000000000001</v>
      </c>
      <c r="AC19" s="42">
        <v>39.299999999999997</v>
      </c>
      <c r="AD19" s="42">
        <v>83.6</v>
      </c>
      <c r="AE19" s="42">
        <v>100.7</v>
      </c>
      <c r="AF19" s="42">
        <v>34.1</v>
      </c>
      <c r="AG19" s="42">
        <v>24.1</v>
      </c>
      <c r="AH19" s="42">
        <v>104</v>
      </c>
      <c r="AI19" s="42">
        <v>6.6</v>
      </c>
      <c r="AJ19" s="42">
        <v>1.6</v>
      </c>
      <c r="AK19" s="42">
        <v>24.7</v>
      </c>
      <c r="AL19" s="42">
        <v>210.1</v>
      </c>
      <c r="AO19" s="42">
        <v>8572</v>
      </c>
      <c r="AP19" s="42">
        <v>2.8</v>
      </c>
      <c r="AQ19" s="42">
        <v>0.1</v>
      </c>
      <c r="AR19" s="42">
        <v>2.9</v>
      </c>
      <c r="BL19" s="42">
        <v>48.56666666666667</v>
      </c>
      <c r="BM19" s="42">
        <v>48.766666666666673</v>
      </c>
      <c r="BN19" s="42">
        <v>5677.5</v>
      </c>
      <c r="BO19" s="42">
        <v>1526.2</v>
      </c>
      <c r="BP19" s="42">
        <v>1</v>
      </c>
      <c r="BQ19" s="42">
        <v>3018</v>
      </c>
      <c r="BR19" s="42">
        <v>8346.3333333333339</v>
      </c>
      <c r="BS19" s="42">
        <v>33400.666666666657</v>
      </c>
    </row>
    <row r="20" spans="1:71" x14ac:dyDescent="0.35">
      <c r="A20" s="78">
        <v>27302</v>
      </c>
      <c r="B20" s="42">
        <v>1560</v>
      </c>
      <c r="C20" s="42">
        <v>5638.4</v>
      </c>
      <c r="D20" s="42">
        <v>27.658999999999999</v>
      </c>
      <c r="E20" s="42">
        <v>949.3</v>
      </c>
      <c r="F20" s="42">
        <v>3563.3</v>
      </c>
      <c r="G20" s="42">
        <v>26.638999999999999</v>
      </c>
      <c r="H20" s="42">
        <v>26.239000000000001</v>
      </c>
      <c r="I20" s="42">
        <v>19.515000000000001</v>
      </c>
      <c r="J20" s="42">
        <v>18.225999999999999</v>
      </c>
      <c r="K20" s="42">
        <v>26.030999999999999</v>
      </c>
      <c r="L20" s="42">
        <v>13.1</v>
      </c>
      <c r="M20" s="42">
        <v>11.4</v>
      </c>
      <c r="N20" s="42">
        <v>6.9</v>
      </c>
      <c r="O20" s="42">
        <v>132.19999999999999</v>
      </c>
      <c r="P20" s="42">
        <v>2.1</v>
      </c>
      <c r="Q20" s="42">
        <v>154.9</v>
      </c>
      <c r="R20" s="42">
        <v>127.1</v>
      </c>
      <c r="S20" s="42">
        <v>50.8</v>
      </c>
      <c r="T20" s="42">
        <v>346.7</v>
      </c>
      <c r="U20" s="42">
        <v>86.9</v>
      </c>
      <c r="V20" s="42">
        <v>26.64</v>
      </c>
      <c r="W20" s="42">
        <v>160.4</v>
      </c>
      <c r="X20" s="42">
        <v>186.3</v>
      </c>
      <c r="Y20" s="42">
        <v>611.5</v>
      </c>
      <c r="Z20" s="42">
        <v>954.8</v>
      </c>
      <c r="AA20" s="42">
        <v>129.69999999999999</v>
      </c>
      <c r="AB20" s="42">
        <v>20.2</v>
      </c>
      <c r="AC20" s="42">
        <v>43.5</v>
      </c>
      <c r="AD20" s="42">
        <v>85.2</v>
      </c>
      <c r="AE20" s="42">
        <v>106.4</v>
      </c>
      <c r="AF20" s="42">
        <v>35.4</v>
      </c>
      <c r="AG20" s="42">
        <v>25.2</v>
      </c>
      <c r="AH20" s="42">
        <v>106.8</v>
      </c>
      <c r="AI20" s="42">
        <v>7.3</v>
      </c>
      <c r="AJ20" s="42">
        <v>1.7</v>
      </c>
      <c r="AK20" s="42">
        <v>25.9</v>
      </c>
      <c r="AL20" s="42">
        <v>217</v>
      </c>
      <c r="AO20" s="42">
        <v>6496</v>
      </c>
      <c r="AP20" s="42">
        <v>3.1</v>
      </c>
      <c r="AQ20" s="42">
        <v>0.1</v>
      </c>
      <c r="AR20" s="42">
        <v>3.2</v>
      </c>
      <c r="BL20" s="42">
        <v>49.93333333333333</v>
      </c>
      <c r="BM20" s="42">
        <v>50.233333333333341</v>
      </c>
      <c r="BN20" s="42">
        <v>5726.2</v>
      </c>
      <c r="BO20" s="42">
        <v>1584.3</v>
      </c>
      <c r="BP20" s="42">
        <v>1</v>
      </c>
      <c r="BQ20" s="42">
        <v>3048.3333333333339</v>
      </c>
      <c r="BR20" s="42">
        <v>8424.6666666666661</v>
      </c>
      <c r="BS20" s="42">
        <v>33701.666666666657</v>
      </c>
    </row>
    <row r="21" spans="1:71" x14ac:dyDescent="0.35">
      <c r="A21" s="78">
        <v>27394</v>
      </c>
      <c r="B21" s="42">
        <v>1599.7</v>
      </c>
      <c r="C21" s="42">
        <v>5616.5</v>
      </c>
      <c r="D21" s="42">
        <v>28.498000000000001</v>
      </c>
      <c r="E21" s="42">
        <v>959.1</v>
      </c>
      <c r="F21" s="42">
        <v>3511.2</v>
      </c>
      <c r="G21" s="42">
        <v>27.315999999999999</v>
      </c>
      <c r="H21" s="42">
        <v>27.11</v>
      </c>
      <c r="I21" s="42">
        <v>20.088999999999999</v>
      </c>
      <c r="J21" s="42">
        <v>18.702999999999999</v>
      </c>
      <c r="K21" s="42">
        <v>27.113</v>
      </c>
      <c r="L21" s="42">
        <v>13.8</v>
      </c>
      <c r="M21" s="42">
        <v>12</v>
      </c>
      <c r="N21" s="42">
        <v>8.6</v>
      </c>
      <c r="O21" s="42">
        <v>139.1</v>
      </c>
      <c r="P21" s="42">
        <v>2.2000000000000002</v>
      </c>
      <c r="Q21" s="42">
        <v>157.6</v>
      </c>
      <c r="R21" s="42">
        <v>127.7</v>
      </c>
      <c r="S21" s="42">
        <v>44.6</v>
      </c>
      <c r="T21" s="42">
        <v>359.2</v>
      </c>
      <c r="U21" s="42">
        <v>87.1</v>
      </c>
      <c r="V21" s="42">
        <v>27.315000000000001</v>
      </c>
      <c r="W21" s="42">
        <v>167.4</v>
      </c>
      <c r="X21" s="42">
        <v>191.9</v>
      </c>
      <c r="Y21" s="42">
        <v>617.6</v>
      </c>
      <c r="Z21" s="42">
        <v>955.2</v>
      </c>
      <c r="AA21" s="42">
        <v>132</v>
      </c>
      <c r="AB21" s="42">
        <v>20.2</v>
      </c>
      <c r="AC21" s="42">
        <v>38.1</v>
      </c>
      <c r="AD21" s="42">
        <v>85.4</v>
      </c>
      <c r="AE21" s="42">
        <v>112</v>
      </c>
      <c r="AF21" s="42">
        <v>36.799999999999997</v>
      </c>
      <c r="AG21" s="42">
        <v>25.6</v>
      </c>
      <c r="AH21" s="42">
        <v>107.5</v>
      </c>
      <c r="AI21" s="42">
        <v>6.5</v>
      </c>
      <c r="AJ21" s="42">
        <v>1.7</v>
      </c>
      <c r="AK21" s="42">
        <v>27.1</v>
      </c>
      <c r="AL21" s="42">
        <v>223.7</v>
      </c>
      <c r="AO21" s="42">
        <v>7840</v>
      </c>
      <c r="AP21" s="42">
        <v>3.5</v>
      </c>
      <c r="AQ21" s="42">
        <v>0.1</v>
      </c>
      <c r="AR21" s="42">
        <v>3.6</v>
      </c>
      <c r="BL21" s="42">
        <v>51.466666666666669</v>
      </c>
      <c r="BM21" s="42">
        <v>51.766666666666673</v>
      </c>
      <c r="BN21" s="42">
        <v>5774.2</v>
      </c>
      <c r="BO21" s="42">
        <v>1644.6</v>
      </c>
      <c r="BP21" s="42">
        <v>1</v>
      </c>
      <c r="BQ21" s="42">
        <v>3099</v>
      </c>
      <c r="BR21" s="42">
        <v>8551.3333333333339</v>
      </c>
      <c r="BS21" s="42">
        <v>33884</v>
      </c>
    </row>
    <row r="22" spans="1:71" x14ac:dyDescent="0.35">
      <c r="A22" s="78">
        <v>27484</v>
      </c>
      <c r="B22" s="42">
        <v>1616.1</v>
      </c>
      <c r="C22" s="42">
        <v>5548.2</v>
      </c>
      <c r="D22" s="42">
        <v>29.141999999999999</v>
      </c>
      <c r="E22" s="42">
        <v>985.2</v>
      </c>
      <c r="F22" s="42">
        <v>3540.6</v>
      </c>
      <c r="G22" s="42">
        <v>27.83</v>
      </c>
      <c r="H22" s="42">
        <v>27.603000000000002</v>
      </c>
      <c r="I22" s="42">
        <v>20.492999999999999</v>
      </c>
      <c r="J22" s="42">
        <v>19.077000000000002</v>
      </c>
      <c r="K22" s="42">
        <v>27.689</v>
      </c>
      <c r="L22" s="42">
        <v>14.5</v>
      </c>
      <c r="M22" s="42">
        <v>13.3</v>
      </c>
      <c r="N22" s="42">
        <v>14.2</v>
      </c>
      <c r="O22" s="42">
        <v>149.80000000000001</v>
      </c>
      <c r="P22" s="42">
        <v>2.2999999999999998</v>
      </c>
      <c r="Q22" s="42">
        <v>158</v>
      </c>
      <c r="R22" s="42">
        <v>128.80000000000001</v>
      </c>
      <c r="S22" s="42">
        <v>37.6</v>
      </c>
      <c r="T22" s="42">
        <v>370.1</v>
      </c>
      <c r="U22" s="42">
        <v>88.2</v>
      </c>
      <c r="V22" s="42">
        <v>27.824999999999999</v>
      </c>
      <c r="W22" s="42">
        <v>168.6</v>
      </c>
      <c r="X22" s="42">
        <v>201.5</v>
      </c>
      <c r="Y22" s="42">
        <v>611.1</v>
      </c>
      <c r="Z22" s="42">
        <v>983.4</v>
      </c>
      <c r="AA22" s="42">
        <v>132.30000000000001</v>
      </c>
      <c r="AB22" s="42">
        <v>19.8</v>
      </c>
      <c r="AC22" s="42">
        <v>31.5</v>
      </c>
      <c r="AD22" s="42">
        <v>86.5</v>
      </c>
      <c r="AE22" s="42">
        <v>120.5</v>
      </c>
      <c r="AF22" s="42">
        <v>39.299999999999997</v>
      </c>
      <c r="AG22" s="42">
        <v>25.7</v>
      </c>
      <c r="AH22" s="42">
        <v>109</v>
      </c>
      <c r="AI22" s="42">
        <v>6.1</v>
      </c>
      <c r="AJ22" s="42">
        <v>1.8</v>
      </c>
      <c r="AK22" s="42">
        <v>29.2</v>
      </c>
      <c r="AL22" s="42">
        <v>235.9</v>
      </c>
      <c r="AO22" s="42">
        <v>8652</v>
      </c>
      <c r="AP22" s="42">
        <v>4.0999999999999996</v>
      </c>
      <c r="AQ22" s="42">
        <v>0.1</v>
      </c>
      <c r="AR22" s="42">
        <v>4.2</v>
      </c>
      <c r="BL22" s="42">
        <v>52.566666666666663</v>
      </c>
      <c r="BM22" s="42">
        <v>52.866666666666667</v>
      </c>
      <c r="BN22" s="42">
        <v>5820.9</v>
      </c>
      <c r="BO22" s="42">
        <v>1695.5</v>
      </c>
      <c r="BP22" s="42">
        <v>1</v>
      </c>
      <c r="BQ22" s="42">
        <v>3161.666666666667</v>
      </c>
      <c r="BR22" s="42">
        <v>8673</v>
      </c>
      <c r="BS22" s="42">
        <v>37820.333333333343</v>
      </c>
    </row>
    <row r="23" spans="1:71" x14ac:dyDescent="0.35">
      <c r="A23" s="78">
        <v>27575</v>
      </c>
      <c r="B23" s="42">
        <v>1651.9</v>
      </c>
      <c r="C23" s="42">
        <v>5587.8</v>
      </c>
      <c r="D23" s="42">
        <v>29.565000000000001</v>
      </c>
      <c r="E23" s="42">
        <v>1013.6</v>
      </c>
      <c r="F23" s="42">
        <v>3598.9</v>
      </c>
      <c r="G23" s="42">
        <v>28.172000000000001</v>
      </c>
      <c r="H23" s="42">
        <v>28.003</v>
      </c>
      <c r="I23" s="42">
        <v>20.899000000000001</v>
      </c>
      <c r="J23" s="42">
        <v>19.536000000000001</v>
      </c>
      <c r="K23" s="42">
        <v>27.826000000000001</v>
      </c>
      <c r="L23" s="42">
        <v>15.2</v>
      </c>
      <c r="M23" s="42">
        <v>13.8</v>
      </c>
      <c r="N23" s="42">
        <v>19.399999999999999</v>
      </c>
      <c r="O23" s="42">
        <v>164.6</v>
      </c>
      <c r="P23" s="42">
        <v>2.4</v>
      </c>
      <c r="Q23" s="42">
        <v>121.1</v>
      </c>
      <c r="R23" s="42">
        <v>133</v>
      </c>
      <c r="S23" s="42">
        <v>40.799999999999997</v>
      </c>
      <c r="T23" s="42">
        <v>373.4</v>
      </c>
      <c r="U23" s="42">
        <v>88.6</v>
      </c>
      <c r="V23" s="42">
        <v>28.164000000000001</v>
      </c>
      <c r="W23" s="42">
        <v>169.4</v>
      </c>
      <c r="X23" s="42">
        <v>204</v>
      </c>
      <c r="Y23" s="42">
        <v>605</v>
      </c>
      <c r="Z23" s="42">
        <v>976.4</v>
      </c>
      <c r="AA23" s="42">
        <v>94.6</v>
      </c>
      <c r="AB23" s="42">
        <v>21.3</v>
      </c>
      <c r="AC23" s="42">
        <v>34.200000000000003</v>
      </c>
      <c r="AD23" s="42">
        <v>86.8</v>
      </c>
      <c r="AE23" s="42">
        <v>134.19999999999999</v>
      </c>
      <c r="AF23" s="42">
        <v>44.3</v>
      </c>
      <c r="AG23" s="42">
        <v>26.5</v>
      </c>
      <c r="AH23" s="42">
        <v>111.7</v>
      </c>
      <c r="AI23" s="42">
        <v>6.6</v>
      </c>
      <c r="AJ23" s="42">
        <v>1.8</v>
      </c>
      <c r="AK23" s="42">
        <v>30.5</v>
      </c>
      <c r="AL23" s="42">
        <v>240.3</v>
      </c>
      <c r="AO23" s="42">
        <v>7804</v>
      </c>
      <c r="AP23" s="42">
        <v>4.0999999999999996</v>
      </c>
      <c r="AQ23" s="42">
        <v>0.2</v>
      </c>
      <c r="AR23" s="42">
        <v>4.3</v>
      </c>
      <c r="BL23" s="42">
        <v>53.2</v>
      </c>
      <c r="BM23" s="42">
        <v>53.5</v>
      </c>
      <c r="BN23" s="42">
        <v>5866.7</v>
      </c>
      <c r="BO23" s="42">
        <v>1734.3</v>
      </c>
      <c r="BP23" s="42">
        <v>-1</v>
      </c>
      <c r="BQ23" s="42">
        <v>3177.3333333333339</v>
      </c>
      <c r="BR23" s="42">
        <v>8751.3333333333339</v>
      </c>
      <c r="BS23" s="42">
        <v>35429.666666666657</v>
      </c>
    </row>
    <row r="24" spans="1:71" x14ac:dyDescent="0.35">
      <c r="A24" s="78">
        <v>27667</v>
      </c>
      <c r="B24" s="42">
        <v>1709.8</v>
      </c>
      <c r="C24" s="42">
        <v>5683.4</v>
      </c>
      <c r="D24" s="42">
        <v>30.087</v>
      </c>
      <c r="E24" s="42">
        <v>1047.2</v>
      </c>
      <c r="F24" s="42">
        <v>3650</v>
      </c>
      <c r="G24" s="42">
        <v>28.699000000000002</v>
      </c>
      <c r="H24" s="42">
        <v>28.38</v>
      </c>
      <c r="I24" s="42">
        <v>21.166</v>
      </c>
      <c r="J24" s="42">
        <v>19.837</v>
      </c>
      <c r="K24" s="42">
        <v>27.914000000000001</v>
      </c>
      <c r="L24" s="42">
        <v>16</v>
      </c>
      <c r="M24" s="42">
        <v>13.8</v>
      </c>
      <c r="N24" s="42">
        <v>20.2</v>
      </c>
      <c r="O24" s="42">
        <v>167.7</v>
      </c>
      <c r="P24" s="42">
        <v>2.6</v>
      </c>
      <c r="Q24" s="42">
        <v>152.80000000000001</v>
      </c>
      <c r="R24" s="42">
        <v>138.19999999999999</v>
      </c>
      <c r="S24" s="42">
        <v>51.4</v>
      </c>
      <c r="T24" s="42">
        <v>385.4</v>
      </c>
      <c r="U24" s="42">
        <v>90.3</v>
      </c>
      <c r="V24" s="42">
        <v>28.69</v>
      </c>
      <c r="W24" s="42">
        <v>176.1</v>
      </c>
      <c r="X24" s="42">
        <v>209.3</v>
      </c>
      <c r="Y24" s="42">
        <v>620.6</v>
      </c>
      <c r="Z24" s="42">
        <v>988.9</v>
      </c>
      <c r="AA24" s="42">
        <v>125.7</v>
      </c>
      <c r="AB24" s="42">
        <v>23.3</v>
      </c>
      <c r="AC24" s="42">
        <v>43.2</v>
      </c>
      <c r="AD24" s="42">
        <v>88.5</v>
      </c>
      <c r="AE24" s="42">
        <v>136.80000000000001</v>
      </c>
      <c r="AF24" s="42">
        <v>45</v>
      </c>
      <c r="AG24" s="42">
        <v>27.2</v>
      </c>
      <c r="AH24" s="42">
        <v>114.9</v>
      </c>
      <c r="AI24" s="42">
        <v>8.1999999999999993</v>
      </c>
      <c r="AJ24" s="42">
        <v>1.9</v>
      </c>
      <c r="AK24" s="42">
        <v>31</v>
      </c>
      <c r="AL24" s="42">
        <v>246.6</v>
      </c>
      <c r="AO24" s="42">
        <v>10772</v>
      </c>
      <c r="AP24" s="42">
        <v>4.4000000000000004</v>
      </c>
      <c r="AQ24" s="42">
        <v>0.2</v>
      </c>
      <c r="AR24" s="42">
        <v>4.5999999999999996</v>
      </c>
      <c r="BL24" s="42">
        <v>54.266666666666673</v>
      </c>
      <c r="BM24" s="42">
        <v>54.566666666666663</v>
      </c>
      <c r="BN24" s="42">
        <v>5912</v>
      </c>
      <c r="BO24" s="42">
        <v>1778.6</v>
      </c>
      <c r="BP24" s="42">
        <v>-1</v>
      </c>
      <c r="BQ24" s="42">
        <v>3178</v>
      </c>
      <c r="BR24" s="42">
        <v>8786.3333333333339</v>
      </c>
      <c r="BS24" s="42">
        <v>36988.333333333343</v>
      </c>
    </row>
    <row r="25" spans="1:71" x14ac:dyDescent="0.35">
      <c r="A25" s="78">
        <v>27759</v>
      </c>
      <c r="B25" s="42">
        <v>1761.8</v>
      </c>
      <c r="C25" s="42">
        <v>5760</v>
      </c>
      <c r="D25" s="42">
        <v>30.59</v>
      </c>
      <c r="E25" s="42">
        <v>1076.2</v>
      </c>
      <c r="F25" s="42">
        <v>3689.3</v>
      </c>
      <c r="G25" s="42">
        <v>29.18</v>
      </c>
      <c r="H25" s="42">
        <v>29.032</v>
      </c>
      <c r="I25" s="42">
        <v>21.437000000000001</v>
      </c>
      <c r="J25" s="42">
        <v>20.126000000000001</v>
      </c>
      <c r="K25" s="42">
        <v>28.084</v>
      </c>
      <c r="L25" s="42">
        <v>16.8</v>
      </c>
      <c r="M25" s="42">
        <v>14.6</v>
      </c>
      <c r="N25" s="42">
        <v>18.8</v>
      </c>
      <c r="O25" s="42">
        <v>170.4</v>
      </c>
      <c r="P25" s="42">
        <v>2.7</v>
      </c>
      <c r="Q25" s="42">
        <v>158.5</v>
      </c>
      <c r="R25" s="42">
        <v>141.1</v>
      </c>
      <c r="S25" s="42">
        <v>52.3</v>
      </c>
      <c r="T25" s="42">
        <v>395.6</v>
      </c>
      <c r="U25" s="42">
        <v>92.4</v>
      </c>
      <c r="V25" s="42">
        <v>29.172000000000001</v>
      </c>
      <c r="W25" s="42">
        <v>180.8</v>
      </c>
      <c r="X25" s="42">
        <v>214.8</v>
      </c>
      <c r="Y25" s="42">
        <v>622.70000000000005</v>
      </c>
      <c r="Z25" s="42">
        <v>1002.1</v>
      </c>
      <c r="AA25" s="42">
        <v>130.4</v>
      </c>
      <c r="AB25" s="42">
        <v>23.9</v>
      </c>
      <c r="AC25" s="42">
        <v>43.9</v>
      </c>
      <c r="AD25" s="42">
        <v>90.5</v>
      </c>
      <c r="AE25" s="42">
        <v>137.80000000000001</v>
      </c>
      <c r="AF25" s="42">
        <v>45.9</v>
      </c>
      <c r="AG25" s="42">
        <v>28.2</v>
      </c>
      <c r="AH25" s="42">
        <v>117.3</v>
      </c>
      <c r="AI25" s="42">
        <v>8.4</v>
      </c>
      <c r="AJ25" s="42">
        <v>2</v>
      </c>
      <c r="AK25" s="42">
        <v>32.6</v>
      </c>
      <c r="AL25" s="42">
        <v>254.2</v>
      </c>
      <c r="AO25" s="42">
        <v>10424</v>
      </c>
      <c r="AP25" s="42">
        <v>4.8</v>
      </c>
      <c r="AQ25" s="42">
        <v>0.2</v>
      </c>
      <c r="AR25" s="42">
        <v>4.9000000000000004</v>
      </c>
      <c r="BL25" s="42">
        <v>55.266666666666673</v>
      </c>
      <c r="BM25" s="42">
        <v>55.56666666666667</v>
      </c>
      <c r="BN25" s="42">
        <v>5957.4</v>
      </c>
      <c r="BO25" s="42">
        <v>1822.2</v>
      </c>
      <c r="BP25" s="42">
        <v>-1</v>
      </c>
      <c r="BQ25" s="42">
        <v>3197.3333333333339</v>
      </c>
      <c r="BR25" s="42">
        <v>8824.6666666666661</v>
      </c>
      <c r="BS25" s="42">
        <v>39554</v>
      </c>
    </row>
    <row r="26" spans="1:71" x14ac:dyDescent="0.35">
      <c r="A26" s="78">
        <v>27850</v>
      </c>
      <c r="B26" s="42">
        <v>1820.5</v>
      </c>
      <c r="C26" s="42">
        <v>5889.5</v>
      </c>
      <c r="D26" s="42">
        <v>30.925000000000001</v>
      </c>
      <c r="E26" s="42">
        <v>1109.9000000000001</v>
      </c>
      <c r="F26" s="42">
        <v>3763</v>
      </c>
      <c r="G26" s="42">
        <v>29.501999999999999</v>
      </c>
      <c r="H26" s="42">
        <v>29.456</v>
      </c>
      <c r="I26" s="42">
        <v>21.678999999999998</v>
      </c>
      <c r="J26" s="42">
        <v>20.388000000000002</v>
      </c>
      <c r="K26" s="42">
        <v>28.222000000000001</v>
      </c>
      <c r="L26" s="42">
        <v>17.600000000000001</v>
      </c>
      <c r="M26" s="42">
        <v>15.2</v>
      </c>
      <c r="N26" s="42">
        <v>17.7</v>
      </c>
      <c r="O26" s="42">
        <v>174.7</v>
      </c>
      <c r="P26" s="42">
        <v>2.8</v>
      </c>
      <c r="Q26" s="42">
        <v>162.5</v>
      </c>
      <c r="R26" s="42">
        <v>141.69999999999999</v>
      </c>
      <c r="S26" s="42">
        <v>59.6</v>
      </c>
      <c r="T26" s="42">
        <v>401.3</v>
      </c>
      <c r="U26" s="42">
        <v>99.6</v>
      </c>
      <c r="V26" s="42">
        <v>29.495000000000001</v>
      </c>
      <c r="W26" s="42">
        <v>181.6</v>
      </c>
      <c r="X26" s="42">
        <v>219.7</v>
      </c>
      <c r="Y26" s="42">
        <v>616.5</v>
      </c>
      <c r="Z26" s="42">
        <v>1013.3</v>
      </c>
      <c r="AA26" s="42">
        <v>133</v>
      </c>
      <c r="AB26" s="42">
        <v>20.8</v>
      </c>
      <c r="AC26" s="42">
        <v>49.9</v>
      </c>
      <c r="AD26" s="42">
        <v>97.5</v>
      </c>
      <c r="AE26" s="42">
        <v>141.30000000000001</v>
      </c>
      <c r="AF26" s="42">
        <v>47</v>
      </c>
      <c r="AG26" s="42">
        <v>29.5</v>
      </c>
      <c r="AH26" s="42">
        <v>120.9</v>
      </c>
      <c r="AI26" s="42">
        <v>9.6999999999999993</v>
      </c>
      <c r="AJ26" s="42">
        <v>2</v>
      </c>
      <c r="AK26" s="42">
        <v>33.4</v>
      </c>
      <c r="AL26" s="42">
        <v>260.3</v>
      </c>
      <c r="AO26" s="42">
        <v>10012</v>
      </c>
      <c r="AP26" s="42">
        <v>5</v>
      </c>
      <c r="AQ26" s="42">
        <v>0.2</v>
      </c>
      <c r="AR26" s="42">
        <v>5.0999999999999996</v>
      </c>
      <c r="BL26" s="42">
        <v>55.9</v>
      </c>
      <c r="BM26" s="42">
        <v>56.233333333333327</v>
      </c>
      <c r="BN26" s="42">
        <v>6002.8</v>
      </c>
      <c r="BO26" s="42">
        <v>1855.5</v>
      </c>
      <c r="BP26" s="42">
        <v>-1</v>
      </c>
      <c r="BQ26" s="42">
        <v>3214.3333333333339</v>
      </c>
      <c r="BR26" s="42">
        <v>8883</v>
      </c>
      <c r="BS26" s="42">
        <v>42554</v>
      </c>
    </row>
    <row r="27" spans="1:71" x14ac:dyDescent="0.35">
      <c r="A27" s="78">
        <v>27941</v>
      </c>
      <c r="B27" s="42">
        <v>1852.3</v>
      </c>
      <c r="C27" s="42">
        <v>5932.7</v>
      </c>
      <c r="D27" s="42">
        <v>31.233000000000001</v>
      </c>
      <c r="E27" s="42">
        <v>1129.5</v>
      </c>
      <c r="F27" s="42">
        <v>3797.7</v>
      </c>
      <c r="G27" s="42">
        <v>29.748999999999999</v>
      </c>
      <c r="H27" s="42">
        <v>29.702999999999999</v>
      </c>
      <c r="I27" s="42">
        <v>21.942</v>
      </c>
      <c r="J27" s="42">
        <v>20.654</v>
      </c>
      <c r="K27" s="42">
        <v>28.463999999999999</v>
      </c>
      <c r="L27" s="42">
        <v>18.399999999999999</v>
      </c>
      <c r="M27" s="42">
        <v>14.9</v>
      </c>
      <c r="N27" s="42">
        <v>16.3</v>
      </c>
      <c r="O27" s="42">
        <v>173.1</v>
      </c>
      <c r="P27" s="42">
        <v>3</v>
      </c>
      <c r="Q27" s="42">
        <v>169.3</v>
      </c>
      <c r="R27" s="42">
        <v>144.9</v>
      </c>
      <c r="S27" s="42">
        <v>58.6</v>
      </c>
      <c r="T27" s="42">
        <v>401</v>
      </c>
      <c r="U27" s="42">
        <v>101.1</v>
      </c>
      <c r="V27" s="42">
        <v>29.742999999999999</v>
      </c>
      <c r="W27" s="42">
        <v>182.5</v>
      </c>
      <c r="X27" s="42">
        <v>218.5</v>
      </c>
      <c r="Y27" s="42">
        <v>614.4</v>
      </c>
      <c r="Z27" s="42">
        <v>995.6</v>
      </c>
      <c r="AA27" s="42">
        <v>138.69999999999999</v>
      </c>
      <c r="AB27" s="42">
        <v>21.3</v>
      </c>
      <c r="AC27" s="42">
        <v>49</v>
      </c>
      <c r="AD27" s="42">
        <v>98.9</v>
      </c>
      <c r="AE27" s="42">
        <v>139.6</v>
      </c>
      <c r="AF27" s="42">
        <v>47.8</v>
      </c>
      <c r="AG27" s="42">
        <v>30.6</v>
      </c>
      <c r="AH27" s="42">
        <v>123.5</v>
      </c>
      <c r="AI27" s="42">
        <v>9.6</v>
      </c>
      <c r="AJ27" s="42">
        <v>2.1</v>
      </c>
      <c r="AK27" s="42">
        <v>33.4</v>
      </c>
      <c r="AL27" s="42">
        <v>259.39999999999998</v>
      </c>
      <c r="AO27" s="42">
        <v>9760</v>
      </c>
      <c r="AP27" s="42">
        <v>4.7</v>
      </c>
      <c r="AQ27" s="42">
        <v>0.2</v>
      </c>
      <c r="AR27" s="42">
        <v>4.8</v>
      </c>
      <c r="BL27" s="42">
        <v>56.4</v>
      </c>
      <c r="BM27" s="42">
        <v>56.733333333333327</v>
      </c>
      <c r="BN27" s="42">
        <v>6048.9</v>
      </c>
      <c r="BO27" s="42">
        <v>1888.6</v>
      </c>
      <c r="BP27" s="42">
        <v>-1</v>
      </c>
      <c r="BQ27" s="42">
        <v>3241.666666666667</v>
      </c>
      <c r="BR27" s="42">
        <v>8868.6666666666661</v>
      </c>
      <c r="BS27" s="42">
        <v>38830.666666666657</v>
      </c>
    </row>
    <row r="28" spans="1:71" x14ac:dyDescent="0.35">
      <c r="A28" s="78">
        <v>28033</v>
      </c>
      <c r="B28" s="42">
        <v>1886.6</v>
      </c>
      <c r="C28" s="42">
        <v>5965.3</v>
      </c>
      <c r="D28" s="42">
        <v>31.632000000000001</v>
      </c>
      <c r="E28" s="42">
        <v>1158.8</v>
      </c>
      <c r="F28" s="42">
        <v>3837.7</v>
      </c>
      <c r="G28" s="42">
        <v>30.2</v>
      </c>
      <c r="H28" s="42">
        <v>30.042999999999999</v>
      </c>
      <c r="I28" s="42">
        <v>22.105</v>
      </c>
      <c r="J28" s="42">
        <v>20.834</v>
      </c>
      <c r="K28" s="42">
        <v>28.526</v>
      </c>
      <c r="L28" s="42">
        <v>19.2</v>
      </c>
      <c r="M28" s="42">
        <v>15.9</v>
      </c>
      <c r="N28" s="42">
        <v>16.100000000000001</v>
      </c>
      <c r="O28" s="42">
        <v>180.1</v>
      </c>
      <c r="P28" s="42">
        <v>3.1</v>
      </c>
      <c r="Q28" s="42">
        <v>176.1</v>
      </c>
      <c r="R28" s="42">
        <v>147.69999999999999</v>
      </c>
      <c r="S28" s="42">
        <v>58.1</v>
      </c>
      <c r="T28" s="42">
        <v>403.5</v>
      </c>
      <c r="U28" s="42">
        <v>102.8</v>
      </c>
      <c r="V28" s="42">
        <v>30.196000000000002</v>
      </c>
      <c r="W28" s="42">
        <v>184.9</v>
      </c>
      <c r="X28" s="42">
        <v>218.6</v>
      </c>
      <c r="Y28" s="42">
        <v>615.29999999999995</v>
      </c>
      <c r="Z28" s="42">
        <v>989</v>
      </c>
      <c r="AA28" s="42">
        <v>144.5</v>
      </c>
      <c r="AB28" s="42">
        <v>21.7</v>
      </c>
      <c r="AC28" s="42">
        <v>48.5</v>
      </c>
      <c r="AD28" s="42">
        <v>100.6</v>
      </c>
      <c r="AE28" s="42">
        <v>145.4</v>
      </c>
      <c r="AF28" s="42">
        <v>48.7</v>
      </c>
      <c r="AG28" s="42">
        <v>31.6</v>
      </c>
      <c r="AH28" s="42">
        <v>126</v>
      </c>
      <c r="AI28" s="42">
        <v>9.6999999999999993</v>
      </c>
      <c r="AJ28" s="42">
        <v>2.2000000000000002</v>
      </c>
      <c r="AK28" s="42">
        <v>34.700000000000003</v>
      </c>
      <c r="AL28" s="42">
        <v>261.3</v>
      </c>
      <c r="AO28" s="42">
        <v>10592</v>
      </c>
      <c r="AP28" s="42">
        <v>4.9000000000000004</v>
      </c>
      <c r="AQ28" s="42">
        <v>0.2</v>
      </c>
      <c r="AR28" s="42">
        <v>5.0999999999999996</v>
      </c>
      <c r="BL28" s="42">
        <v>57.3</v>
      </c>
      <c r="BM28" s="42">
        <v>57.6</v>
      </c>
      <c r="BN28" s="42">
        <v>6096.4</v>
      </c>
      <c r="BO28" s="42">
        <v>1928.1</v>
      </c>
      <c r="BP28" s="42">
        <v>-1</v>
      </c>
      <c r="BQ28" s="42">
        <v>3290.666666666667</v>
      </c>
      <c r="BR28" s="42">
        <v>8845</v>
      </c>
      <c r="BS28" s="42">
        <v>36130</v>
      </c>
    </row>
    <row r="29" spans="1:71" x14ac:dyDescent="0.35">
      <c r="A29" s="78">
        <v>28125</v>
      </c>
      <c r="B29" s="42">
        <v>1934.3</v>
      </c>
      <c r="C29" s="42">
        <v>6008.5</v>
      </c>
      <c r="D29" s="42">
        <v>32.168999999999997</v>
      </c>
      <c r="E29" s="42">
        <v>1192.4000000000001</v>
      </c>
      <c r="F29" s="42">
        <v>3887.4</v>
      </c>
      <c r="G29" s="42">
        <v>30.678000000000001</v>
      </c>
      <c r="H29" s="42">
        <v>30.846</v>
      </c>
      <c r="I29" s="42">
        <v>22.369</v>
      </c>
      <c r="J29" s="42">
        <v>21.11</v>
      </c>
      <c r="K29" s="42">
        <v>28.72</v>
      </c>
      <c r="L29" s="42">
        <v>20</v>
      </c>
      <c r="M29" s="42">
        <v>15.9</v>
      </c>
      <c r="N29" s="42">
        <v>15.5</v>
      </c>
      <c r="O29" s="42">
        <v>182.7</v>
      </c>
      <c r="P29" s="42">
        <v>3.2</v>
      </c>
      <c r="Q29" s="42">
        <v>182.7</v>
      </c>
      <c r="R29" s="42">
        <v>151.30000000000001</v>
      </c>
      <c r="S29" s="42">
        <v>57.1</v>
      </c>
      <c r="T29" s="42">
        <v>410.8</v>
      </c>
      <c r="U29" s="42">
        <v>104.4</v>
      </c>
      <c r="V29" s="42">
        <v>30.672999999999998</v>
      </c>
      <c r="W29" s="42">
        <v>190.2</v>
      </c>
      <c r="X29" s="42">
        <v>220.6</v>
      </c>
      <c r="Y29" s="42">
        <v>616.70000000000005</v>
      </c>
      <c r="Z29" s="42">
        <v>986</v>
      </c>
      <c r="AA29" s="42">
        <v>150.1</v>
      </c>
      <c r="AB29" s="42">
        <v>21.7</v>
      </c>
      <c r="AC29" s="42">
        <v>47.5</v>
      </c>
      <c r="AD29" s="42">
        <v>102.1</v>
      </c>
      <c r="AE29" s="42">
        <v>147.69999999999999</v>
      </c>
      <c r="AF29" s="42">
        <v>52.7</v>
      </c>
      <c r="AG29" s="42">
        <v>32.6</v>
      </c>
      <c r="AH29" s="42">
        <v>129.6</v>
      </c>
      <c r="AI29" s="42">
        <v>9.6</v>
      </c>
      <c r="AJ29" s="42">
        <v>2.2999999999999998</v>
      </c>
      <c r="AK29" s="42">
        <v>35</v>
      </c>
      <c r="AL29" s="42">
        <v>263.89999999999998</v>
      </c>
      <c r="AO29" s="42">
        <v>11108</v>
      </c>
      <c r="AP29" s="42">
        <v>5.3</v>
      </c>
      <c r="AQ29" s="42">
        <v>0.2</v>
      </c>
      <c r="AR29" s="42">
        <v>5.5</v>
      </c>
      <c r="BL29" s="42">
        <v>58.133333333333333</v>
      </c>
      <c r="BM29" s="42">
        <v>58.433333333333337</v>
      </c>
      <c r="BN29" s="42">
        <v>6144.7</v>
      </c>
      <c r="BO29" s="42">
        <v>1978.1</v>
      </c>
      <c r="BP29" s="42">
        <v>-1</v>
      </c>
      <c r="BQ29" s="42">
        <v>3342</v>
      </c>
      <c r="BR29" s="42">
        <v>8861</v>
      </c>
      <c r="BS29" s="42">
        <v>34359.666666666657</v>
      </c>
    </row>
    <row r="30" spans="1:71" x14ac:dyDescent="0.35">
      <c r="A30" s="78">
        <v>28215</v>
      </c>
      <c r="B30" s="42">
        <v>1988.6</v>
      </c>
      <c r="C30" s="42">
        <v>6079.5</v>
      </c>
      <c r="D30" s="42">
        <v>32.689</v>
      </c>
      <c r="E30" s="42">
        <v>1228.2</v>
      </c>
      <c r="F30" s="42">
        <v>3933.3</v>
      </c>
      <c r="G30" s="42">
        <v>31.231000000000002</v>
      </c>
      <c r="H30" s="42">
        <v>31.283000000000001</v>
      </c>
      <c r="I30" s="42">
        <v>22.791</v>
      </c>
      <c r="J30" s="42">
        <v>21.538</v>
      </c>
      <c r="K30" s="42">
        <v>29.091999999999999</v>
      </c>
      <c r="L30" s="42">
        <v>20.9</v>
      </c>
      <c r="M30" s="42">
        <v>16.2</v>
      </c>
      <c r="N30" s="42">
        <v>15.5</v>
      </c>
      <c r="O30" s="42">
        <v>185.5</v>
      </c>
      <c r="P30" s="42">
        <v>3.3</v>
      </c>
      <c r="Q30" s="42">
        <v>188.8</v>
      </c>
      <c r="R30" s="42">
        <v>154.80000000000001</v>
      </c>
      <c r="S30" s="42">
        <v>61.5</v>
      </c>
      <c r="T30" s="42">
        <v>421.2</v>
      </c>
      <c r="U30" s="42">
        <v>110</v>
      </c>
      <c r="V30" s="42">
        <v>31.225999999999999</v>
      </c>
      <c r="W30" s="42">
        <v>194.2</v>
      </c>
      <c r="X30" s="42">
        <v>227</v>
      </c>
      <c r="Y30" s="42">
        <v>620.9</v>
      </c>
      <c r="Z30" s="42">
        <v>995.8</v>
      </c>
      <c r="AA30" s="42">
        <v>155.30000000000001</v>
      </c>
      <c r="AB30" s="42">
        <v>22</v>
      </c>
      <c r="AC30" s="42">
        <v>51</v>
      </c>
      <c r="AD30" s="42">
        <v>107.5</v>
      </c>
      <c r="AE30" s="42">
        <v>149.80000000000001</v>
      </c>
      <c r="AF30" s="42">
        <v>50.7</v>
      </c>
      <c r="AG30" s="42">
        <v>33.5</v>
      </c>
      <c r="AH30" s="42">
        <v>132.9</v>
      </c>
      <c r="AI30" s="42">
        <v>10.5</v>
      </c>
      <c r="AJ30" s="42">
        <v>2.5</v>
      </c>
      <c r="AK30" s="42">
        <v>35.700000000000003</v>
      </c>
      <c r="AL30" s="42">
        <v>271.10000000000002</v>
      </c>
      <c r="AO30" s="42">
        <v>10716</v>
      </c>
      <c r="AP30" s="42">
        <v>5.6</v>
      </c>
      <c r="AQ30" s="42">
        <v>0.2</v>
      </c>
      <c r="AR30" s="42">
        <v>5.8</v>
      </c>
      <c r="BL30" s="42">
        <v>59.2</v>
      </c>
      <c r="BM30" s="42">
        <v>59.533333333333331</v>
      </c>
      <c r="BN30" s="42">
        <v>6194.5</v>
      </c>
      <c r="BO30" s="42">
        <v>2026.2</v>
      </c>
      <c r="BP30" s="42">
        <v>-1</v>
      </c>
      <c r="BQ30" s="42">
        <v>3341.3333333333339</v>
      </c>
      <c r="BR30" s="42">
        <v>8860.6666666666661</v>
      </c>
      <c r="BS30" s="42">
        <v>36034</v>
      </c>
    </row>
    <row r="31" spans="1:71" x14ac:dyDescent="0.35">
      <c r="A31" s="78">
        <v>28306</v>
      </c>
      <c r="B31" s="42">
        <v>2055.9</v>
      </c>
      <c r="C31" s="42">
        <v>6197.7</v>
      </c>
      <c r="D31" s="42">
        <v>33.204999999999998</v>
      </c>
      <c r="E31" s="42">
        <v>1256</v>
      </c>
      <c r="F31" s="42">
        <v>3954.6</v>
      </c>
      <c r="G31" s="42">
        <v>31.765999999999998</v>
      </c>
      <c r="H31" s="42">
        <v>31.638999999999999</v>
      </c>
      <c r="I31" s="42">
        <v>23.199000000000002</v>
      </c>
      <c r="J31" s="42">
        <v>21.966000000000001</v>
      </c>
      <c r="K31" s="42">
        <v>29.379000000000001</v>
      </c>
      <c r="L31" s="42">
        <v>21.7</v>
      </c>
      <c r="M31" s="42">
        <v>17.5</v>
      </c>
      <c r="N31" s="42">
        <v>13.3</v>
      </c>
      <c r="O31" s="42">
        <v>186.4</v>
      </c>
      <c r="P31" s="42">
        <v>3.4</v>
      </c>
      <c r="Q31" s="42">
        <v>195.7</v>
      </c>
      <c r="R31" s="42">
        <v>158</v>
      </c>
      <c r="S31" s="42">
        <v>67.099999999999994</v>
      </c>
      <c r="T31" s="42">
        <v>431.4</v>
      </c>
      <c r="U31" s="42">
        <v>112.8</v>
      </c>
      <c r="V31" s="42">
        <v>31.76</v>
      </c>
      <c r="W31" s="42">
        <v>198.9</v>
      </c>
      <c r="X31" s="42">
        <v>232.4</v>
      </c>
      <c r="Y31" s="42">
        <v>628.79999999999995</v>
      </c>
      <c r="Z31" s="42">
        <v>1001.9</v>
      </c>
      <c r="AA31" s="42">
        <v>161</v>
      </c>
      <c r="AB31" s="42">
        <v>22.5</v>
      </c>
      <c r="AC31" s="42">
        <v>55.7</v>
      </c>
      <c r="AD31" s="42">
        <v>110.1</v>
      </c>
      <c r="AE31" s="42">
        <v>148.9</v>
      </c>
      <c r="AF31" s="42">
        <v>53.7</v>
      </c>
      <c r="AG31" s="42">
        <v>34.700000000000003</v>
      </c>
      <c r="AH31" s="42">
        <v>135.5</v>
      </c>
      <c r="AI31" s="42">
        <v>11.4</v>
      </c>
      <c r="AJ31" s="42">
        <v>2.7</v>
      </c>
      <c r="AK31" s="42">
        <v>37.5</v>
      </c>
      <c r="AL31" s="42">
        <v>278.60000000000002</v>
      </c>
      <c r="AO31" s="42">
        <v>10652</v>
      </c>
      <c r="AP31" s="42">
        <v>5.7</v>
      </c>
      <c r="AQ31" s="42">
        <v>0.2</v>
      </c>
      <c r="AR31" s="42">
        <v>5.9</v>
      </c>
      <c r="BL31" s="42">
        <v>60.233333333333327</v>
      </c>
      <c r="BM31" s="42">
        <v>60.6</v>
      </c>
      <c r="BN31" s="42">
        <v>6245.6</v>
      </c>
      <c r="BO31" s="42">
        <v>2071.8000000000002</v>
      </c>
      <c r="BP31" s="42">
        <v>-1</v>
      </c>
      <c r="BQ31" s="42">
        <v>3374.666666666667</v>
      </c>
      <c r="BR31" s="42">
        <v>8907.3333333333339</v>
      </c>
      <c r="BS31" s="42">
        <v>37037.666666666657</v>
      </c>
    </row>
    <row r="32" spans="1:71" x14ac:dyDescent="0.35">
      <c r="A32" s="78">
        <v>28398</v>
      </c>
      <c r="B32" s="42">
        <v>2118.5</v>
      </c>
      <c r="C32" s="42">
        <v>6309.5</v>
      </c>
      <c r="D32" s="42">
        <v>33.661999999999999</v>
      </c>
      <c r="E32" s="42">
        <v>1286.9000000000001</v>
      </c>
      <c r="F32" s="42">
        <v>3992</v>
      </c>
      <c r="G32" s="42">
        <v>32.243000000000002</v>
      </c>
      <c r="H32" s="42">
        <v>31.795000000000002</v>
      </c>
      <c r="I32" s="42">
        <v>23.594000000000001</v>
      </c>
      <c r="J32" s="42">
        <v>22.359000000000002</v>
      </c>
      <c r="K32" s="42">
        <v>29.774000000000001</v>
      </c>
      <c r="L32" s="42">
        <v>22.5</v>
      </c>
      <c r="M32" s="42">
        <v>16.7</v>
      </c>
      <c r="N32" s="42">
        <v>11.9</v>
      </c>
      <c r="O32" s="42">
        <v>191.7</v>
      </c>
      <c r="P32" s="42">
        <v>3.5</v>
      </c>
      <c r="Q32" s="42">
        <v>198.6</v>
      </c>
      <c r="R32" s="42">
        <v>161.5</v>
      </c>
      <c r="S32" s="42">
        <v>69.7</v>
      </c>
      <c r="T32" s="42">
        <v>438</v>
      </c>
      <c r="U32" s="42">
        <v>115.1</v>
      </c>
      <c r="V32" s="42">
        <v>32.237000000000002</v>
      </c>
      <c r="W32" s="42">
        <v>201.9</v>
      </c>
      <c r="X32" s="42">
        <v>236.1</v>
      </c>
      <c r="Y32" s="42">
        <v>635.1</v>
      </c>
      <c r="Z32" s="42">
        <v>1000.8</v>
      </c>
      <c r="AA32" s="42">
        <v>162.6</v>
      </c>
      <c r="AB32" s="42">
        <v>23.2</v>
      </c>
      <c r="AC32" s="42">
        <v>57.9</v>
      </c>
      <c r="AD32" s="42">
        <v>112.2</v>
      </c>
      <c r="AE32" s="42">
        <v>154.4</v>
      </c>
      <c r="AF32" s="42">
        <v>57.3</v>
      </c>
      <c r="AG32" s="42">
        <v>35.9</v>
      </c>
      <c r="AH32" s="42">
        <v>138.30000000000001</v>
      </c>
      <c r="AI32" s="42">
        <v>11.8</v>
      </c>
      <c r="AJ32" s="42">
        <v>2.9</v>
      </c>
      <c r="AK32" s="42">
        <v>37.299999999999997</v>
      </c>
      <c r="AL32" s="42">
        <v>282.3</v>
      </c>
      <c r="AO32" s="42">
        <v>11804</v>
      </c>
      <c r="AP32" s="42">
        <v>6.2</v>
      </c>
      <c r="AQ32" s="42">
        <v>0.2</v>
      </c>
      <c r="AR32" s="42">
        <v>6.4</v>
      </c>
      <c r="BL32" s="42">
        <v>61.066666666666663</v>
      </c>
      <c r="BM32" s="42">
        <v>61.433333333333337</v>
      </c>
      <c r="BN32" s="42">
        <v>6297.4</v>
      </c>
      <c r="BO32" s="42">
        <v>2114.4</v>
      </c>
      <c r="BP32" s="42">
        <v>-1</v>
      </c>
      <c r="BQ32" s="42">
        <v>3385</v>
      </c>
      <c r="BR32" s="42">
        <v>9099.3333333333339</v>
      </c>
      <c r="BS32" s="42">
        <v>35666.333333333343</v>
      </c>
    </row>
    <row r="33" spans="1:71" x14ac:dyDescent="0.35">
      <c r="A33" s="78">
        <v>28490</v>
      </c>
      <c r="B33" s="42">
        <v>2164.3000000000002</v>
      </c>
      <c r="C33" s="42">
        <v>6309.7</v>
      </c>
      <c r="D33" s="42">
        <v>34.225000000000001</v>
      </c>
      <c r="E33" s="42">
        <v>1324.8</v>
      </c>
      <c r="F33" s="42">
        <v>4052</v>
      </c>
      <c r="G33" s="42">
        <v>32.701999999999998</v>
      </c>
      <c r="H33" s="42">
        <v>32.716000000000001</v>
      </c>
      <c r="I33" s="42">
        <v>23.992000000000001</v>
      </c>
      <c r="J33" s="42">
        <v>22.768999999999998</v>
      </c>
      <c r="K33" s="42">
        <v>30.091999999999999</v>
      </c>
      <c r="L33" s="42">
        <v>23.3</v>
      </c>
      <c r="M33" s="42">
        <v>16.5</v>
      </c>
      <c r="N33" s="42">
        <v>11.8</v>
      </c>
      <c r="O33" s="42">
        <v>194.3</v>
      </c>
      <c r="P33" s="42">
        <v>3.6</v>
      </c>
      <c r="Q33" s="42">
        <v>208.5</v>
      </c>
      <c r="R33" s="42">
        <v>164.3</v>
      </c>
      <c r="S33" s="42">
        <v>70.099999999999994</v>
      </c>
      <c r="T33" s="42">
        <v>446.7</v>
      </c>
      <c r="U33" s="42">
        <v>117.5</v>
      </c>
      <c r="V33" s="42">
        <v>32.695</v>
      </c>
      <c r="W33" s="42">
        <v>206.3</v>
      </c>
      <c r="X33" s="42">
        <v>240.5</v>
      </c>
      <c r="Y33" s="42">
        <v>630.70000000000005</v>
      </c>
      <c r="Z33" s="42">
        <v>1002.4</v>
      </c>
      <c r="AA33" s="42">
        <v>171.2</v>
      </c>
      <c r="AB33" s="42">
        <v>23.2</v>
      </c>
      <c r="AC33" s="42">
        <v>58.1</v>
      </c>
      <c r="AD33" s="42">
        <v>114.4</v>
      </c>
      <c r="AE33" s="42">
        <v>156.6</v>
      </c>
      <c r="AF33" s="42">
        <v>57.3</v>
      </c>
      <c r="AG33" s="42">
        <v>37.299999999999997</v>
      </c>
      <c r="AH33" s="42">
        <v>141.1</v>
      </c>
      <c r="AI33" s="42">
        <v>12</v>
      </c>
      <c r="AJ33" s="42">
        <v>3</v>
      </c>
      <c r="AK33" s="42">
        <v>37.700000000000003</v>
      </c>
      <c r="AL33" s="42">
        <v>287.5</v>
      </c>
      <c r="AO33" s="42">
        <v>10700</v>
      </c>
      <c r="AP33" s="42">
        <v>10.1</v>
      </c>
      <c r="AQ33" s="42">
        <v>0.2</v>
      </c>
      <c r="AR33" s="42">
        <v>10.3</v>
      </c>
      <c r="BL33" s="42">
        <v>61.966666666666669</v>
      </c>
      <c r="BM33" s="42">
        <v>62.266666666666659</v>
      </c>
      <c r="BN33" s="42">
        <v>6350.6</v>
      </c>
      <c r="BO33" s="42">
        <v>2178.3000000000002</v>
      </c>
      <c r="BP33" s="42">
        <v>-1</v>
      </c>
      <c r="BQ33" s="42">
        <v>3404.666666666667</v>
      </c>
      <c r="BR33" s="42">
        <v>9231</v>
      </c>
      <c r="BS33" s="42">
        <v>35160</v>
      </c>
    </row>
    <row r="34" spans="1:71" x14ac:dyDescent="0.35">
      <c r="A34" s="78">
        <v>28580</v>
      </c>
      <c r="B34" s="42">
        <v>2202.8000000000002</v>
      </c>
      <c r="C34" s="42">
        <v>6329.8</v>
      </c>
      <c r="D34" s="42">
        <v>34.786000000000001</v>
      </c>
      <c r="E34" s="42">
        <v>1354.1</v>
      </c>
      <c r="F34" s="42">
        <v>4074.8</v>
      </c>
      <c r="G34" s="42">
        <v>33.238</v>
      </c>
      <c r="H34" s="42">
        <v>33.090000000000003</v>
      </c>
      <c r="I34" s="42">
        <v>24.331</v>
      </c>
      <c r="J34" s="42">
        <v>23.1</v>
      </c>
      <c r="K34" s="42">
        <v>30.465</v>
      </c>
      <c r="L34" s="42">
        <v>24.2</v>
      </c>
      <c r="M34" s="42">
        <v>17.5</v>
      </c>
      <c r="N34" s="42">
        <v>10.8</v>
      </c>
      <c r="O34" s="42">
        <v>197.7</v>
      </c>
      <c r="P34" s="42">
        <v>3.7</v>
      </c>
      <c r="Q34" s="42">
        <v>212</v>
      </c>
      <c r="R34" s="42">
        <v>166.9</v>
      </c>
      <c r="S34" s="42">
        <v>65</v>
      </c>
      <c r="T34" s="42">
        <v>452.6</v>
      </c>
      <c r="U34" s="42">
        <v>124.7</v>
      </c>
      <c r="V34" s="42">
        <v>33.229999999999997</v>
      </c>
      <c r="W34" s="42">
        <v>208.8</v>
      </c>
      <c r="X34" s="42">
        <v>243.8</v>
      </c>
      <c r="Y34" s="42">
        <v>631.1</v>
      </c>
      <c r="Z34" s="42">
        <v>1002.2</v>
      </c>
      <c r="AA34" s="42">
        <v>173.4</v>
      </c>
      <c r="AB34" s="42">
        <v>24</v>
      </c>
      <c r="AC34" s="42">
        <v>54.4</v>
      </c>
      <c r="AD34" s="42">
        <v>121.6</v>
      </c>
      <c r="AE34" s="42">
        <v>158.5</v>
      </c>
      <c r="AF34" s="42">
        <v>61.5</v>
      </c>
      <c r="AG34" s="42">
        <v>38.6</v>
      </c>
      <c r="AH34" s="42">
        <v>143</v>
      </c>
      <c r="AI34" s="42">
        <v>10.5</v>
      </c>
      <c r="AJ34" s="42">
        <v>3.2</v>
      </c>
      <c r="AK34" s="42">
        <v>39.200000000000003</v>
      </c>
      <c r="AL34" s="42">
        <v>292.5</v>
      </c>
      <c r="AO34" s="42">
        <v>10968</v>
      </c>
      <c r="AP34" s="42">
        <v>8.5</v>
      </c>
      <c r="AQ34" s="42">
        <v>0.2</v>
      </c>
      <c r="AR34" s="42">
        <v>8.6999999999999993</v>
      </c>
      <c r="BL34" s="42">
        <v>63.033333333333331</v>
      </c>
      <c r="BM34" s="42">
        <v>63.366666666666667</v>
      </c>
      <c r="BN34" s="42">
        <v>6405.2</v>
      </c>
      <c r="BO34" s="42">
        <v>2229</v>
      </c>
      <c r="BP34" s="42">
        <v>-1</v>
      </c>
      <c r="BQ34" s="42">
        <v>3442.3333333333339</v>
      </c>
      <c r="BR34" s="42">
        <v>9348.3333333333339</v>
      </c>
      <c r="BS34" s="42">
        <v>34095.333333333343</v>
      </c>
    </row>
    <row r="35" spans="1:71" x14ac:dyDescent="0.35">
      <c r="A35" s="78">
        <v>28671</v>
      </c>
      <c r="B35" s="42">
        <v>2331.6</v>
      </c>
      <c r="C35" s="42">
        <v>6574.4</v>
      </c>
      <c r="D35" s="42">
        <v>35.479999999999997</v>
      </c>
      <c r="E35" s="42">
        <v>1411.4</v>
      </c>
      <c r="F35" s="42">
        <v>4161.8999999999996</v>
      </c>
      <c r="G35" s="42">
        <v>33.920999999999999</v>
      </c>
      <c r="H35" s="42">
        <v>33.74</v>
      </c>
      <c r="I35" s="42">
        <v>24.736999999999998</v>
      </c>
      <c r="J35" s="42">
        <v>23.471</v>
      </c>
      <c r="K35" s="42">
        <v>31.064</v>
      </c>
      <c r="L35" s="42">
        <v>25</v>
      </c>
      <c r="M35" s="42">
        <v>18.600000000000001</v>
      </c>
      <c r="N35" s="42">
        <v>9.4</v>
      </c>
      <c r="O35" s="42">
        <v>199</v>
      </c>
      <c r="P35" s="42">
        <v>3.8</v>
      </c>
      <c r="Q35" s="42">
        <v>223.1</v>
      </c>
      <c r="R35" s="42">
        <v>173.1</v>
      </c>
      <c r="S35" s="42">
        <v>78.599999999999994</v>
      </c>
      <c r="T35" s="42">
        <v>472.3</v>
      </c>
      <c r="U35" s="42">
        <v>129.9</v>
      </c>
      <c r="V35" s="42">
        <v>33.911999999999999</v>
      </c>
      <c r="W35" s="42">
        <v>217</v>
      </c>
      <c r="X35" s="42">
        <v>255.3</v>
      </c>
      <c r="Y35" s="42">
        <v>643.29999999999995</v>
      </c>
      <c r="Z35" s="42">
        <v>1032.3</v>
      </c>
      <c r="AA35" s="42">
        <v>182.9</v>
      </c>
      <c r="AB35" s="42">
        <v>25.4</v>
      </c>
      <c r="AC35" s="42">
        <v>66.2</v>
      </c>
      <c r="AD35" s="42">
        <v>126.5</v>
      </c>
      <c r="AE35" s="42">
        <v>158</v>
      </c>
      <c r="AF35" s="42">
        <v>64.099999999999994</v>
      </c>
      <c r="AG35" s="42">
        <v>40.1</v>
      </c>
      <c r="AH35" s="42">
        <v>147.69999999999999</v>
      </c>
      <c r="AI35" s="42">
        <v>12.4</v>
      </c>
      <c r="AJ35" s="42">
        <v>3.3</v>
      </c>
      <c r="AK35" s="42">
        <v>41</v>
      </c>
      <c r="AL35" s="42">
        <v>306</v>
      </c>
      <c r="AO35" s="42">
        <v>11528</v>
      </c>
      <c r="AP35" s="42">
        <v>8.1</v>
      </c>
      <c r="AQ35" s="42">
        <v>0.2</v>
      </c>
      <c r="AR35" s="42">
        <v>8.4</v>
      </c>
      <c r="BL35" s="42">
        <v>64.466666666666669</v>
      </c>
      <c r="BM35" s="42">
        <v>64.766666666666666</v>
      </c>
      <c r="BN35" s="42">
        <v>6460.8</v>
      </c>
      <c r="BO35" s="42">
        <v>2291.3000000000002</v>
      </c>
      <c r="BP35" s="42">
        <v>-1</v>
      </c>
      <c r="BQ35" s="42">
        <v>3479</v>
      </c>
      <c r="BR35" s="42">
        <v>9466</v>
      </c>
      <c r="BS35" s="42">
        <v>41889.666666666657</v>
      </c>
    </row>
    <row r="36" spans="1:71" x14ac:dyDescent="0.35">
      <c r="A36" s="78">
        <v>28763</v>
      </c>
      <c r="B36" s="42">
        <v>2395.1</v>
      </c>
      <c r="C36" s="42">
        <v>6640.5</v>
      </c>
      <c r="D36" s="42">
        <v>36.106000000000002</v>
      </c>
      <c r="E36" s="42">
        <v>1442.2</v>
      </c>
      <c r="F36" s="42">
        <v>4179.3999999999996</v>
      </c>
      <c r="G36" s="42">
        <v>34.517000000000003</v>
      </c>
      <c r="H36" s="42">
        <v>34.304000000000002</v>
      </c>
      <c r="I36" s="42">
        <v>25.114000000000001</v>
      </c>
      <c r="J36" s="42">
        <v>23.806000000000001</v>
      </c>
      <c r="K36" s="42">
        <v>31.658000000000001</v>
      </c>
      <c r="L36" s="42">
        <v>26</v>
      </c>
      <c r="M36" s="42">
        <v>18.899999999999999</v>
      </c>
      <c r="N36" s="42">
        <v>9</v>
      </c>
      <c r="O36" s="42">
        <v>207.1</v>
      </c>
      <c r="P36" s="42">
        <v>3.9</v>
      </c>
      <c r="Q36" s="42">
        <v>236.3</v>
      </c>
      <c r="R36" s="42">
        <v>169.7</v>
      </c>
      <c r="S36" s="42">
        <v>79.099999999999994</v>
      </c>
      <c r="T36" s="42">
        <v>484.2</v>
      </c>
      <c r="U36" s="42">
        <v>134.19999999999999</v>
      </c>
      <c r="V36" s="42">
        <v>34.508000000000003</v>
      </c>
      <c r="W36" s="42">
        <v>222.1</v>
      </c>
      <c r="X36" s="42">
        <v>262.2</v>
      </c>
      <c r="Y36" s="42">
        <v>647.5</v>
      </c>
      <c r="Z36" s="42">
        <v>1044.2</v>
      </c>
      <c r="AA36" s="42">
        <v>195.4</v>
      </c>
      <c r="AB36" s="42">
        <v>25.5</v>
      </c>
      <c r="AC36" s="42">
        <v>66.7</v>
      </c>
      <c r="AD36" s="42">
        <v>130.80000000000001</v>
      </c>
      <c r="AE36" s="42">
        <v>165.9</v>
      </c>
      <c r="AF36" s="42">
        <v>63.4</v>
      </c>
      <c r="AG36" s="42">
        <v>40.9</v>
      </c>
      <c r="AH36" s="42">
        <v>144.19999999999999</v>
      </c>
      <c r="AI36" s="42">
        <v>12.5</v>
      </c>
      <c r="AJ36" s="42">
        <v>3.5</v>
      </c>
      <c r="AK36" s="42">
        <v>41.3</v>
      </c>
      <c r="AL36" s="42">
        <v>313.5</v>
      </c>
      <c r="AO36" s="42">
        <v>11908</v>
      </c>
      <c r="AP36" s="42">
        <v>8</v>
      </c>
      <c r="AQ36" s="42">
        <v>0.2</v>
      </c>
      <c r="AR36" s="42">
        <v>8.3000000000000007</v>
      </c>
      <c r="BL36" s="42">
        <v>65.966666666666669</v>
      </c>
      <c r="BM36" s="42">
        <v>66.233333333333334</v>
      </c>
      <c r="BN36" s="42">
        <v>6518</v>
      </c>
      <c r="BO36" s="42">
        <v>2350.9</v>
      </c>
      <c r="BP36" s="42">
        <v>-1</v>
      </c>
      <c r="BQ36" s="42">
        <v>3477.3333333333339</v>
      </c>
      <c r="BR36" s="42">
        <v>9492.3333333333339</v>
      </c>
      <c r="BS36" s="42">
        <v>43760.666666666657</v>
      </c>
    </row>
    <row r="37" spans="1:71" x14ac:dyDescent="0.35">
      <c r="A37" s="78">
        <v>28855</v>
      </c>
      <c r="B37" s="42">
        <v>2476.9</v>
      </c>
      <c r="C37" s="42">
        <v>6729.8</v>
      </c>
      <c r="D37" s="42">
        <v>36.819000000000003</v>
      </c>
      <c r="E37" s="42">
        <v>1481.4</v>
      </c>
      <c r="F37" s="42">
        <v>4213.1000000000004</v>
      </c>
      <c r="G37" s="42">
        <v>35.168999999999997</v>
      </c>
      <c r="H37" s="42">
        <v>34.896000000000001</v>
      </c>
      <c r="I37" s="42">
        <v>25.474</v>
      </c>
      <c r="J37" s="42">
        <v>24.125</v>
      </c>
      <c r="K37" s="42">
        <v>32.223999999999997</v>
      </c>
      <c r="L37" s="42">
        <v>27</v>
      </c>
      <c r="M37" s="42">
        <v>19.5</v>
      </c>
      <c r="N37" s="42">
        <v>8.5</v>
      </c>
      <c r="O37" s="42">
        <v>209.9</v>
      </c>
      <c r="P37" s="42">
        <v>4</v>
      </c>
      <c r="Q37" s="42">
        <v>247.2</v>
      </c>
      <c r="R37" s="42">
        <v>173.9</v>
      </c>
      <c r="S37" s="42">
        <v>83.3</v>
      </c>
      <c r="T37" s="42">
        <v>496.2</v>
      </c>
      <c r="U37" s="42">
        <v>139.6</v>
      </c>
      <c r="V37" s="42">
        <v>35.161000000000001</v>
      </c>
      <c r="W37" s="42">
        <v>227.8</v>
      </c>
      <c r="X37" s="42">
        <v>268.39999999999998</v>
      </c>
      <c r="Y37" s="42">
        <v>653</v>
      </c>
      <c r="Z37" s="42">
        <v>1054.0999999999999</v>
      </c>
      <c r="AA37" s="42">
        <v>205.1</v>
      </c>
      <c r="AB37" s="42">
        <v>26.3</v>
      </c>
      <c r="AC37" s="42">
        <v>70.3</v>
      </c>
      <c r="AD37" s="42">
        <v>136</v>
      </c>
      <c r="AE37" s="42">
        <v>168.3</v>
      </c>
      <c r="AF37" s="42">
        <v>64.900000000000006</v>
      </c>
      <c r="AG37" s="42">
        <v>42.1</v>
      </c>
      <c r="AH37" s="42">
        <v>147.6</v>
      </c>
      <c r="AI37" s="42">
        <v>13.1</v>
      </c>
      <c r="AJ37" s="42">
        <v>3.6</v>
      </c>
      <c r="AK37" s="42">
        <v>41.7</v>
      </c>
      <c r="AL37" s="42">
        <v>320.5</v>
      </c>
      <c r="AO37" s="42">
        <v>12528</v>
      </c>
      <c r="AP37" s="42">
        <v>10.1</v>
      </c>
      <c r="AQ37" s="42">
        <v>0.3</v>
      </c>
      <c r="AR37" s="42">
        <v>10.4</v>
      </c>
      <c r="BL37" s="42">
        <v>67.5</v>
      </c>
      <c r="BM37" s="42">
        <v>67.833333333333329</v>
      </c>
      <c r="BN37" s="42">
        <v>6576.2</v>
      </c>
      <c r="BO37" s="42">
        <v>2420.4</v>
      </c>
      <c r="BP37" s="42">
        <v>-1</v>
      </c>
      <c r="BQ37" s="42">
        <v>3494</v>
      </c>
      <c r="BR37" s="42">
        <v>9482.6666666666661</v>
      </c>
      <c r="BS37" s="42">
        <v>45015.333333333343</v>
      </c>
    </row>
    <row r="38" spans="1:71" x14ac:dyDescent="0.35">
      <c r="A38" s="78">
        <v>28945</v>
      </c>
      <c r="B38" s="42">
        <v>2526.6</v>
      </c>
      <c r="C38" s="42">
        <v>6741.9</v>
      </c>
      <c r="D38" s="42">
        <v>37.506999999999998</v>
      </c>
      <c r="E38" s="42">
        <v>1517.1</v>
      </c>
      <c r="F38" s="42">
        <v>4234.8999999999996</v>
      </c>
      <c r="G38" s="42">
        <v>35.831000000000003</v>
      </c>
      <c r="H38" s="42">
        <v>35.539000000000001</v>
      </c>
      <c r="I38" s="42">
        <v>26.08</v>
      </c>
      <c r="J38" s="42">
        <v>24.718</v>
      </c>
      <c r="K38" s="42">
        <v>32.889000000000003</v>
      </c>
      <c r="L38" s="42">
        <v>28</v>
      </c>
      <c r="M38" s="42">
        <v>20</v>
      </c>
      <c r="N38" s="42">
        <v>9.4</v>
      </c>
      <c r="O38" s="42">
        <v>214.9</v>
      </c>
      <c r="P38" s="42">
        <v>4.0999999999999996</v>
      </c>
      <c r="Q38" s="42">
        <v>253.6</v>
      </c>
      <c r="R38" s="42">
        <v>176.4</v>
      </c>
      <c r="S38" s="42">
        <v>80.3</v>
      </c>
      <c r="T38" s="42">
        <v>501.8</v>
      </c>
      <c r="U38" s="42">
        <v>146.9</v>
      </c>
      <c r="V38" s="42">
        <v>35.825000000000003</v>
      </c>
      <c r="W38" s="42">
        <v>231.7</v>
      </c>
      <c r="X38" s="42">
        <v>270.10000000000002</v>
      </c>
      <c r="Y38" s="42">
        <v>652</v>
      </c>
      <c r="Z38" s="42">
        <v>1036.2</v>
      </c>
      <c r="AA38" s="42">
        <v>211.6</v>
      </c>
      <c r="AB38" s="42">
        <v>25.9</v>
      </c>
      <c r="AC38" s="42">
        <v>66.599999999999994</v>
      </c>
      <c r="AD38" s="42">
        <v>143.1</v>
      </c>
      <c r="AE38" s="42">
        <v>172.5</v>
      </c>
      <c r="AF38" s="42">
        <v>62.1</v>
      </c>
      <c r="AG38" s="42">
        <v>42</v>
      </c>
      <c r="AH38" s="42">
        <v>150.6</v>
      </c>
      <c r="AI38" s="42">
        <v>13.7</v>
      </c>
      <c r="AJ38" s="42">
        <v>3.8</v>
      </c>
      <c r="AK38" s="42">
        <v>42.4</v>
      </c>
      <c r="AL38" s="42">
        <v>323.2</v>
      </c>
      <c r="AO38" s="42">
        <v>13592</v>
      </c>
      <c r="AP38" s="42">
        <v>8.1</v>
      </c>
      <c r="AQ38" s="42">
        <v>0.3</v>
      </c>
      <c r="AR38" s="42">
        <v>8.4</v>
      </c>
      <c r="BL38" s="42">
        <v>69.2</v>
      </c>
      <c r="BM38" s="42">
        <v>69.566666666666663</v>
      </c>
      <c r="BN38" s="42">
        <v>6636</v>
      </c>
      <c r="BO38" s="42">
        <v>2486.9</v>
      </c>
      <c r="BP38" s="42">
        <v>-1</v>
      </c>
      <c r="BQ38" s="42">
        <v>3504.3333333333339</v>
      </c>
      <c r="BR38" s="42">
        <v>9531.3333333333339</v>
      </c>
      <c r="BS38" s="42">
        <v>40794</v>
      </c>
    </row>
    <row r="39" spans="1:71" x14ac:dyDescent="0.35">
      <c r="A39" s="78">
        <v>29036</v>
      </c>
      <c r="B39" s="42">
        <v>2591.1999999999998</v>
      </c>
      <c r="C39" s="42">
        <v>6749.1</v>
      </c>
      <c r="D39" s="42">
        <v>38.412999999999997</v>
      </c>
      <c r="E39" s="42">
        <v>1557.6</v>
      </c>
      <c r="F39" s="42">
        <v>4232.2</v>
      </c>
      <c r="G39" s="42">
        <v>36.81</v>
      </c>
      <c r="H39" s="42">
        <v>36.076000000000001</v>
      </c>
      <c r="I39" s="42">
        <v>26.675999999999998</v>
      </c>
      <c r="J39" s="42">
        <v>25.257000000000001</v>
      </c>
      <c r="K39" s="42">
        <v>33.781999999999996</v>
      </c>
      <c r="L39" s="42">
        <v>29.2</v>
      </c>
      <c r="M39" s="42">
        <v>20.8</v>
      </c>
      <c r="N39" s="42">
        <v>9.1999999999999993</v>
      </c>
      <c r="O39" s="42">
        <v>219.2</v>
      </c>
      <c r="P39" s="42">
        <v>4.3</v>
      </c>
      <c r="Q39" s="42">
        <v>262</v>
      </c>
      <c r="R39" s="42">
        <v>178.5</v>
      </c>
      <c r="S39" s="42">
        <v>80.3</v>
      </c>
      <c r="T39" s="42">
        <v>516.5</v>
      </c>
      <c r="U39" s="42">
        <v>151.19999999999999</v>
      </c>
      <c r="V39" s="42">
        <v>36.805</v>
      </c>
      <c r="W39" s="42">
        <v>237.6</v>
      </c>
      <c r="X39" s="42">
        <v>278.89999999999998</v>
      </c>
      <c r="Y39" s="42">
        <v>658.6</v>
      </c>
      <c r="Z39" s="42">
        <v>1046</v>
      </c>
      <c r="AA39" s="42">
        <v>219.9</v>
      </c>
      <c r="AB39" s="42">
        <v>25.9</v>
      </c>
      <c r="AC39" s="42">
        <v>66.5</v>
      </c>
      <c r="AD39" s="42">
        <v>147.4</v>
      </c>
      <c r="AE39" s="42">
        <v>175.7</v>
      </c>
      <c r="AF39" s="42">
        <v>62.6</v>
      </c>
      <c r="AG39" s="42">
        <v>42.1</v>
      </c>
      <c r="AH39" s="42">
        <v>152.6</v>
      </c>
      <c r="AI39" s="42">
        <v>13.8</v>
      </c>
      <c r="AJ39" s="42">
        <v>3.9</v>
      </c>
      <c r="AK39" s="42">
        <v>43.5</v>
      </c>
      <c r="AL39" s="42">
        <v>333.2</v>
      </c>
      <c r="AO39" s="42">
        <v>13048</v>
      </c>
      <c r="AP39" s="42">
        <v>8.5</v>
      </c>
      <c r="AQ39" s="42">
        <v>0.3</v>
      </c>
      <c r="AR39" s="42">
        <v>8.8000000000000007</v>
      </c>
      <c r="BL39" s="42">
        <v>71.400000000000006</v>
      </c>
      <c r="BM39" s="42">
        <v>71.899999999999991</v>
      </c>
      <c r="BN39" s="42">
        <v>6693.8</v>
      </c>
      <c r="BO39" s="42">
        <v>2570</v>
      </c>
      <c r="BP39" s="42">
        <v>-1</v>
      </c>
      <c r="BQ39" s="42">
        <v>3518</v>
      </c>
      <c r="BR39" s="42">
        <v>9604.3333333333339</v>
      </c>
      <c r="BS39" s="42">
        <v>45875.333333333343</v>
      </c>
    </row>
    <row r="40" spans="1:71" x14ac:dyDescent="0.35">
      <c r="A40" s="78">
        <v>29128</v>
      </c>
      <c r="B40" s="42">
        <v>2667.6</v>
      </c>
      <c r="C40" s="42">
        <v>6799.2</v>
      </c>
      <c r="D40" s="42">
        <v>39.215000000000003</v>
      </c>
      <c r="E40" s="42">
        <v>1611.9</v>
      </c>
      <c r="F40" s="42">
        <v>4273.3</v>
      </c>
      <c r="G40" s="42">
        <v>37.723999999999997</v>
      </c>
      <c r="H40" s="42">
        <v>36.917999999999999</v>
      </c>
      <c r="I40" s="42">
        <v>27.581</v>
      </c>
      <c r="J40" s="42">
        <v>26.145</v>
      </c>
      <c r="K40" s="42">
        <v>34.768000000000001</v>
      </c>
      <c r="L40" s="42">
        <v>30.5</v>
      </c>
      <c r="M40" s="42">
        <v>21.1</v>
      </c>
      <c r="N40" s="42">
        <v>9.6</v>
      </c>
      <c r="O40" s="42">
        <v>234.6</v>
      </c>
      <c r="P40" s="42">
        <v>4.4000000000000004</v>
      </c>
      <c r="Q40" s="42">
        <v>274.8</v>
      </c>
      <c r="R40" s="42">
        <v>180.9</v>
      </c>
      <c r="S40" s="42">
        <v>78.900000000000006</v>
      </c>
      <c r="T40" s="42">
        <v>533.1</v>
      </c>
      <c r="U40" s="42">
        <v>156.30000000000001</v>
      </c>
      <c r="V40" s="42">
        <v>37.719000000000001</v>
      </c>
      <c r="W40" s="42">
        <v>243.7</v>
      </c>
      <c r="X40" s="42">
        <v>289.39999999999998</v>
      </c>
      <c r="Y40" s="42">
        <v>660.2</v>
      </c>
      <c r="Z40" s="42">
        <v>1049.5999999999999</v>
      </c>
      <c r="AA40" s="42">
        <v>229.4</v>
      </c>
      <c r="AB40" s="42">
        <v>25.3</v>
      </c>
      <c r="AC40" s="42">
        <v>65.3</v>
      </c>
      <c r="AD40" s="42">
        <v>152.4</v>
      </c>
      <c r="AE40" s="42">
        <v>190.1</v>
      </c>
      <c r="AF40" s="42">
        <v>65.2</v>
      </c>
      <c r="AG40" s="42">
        <v>45.4</v>
      </c>
      <c r="AH40" s="42">
        <v>155.6</v>
      </c>
      <c r="AI40" s="42">
        <v>13.6</v>
      </c>
      <c r="AJ40" s="42">
        <v>3.9</v>
      </c>
      <c r="AK40" s="42">
        <v>44.5</v>
      </c>
      <c r="AL40" s="42">
        <v>344.8</v>
      </c>
      <c r="AO40" s="42">
        <v>14292</v>
      </c>
      <c r="AP40" s="42">
        <v>7.8</v>
      </c>
      <c r="AQ40" s="42">
        <v>0.3</v>
      </c>
      <c r="AR40" s="42">
        <v>8.1</v>
      </c>
      <c r="BL40" s="42">
        <v>73.7</v>
      </c>
      <c r="BM40" s="42">
        <v>74.233333333333334</v>
      </c>
      <c r="BN40" s="42">
        <v>6748.7</v>
      </c>
      <c r="BO40" s="42">
        <v>2647.8</v>
      </c>
      <c r="BP40" s="42">
        <v>-1</v>
      </c>
      <c r="BQ40" s="42">
        <v>3560.666666666667</v>
      </c>
      <c r="BR40" s="42">
        <v>9710.6666666666661</v>
      </c>
      <c r="BS40" s="42">
        <v>49343.666666666657</v>
      </c>
    </row>
    <row r="41" spans="1:71" x14ac:dyDescent="0.35">
      <c r="A41" s="78">
        <v>29220</v>
      </c>
      <c r="B41" s="42">
        <v>2723.9</v>
      </c>
      <c r="C41" s="42">
        <v>6816.2</v>
      </c>
      <c r="D41" s="42">
        <v>39.93</v>
      </c>
      <c r="E41" s="42">
        <v>1655</v>
      </c>
      <c r="F41" s="42">
        <v>4284</v>
      </c>
      <c r="G41" s="42">
        <v>38.637</v>
      </c>
      <c r="H41" s="42">
        <v>37.731000000000002</v>
      </c>
      <c r="I41" s="42">
        <v>28.119</v>
      </c>
      <c r="J41" s="42">
        <v>26.594000000000001</v>
      </c>
      <c r="K41" s="42">
        <v>35.753999999999998</v>
      </c>
      <c r="L41" s="42">
        <v>32</v>
      </c>
      <c r="M41" s="42">
        <v>22.4</v>
      </c>
      <c r="N41" s="42">
        <v>10.6</v>
      </c>
      <c r="O41" s="42">
        <v>240.7</v>
      </c>
      <c r="P41" s="42">
        <v>4.5</v>
      </c>
      <c r="Q41" s="42">
        <v>285.2</v>
      </c>
      <c r="R41" s="42">
        <v>184.6</v>
      </c>
      <c r="S41" s="42">
        <v>75.3</v>
      </c>
      <c r="T41" s="42">
        <v>547.79999999999995</v>
      </c>
      <c r="U41" s="42">
        <v>160.30000000000001</v>
      </c>
      <c r="V41" s="42">
        <v>38.633000000000003</v>
      </c>
      <c r="W41" s="42">
        <v>249.3</v>
      </c>
      <c r="X41" s="42">
        <v>298.39999999999998</v>
      </c>
      <c r="Y41" s="42">
        <v>660.9</v>
      </c>
      <c r="Z41" s="42">
        <v>1061.4000000000001</v>
      </c>
      <c r="AA41" s="42">
        <v>238.6</v>
      </c>
      <c r="AB41" s="42">
        <v>25.6</v>
      </c>
      <c r="AC41" s="42">
        <v>62.1</v>
      </c>
      <c r="AD41" s="42">
        <v>156.30000000000001</v>
      </c>
      <c r="AE41" s="42">
        <v>193.8</v>
      </c>
      <c r="AF41" s="42">
        <v>65.900000000000006</v>
      </c>
      <c r="AG41" s="42">
        <v>46.6</v>
      </c>
      <c r="AH41" s="42">
        <v>159</v>
      </c>
      <c r="AI41" s="42">
        <v>13.2</v>
      </c>
      <c r="AJ41" s="42">
        <v>4</v>
      </c>
      <c r="AK41" s="42">
        <v>46.9</v>
      </c>
      <c r="AL41" s="42">
        <v>356.1</v>
      </c>
      <c r="AO41" s="42">
        <v>15752</v>
      </c>
      <c r="AP41" s="42">
        <v>8.5</v>
      </c>
      <c r="AQ41" s="42">
        <v>0.3</v>
      </c>
      <c r="AR41" s="42">
        <v>8.9</v>
      </c>
      <c r="BL41" s="42">
        <v>76.033333333333331</v>
      </c>
      <c r="BM41" s="42">
        <v>76.5</v>
      </c>
      <c r="BN41" s="42">
        <v>6800.2</v>
      </c>
      <c r="BO41" s="42">
        <v>2717.5</v>
      </c>
      <c r="BP41" s="42">
        <v>-1</v>
      </c>
      <c r="BQ41" s="42">
        <v>3579.3333333333339</v>
      </c>
      <c r="BR41" s="42">
        <v>9697.3333333333339</v>
      </c>
      <c r="BS41" s="42">
        <v>52609</v>
      </c>
    </row>
    <row r="42" spans="1:71" x14ac:dyDescent="0.35">
      <c r="A42" s="78">
        <v>29311</v>
      </c>
      <c r="B42" s="42">
        <v>2789.8</v>
      </c>
      <c r="C42" s="42">
        <v>6837.6</v>
      </c>
      <c r="D42" s="42">
        <v>40.804000000000002</v>
      </c>
      <c r="E42" s="42">
        <v>1702.3</v>
      </c>
      <c r="F42" s="42">
        <v>4277.8999999999996</v>
      </c>
      <c r="G42" s="42">
        <v>39.796999999999997</v>
      </c>
      <c r="H42" s="42">
        <v>38.476999999999997</v>
      </c>
      <c r="I42" s="42">
        <v>28.850999999999999</v>
      </c>
      <c r="J42" s="42">
        <v>27.277999999999999</v>
      </c>
      <c r="K42" s="42">
        <v>36.731000000000002</v>
      </c>
      <c r="L42" s="42">
        <v>33.6</v>
      </c>
      <c r="M42" s="42">
        <v>23.4</v>
      </c>
      <c r="N42" s="42">
        <v>12</v>
      </c>
      <c r="O42" s="42">
        <v>251.2</v>
      </c>
      <c r="P42" s="42">
        <v>4.5999999999999996</v>
      </c>
      <c r="Q42" s="42">
        <v>284.8</v>
      </c>
      <c r="R42" s="42">
        <v>189.5</v>
      </c>
      <c r="S42" s="42">
        <v>83.1</v>
      </c>
      <c r="T42" s="42">
        <v>568.79999999999995</v>
      </c>
      <c r="U42" s="42">
        <v>162.9</v>
      </c>
      <c r="V42" s="42">
        <v>39.792999999999999</v>
      </c>
      <c r="W42" s="42">
        <v>261.10000000000002</v>
      </c>
      <c r="X42" s="42">
        <v>307.7</v>
      </c>
      <c r="Y42" s="42">
        <v>678.5</v>
      </c>
      <c r="Z42" s="42">
        <v>1066.3</v>
      </c>
      <c r="AA42" s="42">
        <v>238.3</v>
      </c>
      <c r="AB42" s="42">
        <v>27.6</v>
      </c>
      <c r="AC42" s="42">
        <v>67</v>
      </c>
      <c r="AD42" s="42">
        <v>159.30000000000001</v>
      </c>
      <c r="AE42" s="42">
        <v>202.1</v>
      </c>
      <c r="AF42" s="42">
        <v>66.7</v>
      </c>
      <c r="AG42" s="42">
        <v>46.6</v>
      </c>
      <c r="AH42" s="42">
        <v>161.9</v>
      </c>
      <c r="AI42" s="42">
        <v>16.100000000000001</v>
      </c>
      <c r="AJ42" s="42">
        <v>3.6</v>
      </c>
      <c r="AK42" s="42">
        <v>49.1</v>
      </c>
      <c r="AL42" s="42">
        <v>367.6</v>
      </c>
      <c r="AO42" s="42">
        <v>16260</v>
      </c>
      <c r="AP42" s="42">
        <v>8.9</v>
      </c>
      <c r="AQ42" s="42">
        <v>0.3</v>
      </c>
      <c r="AR42" s="42">
        <v>9.1999999999999993</v>
      </c>
      <c r="BL42" s="42">
        <v>79.033333333333331</v>
      </c>
      <c r="BM42" s="42">
        <v>79.5</v>
      </c>
      <c r="BN42" s="42">
        <v>6847.6</v>
      </c>
      <c r="BO42" s="42">
        <v>2793.9</v>
      </c>
      <c r="BP42" s="42">
        <v>1</v>
      </c>
      <c r="BQ42" s="42">
        <v>3582</v>
      </c>
      <c r="BR42" s="42">
        <v>9741.3333333333339</v>
      </c>
      <c r="BS42" s="42">
        <v>55934.333333333343</v>
      </c>
    </row>
    <row r="43" spans="1:71" x14ac:dyDescent="0.35">
      <c r="A43" s="78">
        <v>29402</v>
      </c>
      <c r="B43" s="42">
        <v>2797.4</v>
      </c>
      <c r="C43" s="42">
        <v>6696.8</v>
      </c>
      <c r="D43" s="42">
        <v>41.771000000000001</v>
      </c>
      <c r="E43" s="42">
        <v>1704.7</v>
      </c>
      <c r="F43" s="42">
        <v>4181.5</v>
      </c>
      <c r="G43" s="42">
        <v>40.771000000000001</v>
      </c>
      <c r="H43" s="42">
        <v>39.963999999999999</v>
      </c>
      <c r="I43" s="42">
        <v>29.643999999999998</v>
      </c>
      <c r="J43" s="42">
        <v>28.018000000000001</v>
      </c>
      <c r="K43" s="42">
        <v>37.784999999999997</v>
      </c>
      <c r="L43" s="42">
        <v>35.299999999999997</v>
      </c>
      <c r="M43" s="42">
        <v>22.2</v>
      </c>
      <c r="N43" s="42">
        <v>15.7</v>
      </c>
      <c r="O43" s="42">
        <v>256.2</v>
      </c>
      <c r="P43" s="42">
        <v>4.8</v>
      </c>
      <c r="Q43" s="42">
        <v>292.2</v>
      </c>
      <c r="R43" s="42">
        <v>196.9</v>
      </c>
      <c r="S43" s="42">
        <v>62.6</v>
      </c>
      <c r="T43" s="42">
        <v>588.5</v>
      </c>
      <c r="U43" s="42">
        <v>163.9</v>
      </c>
      <c r="V43" s="42">
        <v>40.768000000000001</v>
      </c>
      <c r="W43" s="42">
        <v>276.5</v>
      </c>
      <c r="X43" s="42">
        <v>312</v>
      </c>
      <c r="Y43" s="42">
        <v>691.9</v>
      </c>
      <c r="Z43" s="42">
        <v>1052.2</v>
      </c>
      <c r="AA43" s="42">
        <v>244.2</v>
      </c>
      <c r="AB43" s="42">
        <v>33.6</v>
      </c>
      <c r="AC43" s="42">
        <v>49.8</v>
      </c>
      <c r="AD43" s="42">
        <v>161</v>
      </c>
      <c r="AE43" s="42">
        <v>207.3</v>
      </c>
      <c r="AF43" s="42">
        <v>68.2</v>
      </c>
      <c r="AG43" s="42">
        <v>48</v>
      </c>
      <c r="AH43" s="42">
        <v>163.30000000000001</v>
      </c>
      <c r="AI43" s="42">
        <v>12.8</v>
      </c>
      <c r="AJ43" s="42">
        <v>2.9</v>
      </c>
      <c r="AK43" s="42">
        <v>49</v>
      </c>
      <c r="AL43" s="42">
        <v>371.7</v>
      </c>
      <c r="AO43" s="42">
        <v>16536</v>
      </c>
      <c r="AP43" s="42">
        <v>9.3000000000000007</v>
      </c>
      <c r="AQ43" s="42">
        <v>0.3</v>
      </c>
      <c r="AR43" s="42">
        <v>9.6</v>
      </c>
      <c r="BL43" s="42">
        <v>81.7</v>
      </c>
      <c r="BM43" s="42">
        <v>82.2</v>
      </c>
      <c r="BN43" s="42">
        <v>6890.3</v>
      </c>
      <c r="BO43" s="42">
        <v>2878.2</v>
      </c>
      <c r="BP43" s="42">
        <v>1</v>
      </c>
      <c r="BQ43" s="42">
        <v>3602.666666666667</v>
      </c>
      <c r="BR43" s="42">
        <v>9749.3333333333339</v>
      </c>
      <c r="BS43" s="42">
        <v>54112</v>
      </c>
    </row>
    <row r="44" spans="1:71" x14ac:dyDescent="0.35">
      <c r="A44" s="78">
        <v>29494</v>
      </c>
      <c r="B44" s="42">
        <v>2856.5</v>
      </c>
      <c r="C44" s="42">
        <v>6688.8</v>
      </c>
      <c r="D44" s="42">
        <v>42.703000000000003</v>
      </c>
      <c r="E44" s="42">
        <v>1763.8</v>
      </c>
      <c r="F44" s="42">
        <v>4227.3999999999996</v>
      </c>
      <c r="G44" s="42">
        <v>41.723999999999997</v>
      </c>
      <c r="H44" s="42">
        <v>40.369</v>
      </c>
      <c r="I44" s="42">
        <v>30.498999999999999</v>
      </c>
      <c r="J44" s="42">
        <v>28.797000000000001</v>
      </c>
      <c r="K44" s="42">
        <v>39.027000000000001</v>
      </c>
      <c r="L44" s="42">
        <v>37</v>
      </c>
      <c r="M44" s="42">
        <v>24.2</v>
      </c>
      <c r="N44" s="42">
        <v>19</v>
      </c>
      <c r="O44" s="42">
        <v>287.89999999999998</v>
      </c>
      <c r="P44" s="42">
        <v>5</v>
      </c>
      <c r="Q44" s="42">
        <v>302.2</v>
      </c>
      <c r="R44" s="42">
        <v>204.3</v>
      </c>
      <c r="S44" s="42">
        <v>69.900000000000006</v>
      </c>
      <c r="T44" s="42">
        <v>592.20000000000005</v>
      </c>
      <c r="U44" s="42">
        <v>168</v>
      </c>
      <c r="V44" s="42">
        <v>41.722999999999999</v>
      </c>
      <c r="W44" s="42">
        <v>276.10000000000002</v>
      </c>
      <c r="X44" s="42">
        <v>316.10000000000002</v>
      </c>
      <c r="Y44" s="42">
        <v>684</v>
      </c>
      <c r="Z44" s="42">
        <v>1035.9000000000001</v>
      </c>
      <c r="AA44" s="42">
        <v>252.8</v>
      </c>
      <c r="AB44" s="42">
        <v>36.1</v>
      </c>
      <c r="AC44" s="42">
        <v>56</v>
      </c>
      <c r="AD44" s="42">
        <v>164.2</v>
      </c>
      <c r="AE44" s="42">
        <v>235.4</v>
      </c>
      <c r="AF44" s="42">
        <v>70.7</v>
      </c>
      <c r="AG44" s="42">
        <v>49.4</v>
      </c>
      <c r="AH44" s="42">
        <v>168.2</v>
      </c>
      <c r="AI44" s="42">
        <v>14</v>
      </c>
      <c r="AJ44" s="42">
        <v>3.8</v>
      </c>
      <c r="AK44" s="42">
        <v>52.4</v>
      </c>
      <c r="AL44" s="42">
        <v>379.1</v>
      </c>
      <c r="AO44" s="42">
        <v>15916</v>
      </c>
      <c r="AP44" s="42">
        <v>9.6999999999999993</v>
      </c>
      <c r="AQ44" s="42">
        <v>0.4</v>
      </c>
      <c r="AR44" s="42">
        <v>10.1</v>
      </c>
      <c r="BL44" s="42">
        <v>83.233333333333334</v>
      </c>
      <c r="BM44" s="42">
        <v>83.733333333333334</v>
      </c>
      <c r="BN44" s="42">
        <v>6928.3</v>
      </c>
      <c r="BO44" s="42">
        <v>2958.8</v>
      </c>
      <c r="BP44" s="42">
        <v>1</v>
      </c>
      <c r="BQ44" s="42">
        <v>3624</v>
      </c>
      <c r="BR44" s="42">
        <v>9782.3333333333339</v>
      </c>
      <c r="BS44" s="42">
        <v>52797</v>
      </c>
    </row>
    <row r="45" spans="1:71" x14ac:dyDescent="0.35">
      <c r="A45" s="78">
        <v>29586</v>
      </c>
      <c r="B45" s="42">
        <v>2985.6</v>
      </c>
      <c r="C45" s="42">
        <v>6813.5</v>
      </c>
      <c r="D45" s="42">
        <v>43.835000000000001</v>
      </c>
      <c r="E45" s="42">
        <v>1831.9</v>
      </c>
      <c r="F45" s="42">
        <v>4284.5</v>
      </c>
      <c r="G45" s="42">
        <v>42.756999999999998</v>
      </c>
      <c r="H45" s="42">
        <v>41.584000000000003</v>
      </c>
      <c r="I45" s="42">
        <v>31.329000000000001</v>
      </c>
      <c r="J45" s="42">
        <v>29.562999999999999</v>
      </c>
      <c r="K45" s="42">
        <v>40.182000000000002</v>
      </c>
      <c r="L45" s="42">
        <v>38.799999999999997</v>
      </c>
      <c r="M45" s="42">
        <v>25.6</v>
      </c>
      <c r="N45" s="42">
        <v>17.8</v>
      </c>
      <c r="O45" s="42">
        <v>290.7</v>
      </c>
      <c r="P45" s="42">
        <v>5.3</v>
      </c>
      <c r="Q45" s="42">
        <v>318.89999999999998</v>
      </c>
      <c r="R45" s="42">
        <v>210.6</v>
      </c>
      <c r="S45" s="42">
        <v>76.8</v>
      </c>
      <c r="T45" s="42">
        <v>608.9</v>
      </c>
      <c r="U45" s="42">
        <v>174</v>
      </c>
      <c r="V45" s="42">
        <v>42.756</v>
      </c>
      <c r="W45" s="42">
        <v>285.8</v>
      </c>
      <c r="X45" s="42">
        <v>323.10000000000002</v>
      </c>
      <c r="Y45" s="42">
        <v>687.4</v>
      </c>
      <c r="Z45" s="42">
        <v>1030.8</v>
      </c>
      <c r="AA45" s="42">
        <v>267.2</v>
      </c>
      <c r="AB45" s="42">
        <v>37.299999999999997</v>
      </c>
      <c r="AC45" s="42">
        <v>61.7</v>
      </c>
      <c r="AD45" s="42">
        <v>170.1</v>
      </c>
      <c r="AE45" s="42">
        <v>236.4</v>
      </c>
      <c r="AF45" s="42">
        <v>73.099999999999994</v>
      </c>
      <c r="AG45" s="42">
        <v>51.6</v>
      </c>
      <c r="AH45" s="42">
        <v>173.3</v>
      </c>
      <c r="AI45" s="42">
        <v>15.1</v>
      </c>
      <c r="AJ45" s="42">
        <v>4</v>
      </c>
      <c r="AK45" s="42">
        <v>54.3</v>
      </c>
      <c r="AL45" s="42">
        <v>388.1</v>
      </c>
      <c r="AO45" s="42">
        <v>16628</v>
      </c>
      <c r="AP45" s="42">
        <v>9.9</v>
      </c>
      <c r="AQ45" s="42">
        <v>0.4</v>
      </c>
      <c r="AR45" s="42">
        <v>10.3</v>
      </c>
      <c r="BL45" s="42">
        <v>85.566666666666663</v>
      </c>
      <c r="BM45" s="42">
        <v>86.166666666666671</v>
      </c>
      <c r="BN45" s="42">
        <v>6968.3</v>
      </c>
      <c r="BO45" s="42">
        <v>3053.4</v>
      </c>
      <c r="BP45" s="42">
        <v>-1</v>
      </c>
      <c r="BQ45" s="42">
        <v>3630.666666666667</v>
      </c>
      <c r="BR45" s="42">
        <v>9793</v>
      </c>
      <c r="BS45" s="42">
        <v>54381</v>
      </c>
    </row>
    <row r="46" spans="1:71" x14ac:dyDescent="0.35">
      <c r="A46" s="78">
        <v>29676</v>
      </c>
      <c r="B46" s="42">
        <v>3124.2</v>
      </c>
      <c r="C46" s="42">
        <v>6947</v>
      </c>
      <c r="D46" s="42">
        <v>44.997</v>
      </c>
      <c r="E46" s="42">
        <v>1885.7</v>
      </c>
      <c r="F46" s="42">
        <v>4298.8</v>
      </c>
      <c r="G46" s="42">
        <v>43.866</v>
      </c>
      <c r="H46" s="42">
        <v>42.414999999999999</v>
      </c>
      <c r="I46" s="42">
        <v>32.347000000000001</v>
      </c>
      <c r="J46" s="42">
        <v>30.553999999999998</v>
      </c>
      <c r="K46" s="42">
        <v>41.32</v>
      </c>
      <c r="L46" s="42">
        <v>40.700000000000003</v>
      </c>
      <c r="M46" s="42">
        <v>26.5</v>
      </c>
      <c r="N46" s="42">
        <v>16.399999999999999</v>
      </c>
      <c r="O46" s="42">
        <v>296.10000000000002</v>
      </c>
      <c r="P46" s="42">
        <v>5.6</v>
      </c>
      <c r="Q46" s="42">
        <v>330.9</v>
      </c>
      <c r="R46" s="42">
        <v>230.8</v>
      </c>
      <c r="S46" s="42">
        <v>75.400000000000006</v>
      </c>
      <c r="T46" s="42">
        <v>633.4</v>
      </c>
      <c r="U46" s="42">
        <v>191</v>
      </c>
      <c r="V46" s="42">
        <v>43.866</v>
      </c>
      <c r="W46" s="42">
        <v>297.2</v>
      </c>
      <c r="X46" s="42">
        <v>336.1</v>
      </c>
      <c r="Y46" s="42">
        <v>700.9</v>
      </c>
      <c r="Z46" s="42">
        <v>1038.9000000000001</v>
      </c>
      <c r="AA46" s="42">
        <v>278.39999999999998</v>
      </c>
      <c r="AB46" s="42">
        <v>50.7</v>
      </c>
      <c r="AC46" s="42">
        <v>58.5</v>
      </c>
      <c r="AD46" s="42">
        <v>187.3</v>
      </c>
      <c r="AE46" s="42">
        <v>240.5</v>
      </c>
      <c r="AF46" s="42">
        <v>71.5</v>
      </c>
      <c r="AG46" s="42">
        <v>52.5</v>
      </c>
      <c r="AH46" s="42">
        <v>180.2</v>
      </c>
      <c r="AI46" s="42">
        <v>16.8</v>
      </c>
      <c r="AJ46" s="42">
        <v>3.7</v>
      </c>
      <c r="AK46" s="42">
        <v>55.6</v>
      </c>
      <c r="AL46" s="42">
        <v>402.6</v>
      </c>
      <c r="AO46" s="42">
        <v>16092</v>
      </c>
      <c r="AP46" s="42">
        <v>10.199999999999999</v>
      </c>
      <c r="AQ46" s="42">
        <v>0.4</v>
      </c>
      <c r="AR46" s="42">
        <v>10.6</v>
      </c>
      <c r="BL46" s="42">
        <v>87.933333333333337</v>
      </c>
      <c r="BM46" s="42">
        <v>88.466666666666654</v>
      </c>
      <c r="BN46" s="42">
        <v>7012.5</v>
      </c>
      <c r="BO46" s="42">
        <v>3153.6</v>
      </c>
      <c r="BP46" s="42">
        <v>-1</v>
      </c>
      <c r="BQ46" s="42">
        <v>3636</v>
      </c>
      <c r="BR46" s="42">
        <v>9750.3333333333339</v>
      </c>
      <c r="BS46" s="42">
        <v>60484</v>
      </c>
    </row>
    <row r="47" spans="1:71" x14ac:dyDescent="0.35">
      <c r="A47" s="78">
        <v>29767</v>
      </c>
      <c r="B47" s="42">
        <v>3162.5</v>
      </c>
      <c r="C47" s="42">
        <v>6895.6</v>
      </c>
      <c r="D47" s="42">
        <v>45.841999999999999</v>
      </c>
      <c r="E47" s="42">
        <v>1917.5</v>
      </c>
      <c r="F47" s="42">
        <v>4299.2</v>
      </c>
      <c r="G47" s="42">
        <v>44.600999999999999</v>
      </c>
      <c r="H47" s="42">
        <v>43.402000000000001</v>
      </c>
      <c r="I47" s="42">
        <v>33.043999999999997</v>
      </c>
      <c r="J47" s="42">
        <v>31.193000000000001</v>
      </c>
      <c r="K47" s="42">
        <v>42.308</v>
      </c>
      <c r="L47" s="42">
        <v>42.6</v>
      </c>
      <c r="M47" s="42">
        <v>28.1</v>
      </c>
      <c r="N47" s="42">
        <v>15.5</v>
      </c>
      <c r="O47" s="42">
        <v>299</v>
      </c>
      <c r="P47" s="42">
        <v>5.9</v>
      </c>
      <c r="Q47" s="42">
        <v>342.7</v>
      </c>
      <c r="R47" s="42">
        <v>235.5</v>
      </c>
      <c r="S47" s="42">
        <v>65.900000000000006</v>
      </c>
      <c r="T47" s="42">
        <v>648.70000000000005</v>
      </c>
      <c r="U47" s="42">
        <v>194.8</v>
      </c>
      <c r="V47" s="42">
        <v>44.601999999999997</v>
      </c>
      <c r="W47" s="42">
        <v>311.89999999999998</v>
      </c>
      <c r="X47" s="42">
        <v>336.8</v>
      </c>
      <c r="Y47" s="42">
        <v>718.9</v>
      </c>
      <c r="Z47" s="42">
        <v>1019</v>
      </c>
      <c r="AA47" s="42">
        <v>289</v>
      </c>
      <c r="AB47" s="42">
        <v>51.8</v>
      </c>
      <c r="AC47" s="42">
        <v>50.7</v>
      </c>
      <c r="AD47" s="42">
        <v>190.9</v>
      </c>
      <c r="AE47" s="42">
        <v>241.6</v>
      </c>
      <c r="AF47" s="42">
        <v>71.400000000000006</v>
      </c>
      <c r="AG47" s="42">
        <v>53.7</v>
      </c>
      <c r="AH47" s="42">
        <v>183.7</v>
      </c>
      <c r="AI47" s="42">
        <v>15.2</v>
      </c>
      <c r="AJ47" s="42">
        <v>3.8</v>
      </c>
      <c r="AK47" s="42">
        <v>57.4</v>
      </c>
      <c r="AL47" s="42">
        <v>405.3</v>
      </c>
      <c r="AO47" s="42">
        <v>15716</v>
      </c>
      <c r="AP47" s="42">
        <v>10.3</v>
      </c>
      <c r="AQ47" s="42">
        <v>0.4</v>
      </c>
      <c r="AR47" s="42">
        <v>10.7</v>
      </c>
      <c r="BL47" s="42">
        <v>89.766666666666666</v>
      </c>
      <c r="BM47" s="42">
        <v>90.233333333333348</v>
      </c>
      <c r="BN47" s="42">
        <v>7059.7</v>
      </c>
      <c r="BO47" s="42">
        <v>3237.8</v>
      </c>
      <c r="BP47" s="42">
        <v>-1</v>
      </c>
      <c r="BQ47" s="42">
        <v>3631.666666666667</v>
      </c>
      <c r="BR47" s="42">
        <v>9665</v>
      </c>
      <c r="BS47" s="42">
        <v>53862</v>
      </c>
    </row>
    <row r="48" spans="1:71" x14ac:dyDescent="0.35">
      <c r="A48" s="78">
        <v>29859</v>
      </c>
      <c r="B48" s="42">
        <v>3260.6</v>
      </c>
      <c r="C48" s="42">
        <v>6978.1</v>
      </c>
      <c r="D48" s="42">
        <v>46.732999999999997</v>
      </c>
      <c r="E48" s="42">
        <v>1958.1</v>
      </c>
      <c r="F48" s="42">
        <v>4319</v>
      </c>
      <c r="G48" s="42">
        <v>45.335999999999999</v>
      </c>
      <c r="H48" s="42">
        <v>44.353999999999999</v>
      </c>
      <c r="I48" s="42">
        <v>33.491999999999997</v>
      </c>
      <c r="J48" s="42">
        <v>31.565000000000001</v>
      </c>
      <c r="K48" s="42">
        <v>43.174999999999997</v>
      </c>
      <c r="L48" s="42">
        <v>44.4</v>
      </c>
      <c r="M48" s="42">
        <v>28.3</v>
      </c>
      <c r="N48" s="42">
        <v>15</v>
      </c>
      <c r="O48" s="42">
        <v>317</v>
      </c>
      <c r="P48" s="42">
        <v>6.1</v>
      </c>
      <c r="Q48" s="42">
        <v>356.9</v>
      </c>
      <c r="R48" s="42">
        <v>237.5</v>
      </c>
      <c r="S48" s="42">
        <v>68.400000000000006</v>
      </c>
      <c r="T48" s="42">
        <v>657.8</v>
      </c>
      <c r="U48" s="42">
        <v>199.5</v>
      </c>
      <c r="V48" s="42">
        <v>45.335999999999999</v>
      </c>
      <c r="W48" s="42">
        <v>317.39999999999998</v>
      </c>
      <c r="X48" s="42">
        <v>340.3</v>
      </c>
      <c r="Y48" s="42">
        <v>715.9</v>
      </c>
      <c r="Z48" s="42">
        <v>1016.1</v>
      </c>
      <c r="AA48" s="42">
        <v>301.39999999999998</v>
      </c>
      <c r="AB48" s="42">
        <v>49.1</v>
      </c>
      <c r="AC48" s="42">
        <v>52.7</v>
      </c>
      <c r="AD48" s="42">
        <v>195.6</v>
      </c>
      <c r="AE48" s="42">
        <v>259.3</v>
      </c>
      <c r="AF48" s="42">
        <v>68.8</v>
      </c>
      <c r="AG48" s="42">
        <v>55.5</v>
      </c>
      <c r="AH48" s="42">
        <v>188.3</v>
      </c>
      <c r="AI48" s="42">
        <v>15.7</v>
      </c>
      <c r="AJ48" s="42">
        <v>3.9</v>
      </c>
      <c r="AK48" s="42">
        <v>57.7</v>
      </c>
      <c r="AL48" s="42">
        <v>409.8</v>
      </c>
      <c r="AO48" s="42">
        <v>14828</v>
      </c>
      <c r="AP48" s="42">
        <v>10.7</v>
      </c>
      <c r="AQ48" s="42">
        <v>0.4</v>
      </c>
      <c r="AR48" s="42">
        <v>11.1</v>
      </c>
      <c r="BL48" s="42">
        <v>92.266666666666666</v>
      </c>
      <c r="BM48" s="42">
        <v>92.733333333333334</v>
      </c>
      <c r="BN48" s="42">
        <v>7109.5</v>
      </c>
      <c r="BO48" s="42">
        <v>3322</v>
      </c>
      <c r="BP48" s="42">
        <v>1</v>
      </c>
      <c r="BQ48" s="42">
        <v>3640</v>
      </c>
      <c r="BR48" s="42">
        <v>9547.6666666666661</v>
      </c>
      <c r="BS48" s="42">
        <v>52044</v>
      </c>
    </row>
    <row r="49" spans="1:71" x14ac:dyDescent="0.35">
      <c r="A49" s="78">
        <v>29951</v>
      </c>
      <c r="B49" s="42">
        <v>3280.8</v>
      </c>
      <c r="C49" s="42">
        <v>6902.1</v>
      </c>
      <c r="D49" s="42">
        <v>47.505000000000003</v>
      </c>
      <c r="E49" s="42">
        <v>1974.4</v>
      </c>
      <c r="F49" s="42">
        <v>4289.5</v>
      </c>
      <c r="G49" s="42">
        <v>46.030999999999999</v>
      </c>
      <c r="H49" s="42">
        <v>45.203000000000003</v>
      </c>
      <c r="I49" s="42">
        <v>34.021999999999998</v>
      </c>
      <c r="J49" s="42">
        <v>32.049999999999997</v>
      </c>
      <c r="K49" s="42">
        <v>43.944000000000003</v>
      </c>
      <c r="L49" s="42">
        <v>46.3</v>
      </c>
      <c r="M49" s="42">
        <v>28</v>
      </c>
      <c r="N49" s="42">
        <v>16.600000000000001</v>
      </c>
      <c r="O49" s="42">
        <v>319.2</v>
      </c>
      <c r="P49" s="42">
        <v>6.3</v>
      </c>
      <c r="Q49" s="42">
        <v>352.7</v>
      </c>
      <c r="R49" s="42">
        <v>238.8</v>
      </c>
      <c r="S49" s="42">
        <v>58.9</v>
      </c>
      <c r="T49" s="42">
        <v>677.7</v>
      </c>
      <c r="U49" s="42">
        <v>202.2</v>
      </c>
      <c r="V49" s="42">
        <v>46.03</v>
      </c>
      <c r="W49" s="42">
        <v>329.3</v>
      </c>
      <c r="X49" s="42">
        <v>348.4</v>
      </c>
      <c r="Y49" s="42">
        <v>728.8</v>
      </c>
      <c r="Z49" s="42">
        <v>1024</v>
      </c>
      <c r="AA49" s="42">
        <v>295.89999999999998</v>
      </c>
      <c r="AB49" s="42">
        <v>48.1</v>
      </c>
      <c r="AC49" s="42">
        <v>44.8</v>
      </c>
      <c r="AD49" s="42">
        <v>198.2</v>
      </c>
      <c r="AE49" s="42">
        <v>261.5</v>
      </c>
      <c r="AF49" s="42">
        <v>66</v>
      </c>
      <c r="AG49" s="42">
        <v>56.8</v>
      </c>
      <c r="AH49" s="42">
        <v>190.7</v>
      </c>
      <c r="AI49" s="42">
        <v>14.1</v>
      </c>
      <c r="AJ49" s="42">
        <v>4</v>
      </c>
      <c r="AK49" s="42">
        <v>57.7</v>
      </c>
      <c r="AL49" s="42">
        <v>418.5</v>
      </c>
      <c r="AO49" s="42">
        <v>15012</v>
      </c>
      <c r="AP49" s="42">
        <v>13.1</v>
      </c>
      <c r="AQ49" s="42">
        <v>0.4</v>
      </c>
      <c r="AR49" s="42">
        <v>13.5</v>
      </c>
      <c r="BL49" s="42">
        <v>93.766666666666666</v>
      </c>
      <c r="BM49" s="42">
        <v>94.166666666666671</v>
      </c>
      <c r="BN49" s="42">
        <v>7161.9</v>
      </c>
      <c r="BO49" s="42">
        <v>3404.3</v>
      </c>
      <c r="BP49" s="42">
        <v>1</v>
      </c>
      <c r="BQ49" s="42">
        <v>3653</v>
      </c>
      <c r="BR49" s="42">
        <v>9507</v>
      </c>
      <c r="BS49" s="42">
        <v>54313.666666666657</v>
      </c>
    </row>
    <row r="50" spans="1:71" x14ac:dyDescent="0.35">
      <c r="A50" s="78">
        <v>30041</v>
      </c>
      <c r="B50" s="42">
        <v>3274.3</v>
      </c>
      <c r="C50" s="42">
        <v>6794.9</v>
      </c>
      <c r="D50" s="42">
        <v>48.186</v>
      </c>
      <c r="E50" s="42">
        <v>2014.2</v>
      </c>
      <c r="F50" s="42">
        <v>4321.1000000000004</v>
      </c>
      <c r="G50" s="42">
        <v>46.616</v>
      </c>
      <c r="H50" s="42">
        <v>45.924999999999997</v>
      </c>
      <c r="I50" s="42">
        <v>34.594000000000001</v>
      </c>
      <c r="J50" s="42">
        <v>32.612000000000002</v>
      </c>
      <c r="K50" s="42">
        <v>44.56</v>
      </c>
      <c r="L50" s="42">
        <v>48.2</v>
      </c>
      <c r="M50" s="42">
        <v>28.8</v>
      </c>
      <c r="N50" s="42">
        <v>19.100000000000001</v>
      </c>
      <c r="O50" s="42">
        <v>324.3</v>
      </c>
      <c r="P50" s="42">
        <v>6.7</v>
      </c>
      <c r="Q50" s="42">
        <v>352.5</v>
      </c>
      <c r="R50" s="42">
        <v>237.4</v>
      </c>
      <c r="S50" s="42">
        <v>47.6</v>
      </c>
      <c r="T50" s="42">
        <v>688.1</v>
      </c>
      <c r="U50" s="42">
        <v>207.2</v>
      </c>
      <c r="V50" s="42">
        <v>46.612000000000002</v>
      </c>
      <c r="W50" s="42">
        <v>334.9</v>
      </c>
      <c r="X50" s="42">
        <v>353.2</v>
      </c>
      <c r="Y50" s="42">
        <v>729.3</v>
      </c>
      <c r="Z50" s="42">
        <v>1021.2</v>
      </c>
      <c r="AA50" s="42">
        <v>295.2</v>
      </c>
      <c r="AB50" s="42">
        <v>43.5</v>
      </c>
      <c r="AC50" s="42">
        <v>33.5</v>
      </c>
      <c r="AD50" s="42">
        <v>203.2</v>
      </c>
      <c r="AE50" s="42">
        <v>265.2</v>
      </c>
      <c r="AF50" s="42">
        <v>65.8</v>
      </c>
      <c r="AG50" s="42">
        <v>57.3</v>
      </c>
      <c r="AH50" s="42">
        <v>193.9</v>
      </c>
      <c r="AI50" s="42">
        <v>14.1</v>
      </c>
      <c r="AJ50" s="42">
        <v>4</v>
      </c>
      <c r="AK50" s="42">
        <v>59</v>
      </c>
      <c r="AL50" s="42">
        <v>425.5</v>
      </c>
      <c r="AO50" s="42">
        <v>13852</v>
      </c>
      <c r="AP50" s="42">
        <v>13.6</v>
      </c>
      <c r="AQ50" s="42">
        <v>0.4</v>
      </c>
      <c r="AR50" s="42">
        <v>14</v>
      </c>
      <c r="BL50" s="42">
        <v>94.600000000000009</v>
      </c>
      <c r="BM50" s="42">
        <v>94.966666666666654</v>
      </c>
      <c r="BN50" s="42">
        <v>7216.2</v>
      </c>
      <c r="BO50" s="42">
        <v>3477.3</v>
      </c>
      <c r="BP50" s="42">
        <v>1</v>
      </c>
      <c r="BQ50" s="42">
        <v>3645.666666666667</v>
      </c>
      <c r="BR50" s="42">
        <v>9484.3333333333339</v>
      </c>
      <c r="BS50" s="42">
        <v>51944</v>
      </c>
    </row>
    <row r="51" spans="1:71" x14ac:dyDescent="0.35">
      <c r="A51" s="78">
        <v>30132</v>
      </c>
      <c r="B51" s="42">
        <v>3332</v>
      </c>
      <c r="C51" s="42">
        <v>6825.9</v>
      </c>
      <c r="D51" s="42">
        <v>48.826000000000001</v>
      </c>
      <c r="E51" s="42">
        <v>2039.6</v>
      </c>
      <c r="F51" s="42">
        <v>4334.3</v>
      </c>
      <c r="G51" s="42">
        <v>47.064</v>
      </c>
      <c r="H51" s="42">
        <v>46.835000000000001</v>
      </c>
      <c r="I51" s="42">
        <v>35.15</v>
      </c>
      <c r="J51" s="42">
        <v>33.131</v>
      </c>
      <c r="K51" s="42">
        <v>45.305</v>
      </c>
      <c r="L51" s="42">
        <v>50.1</v>
      </c>
      <c r="M51" s="42">
        <v>30.2</v>
      </c>
      <c r="N51" s="42">
        <v>23.9</v>
      </c>
      <c r="O51" s="42">
        <v>333.2</v>
      </c>
      <c r="P51" s="42">
        <v>6.9</v>
      </c>
      <c r="Q51" s="42">
        <v>359.7</v>
      </c>
      <c r="R51" s="42">
        <v>238.3</v>
      </c>
      <c r="S51" s="42">
        <v>49</v>
      </c>
      <c r="T51" s="42">
        <v>703.1</v>
      </c>
      <c r="U51" s="42">
        <v>209.2</v>
      </c>
      <c r="V51" s="42">
        <v>47.058999999999997</v>
      </c>
      <c r="W51" s="42">
        <v>342.9</v>
      </c>
      <c r="X51" s="42">
        <v>360.2</v>
      </c>
      <c r="Y51" s="42">
        <v>732.3</v>
      </c>
      <c r="Z51" s="42">
        <v>1024.8</v>
      </c>
      <c r="AA51" s="42">
        <v>301.7</v>
      </c>
      <c r="AB51" s="42">
        <v>40</v>
      </c>
      <c r="AC51" s="42">
        <v>34.700000000000003</v>
      </c>
      <c r="AD51" s="42">
        <v>205.2</v>
      </c>
      <c r="AE51" s="42">
        <v>272.2</v>
      </c>
      <c r="AF51" s="42">
        <v>67.3</v>
      </c>
      <c r="AG51" s="42">
        <v>58.1</v>
      </c>
      <c r="AH51" s="42">
        <v>198.3</v>
      </c>
      <c r="AI51" s="42">
        <v>14.3</v>
      </c>
      <c r="AJ51" s="42">
        <v>4</v>
      </c>
      <c r="AK51" s="42">
        <v>61</v>
      </c>
      <c r="AL51" s="42">
        <v>435.4</v>
      </c>
      <c r="AO51" s="42">
        <v>14552</v>
      </c>
      <c r="AP51" s="42">
        <v>13.2</v>
      </c>
      <c r="AQ51" s="42">
        <v>0.5</v>
      </c>
      <c r="AR51" s="42">
        <v>13.6</v>
      </c>
      <c r="BL51" s="42">
        <v>95.966666666666669</v>
      </c>
      <c r="BM51" s="42">
        <v>96.233333333333334</v>
      </c>
      <c r="BN51" s="42">
        <v>7271.9</v>
      </c>
      <c r="BO51" s="42">
        <v>3549.7</v>
      </c>
      <c r="BP51" s="42">
        <v>1</v>
      </c>
      <c r="BQ51" s="42">
        <v>3647.3333333333339</v>
      </c>
      <c r="BR51" s="42">
        <v>9495.6666666666661</v>
      </c>
      <c r="BS51" s="42">
        <v>52182.666666666657</v>
      </c>
    </row>
    <row r="52" spans="1:71" x14ac:dyDescent="0.35">
      <c r="A52" s="78">
        <v>30224</v>
      </c>
      <c r="B52" s="42">
        <v>3366.3</v>
      </c>
      <c r="C52" s="42">
        <v>6799.8</v>
      </c>
      <c r="D52" s="42">
        <v>49.503999999999998</v>
      </c>
      <c r="E52" s="42">
        <v>2085.6999999999998</v>
      </c>
      <c r="F52" s="42">
        <v>4363.3</v>
      </c>
      <c r="G52" s="42">
        <v>47.808</v>
      </c>
      <c r="H52" s="42">
        <v>47.228000000000002</v>
      </c>
      <c r="I52" s="42">
        <v>35.703000000000003</v>
      </c>
      <c r="J52" s="42">
        <v>33.682000000000002</v>
      </c>
      <c r="K52" s="42">
        <v>45.84</v>
      </c>
      <c r="L52" s="42">
        <v>51.8</v>
      </c>
      <c r="M52" s="42">
        <v>30.8</v>
      </c>
      <c r="N52" s="42">
        <v>26.1</v>
      </c>
      <c r="O52" s="42">
        <v>349.7</v>
      </c>
      <c r="P52" s="42">
        <v>7.2</v>
      </c>
      <c r="Q52" s="42">
        <v>350.1</v>
      </c>
      <c r="R52" s="42">
        <v>241.8</v>
      </c>
      <c r="S52" s="42">
        <v>49.8</v>
      </c>
      <c r="T52" s="42">
        <v>717.3</v>
      </c>
      <c r="U52" s="42">
        <v>211.5</v>
      </c>
      <c r="V52" s="42">
        <v>47.8</v>
      </c>
      <c r="W52" s="42">
        <v>351.5</v>
      </c>
      <c r="X52" s="42">
        <v>365.8</v>
      </c>
      <c r="Y52" s="42">
        <v>744.3</v>
      </c>
      <c r="Z52" s="42">
        <v>1024.8</v>
      </c>
      <c r="AA52" s="42">
        <v>289.7</v>
      </c>
      <c r="AB52" s="42">
        <v>40.1</v>
      </c>
      <c r="AC52" s="42">
        <v>35.4</v>
      </c>
      <c r="AD52" s="42">
        <v>207.5</v>
      </c>
      <c r="AE52" s="42">
        <v>287.5</v>
      </c>
      <c r="AF52" s="42">
        <v>65.599999999999994</v>
      </c>
      <c r="AG52" s="42">
        <v>60.4</v>
      </c>
      <c r="AH52" s="42">
        <v>201.7</v>
      </c>
      <c r="AI52" s="42">
        <v>14.4</v>
      </c>
      <c r="AJ52" s="42">
        <v>4.0999999999999996</v>
      </c>
      <c r="AK52" s="42">
        <v>62.1</v>
      </c>
      <c r="AL52" s="42">
        <v>443.4</v>
      </c>
      <c r="AO52" s="42">
        <v>14544</v>
      </c>
      <c r="AP52" s="42">
        <v>12.6</v>
      </c>
      <c r="AQ52" s="42">
        <v>0.5</v>
      </c>
      <c r="AR52" s="42">
        <v>13</v>
      </c>
      <c r="BL52" s="42">
        <v>97.63333333333334</v>
      </c>
      <c r="BM52" s="42">
        <v>98</v>
      </c>
      <c r="BN52" s="42">
        <v>7328.5</v>
      </c>
      <c r="BO52" s="42">
        <v>3628</v>
      </c>
      <c r="BP52" s="42">
        <v>1</v>
      </c>
      <c r="BQ52" s="42">
        <v>3625.666666666667</v>
      </c>
      <c r="BR52" s="42">
        <v>9409.6666666666661</v>
      </c>
      <c r="BS52" s="42">
        <v>52486.333333333343</v>
      </c>
    </row>
    <row r="53" spans="1:71" x14ac:dyDescent="0.35">
      <c r="A53" s="78">
        <v>30316</v>
      </c>
      <c r="B53" s="42">
        <v>3402.6</v>
      </c>
      <c r="C53" s="42">
        <v>6802.5</v>
      </c>
      <c r="D53" s="42">
        <v>50.005000000000003</v>
      </c>
      <c r="E53" s="42">
        <v>2145.6</v>
      </c>
      <c r="F53" s="42">
        <v>4439.7</v>
      </c>
      <c r="G53" s="42">
        <v>48.335000000000001</v>
      </c>
      <c r="H53" s="42">
        <v>47.784999999999997</v>
      </c>
      <c r="I53" s="42">
        <v>36.155999999999999</v>
      </c>
      <c r="J53" s="42">
        <v>34.188000000000002</v>
      </c>
      <c r="K53" s="42">
        <v>45.956000000000003</v>
      </c>
      <c r="L53" s="42">
        <v>53.6</v>
      </c>
      <c r="M53" s="42">
        <v>30.8</v>
      </c>
      <c r="N53" s="42">
        <v>31.8</v>
      </c>
      <c r="O53" s="42">
        <v>365.2</v>
      </c>
      <c r="P53" s="42">
        <v>7.5</v>
      </c>
      <c r="Q53" s="42">
        <v>356.6</v>
      </c>
      <c r="R53" s="42">
        <v>246.3</v>
      </c>
      <c r="S53" s="42">
        <v>45.1</v>
      </c>
      <c r="T53" s="42">
        <v>737.4</v>
      </c>
      <c r="U53" s="42">
        <v>212.4</v>
      </c>
      <c r="V53" s="42">
        <v>48.326000000000001</v>
      </c>
      <c r="W53" s="42">
        <v>364.1</v>
      </c>
      <c r="X53" s="42">
        <v>373.3</v>
      </c>
      <c r="Y53" s="42">
        <v>761.9</v>
      </c>
      <c r="Z53" s="42">
        <v>1032.5</v>
      </c>
      <c r="AA53" s="42">
        <v>295.8</v>
      </c>
      <c r="AB53" s="42">
        <v>40.299999999999997</v>
      </c>
      <c r="AC53" s="42">
        <v>31.7</v>
      </c>
      <c r="AD53" s="42">
        <v>208.3</v>
      </c>
      <c r="AE53" s="42">
        <v>302.60000000000002</v>
      </c>
      <c r="AF53" s="42">
        <v>66.3</v>
      </c>
      <c r="AG53" s="42">
        <v>60.8</v>
      </c>
      <c r="AH53" s="42">
        <v>206</v>
      </c>
      <c r="AI53" s="42">
        <v>13.3</v>
      </c>
      <c r="AJ53" s="42">
        <v>4.0999999999999996</v>
      </c>
      <c r="AK53" s="42">
        <v>62.6</v>
      </c>
      <c r="AL53" s="42">
        <v>452.9</v>
      </c>
      <c r="AO53" s="42">
        <v>14484</v>
      </c>
      <c r="AP53" s="42">
        <v>19</v>
      </c>
      <c r="AQ53" s="42">
        <v>0.5</v>
      </c>
      <c r="AR53" s="42">
        <v>19.399999999999999</v>
      </c>
      <c r="BL53" s="42">
        <v>97.933333333333337</v>
      </c>
      <c r="BM53" s="42">
        <v>98.333333333333329</v>
      </c>
      <c r="BN53" s="42">
        <v>7386.2</v>
      </c>
      <c r="BO53" s="42">
        <v>3694.6</v>
      </c>
      <c r="BP53" s="42">
        <v>1</v>
      </c>
      <c r="BQ53" s="42">
        <v>3640.3333333333339</v>
      </c>
      <c r="BR53" s="42">
        <v>9437</v>
      </c>
      <c r="BS53" s="42">
        <v>54765.333333333343</v>
      </c>
    </row>
    <row r="54" spans="1:71" x14ac:dyDescent="0.35">
      <c r="A54" s="78">
        <v>30406</v>
      </c>
      <c r="B54" s="42">
        <v>3473.4</v>
      </c>
      <c r="C54" s="42">
        <v>6892.1</v>
      </c>
      <c r="D54" s="42">
        <v>50.404000000000003</v>
      </c>
      <c r="E54" s="42">
        <v>2184.6</v>
      </c>
      <c r="F54" s="42">
        <v>4483.6000000000004</v>
      </c>
      <c r="G54" s="42">
        <v>48.734999999999999</v>
      </c>
      <c r="H54" s="42">
        <v>47.875</v>
      </c>
      <c r="I54" s="42">
        <v>36.415999999999997</v>
      </c>
      <c r="J54" s="42">
        <v>34.481000000000002</v>
      </c>
      <c r="K54" s="42">
        <v>45.999000000000002</v>
      </c>
      <c r="L54" s="42">
        <v>55.2</v>
      </c>
      <c r="M54" s="42">
        <v>33.200000000000003</v>
      </c>
      <c r="N54" s="42">
        <v>30.3</v>
      </c>
      <c r="O54" s="42">
        <v>368</v>
      </c>
      <c r="P54" s="42">
        <v>7.7</v>
      </c>
      <c r="Q54" s="42">
        <v>350.9</v>
      </c>
      <c r="R54" s="42">
        <v>250.7</v>
      </c>
      <c r="S54" s="42">
        <v>47.1</v>
      </c>
      <c r="T54" s="42">
        <v>747.9</v>
      </c>
      <c r="U54" s="42">
        <v>220.2</v>
      </c>
      <c r="V54" s="42">
        <v>48.723999999999997</v>
      </c>
      <c r="W54" s="42">
        <v>370.5</v>
      </c>
      <c r="X54" s="42">
        <v>377.4</v>
      </c>
      <c r="Y54" s="42">
        <v>773.9</v>
      </c>
      <c r="Z54" s="42">
        <v>1036.3</v>
      </c>
      <c r="AA54" s="42">
        <v>289.5</v>
      </c>
      <c r="AB54" s="42">
        <v>41.1</v>
      </c>
      <c r="AC54" s="42">
        <v>34.299999999999997</v>
      </c>
      <c r="AD54" s="42">
        <v>216.1</v>
      </c>
      <c r="AE54" s="42">
        <v>302.2</v>
      </c>
      <c r="AF54" s="42">
        <v>67.2</v>
      </c>
      <c r="AG54" s="42">
        <v>61.3</v>
      </c>
      <c r="AH54" s="42">
        <v>209.6</v>
      </c>
      <c r="AI54" s="42">
        <v>12.8</v>
      </c>
      <c r="AJ54" s="42">
        <v>4</v>
      </c>
      <c r="AK54" s="42">
        <v>65.8</v>
      </c>
      <c r="AL54" s="42">
        <v>461.9</v>
      </c>
      <c r="AO54" s="42">
        <v>15900</v>
      </c>
      <c r="AP54" s="42">
        <v>19.399999999999999</v>
      </c>
      <c r="AQ54" s="42">
        <v>0.5</v>
      </c>
      <c r="AR54" s="42">
        <v>19.899999999999999</v>
      </c>
      <c r="BL54" s="42">
        <v>98</v>
      </c>
      <c r="BM54" s="42">
        <v>98.3</v>
      </c>
      <c r="BN54" s="42">
        <v>7443.9</v>
      </c>
      <c r="BO54" s="42">
        <v>3751.5</v>
      </c>
      <c r="BP54" s="42">
        <v>-1</v>
      </c>
      <c r="BQ54" s="42">
        <v>3650.3333333333339</v>
      </c>
      <c r="BR54" s="42">
        <v>9447.3333333333339</v>
      </c>
      <c r="BS54" s="42">
        <v>52678.333333333343</v>
      </c>
    </row>
    <row r="55" spans="1:71" x14ac:dyDescent="0.35">
      <c r="A55" s="78">
        <v>30497</v>
      </c>
      <c r="B55" s="42">
        <v>3578.8</v>
      </c>
      <c r="C55" s="42">
        <v>7049</v>
      </c>
      <c r="D55" s="42">
        <v>50.777999999999999</v>
      </c>
      <c r="E55" s="42">
        <v>2249.4</v>
      </c>
      <c r="F55" s="42">
        <v>4574.8999999999996</v>
      </c>
      <c r="G55" s="42">
        <v>49.18</v>
      </c>
      <c r="H55" s="42">
        <v>48.244999999999997</v>
      </c>
      <c r="I55" s="42">
        <v>36.814999999999998</v>
      </c>
      <c r="J55" s="42">
        <v>34.951999999999998</v>
      </c>
      <c r="K55" s="42">
        <v>45.936999999999998</v>
      </c>
      <c r="L55" s="42">
        <v>56.9</v>
      </c>
      <c r="M55" s="42">
        <v>33.4</v>
      </c>
      <c r="N55" s="42">
        <v>32.1</v>
      </c>
      <c r="O55" s="42">
        <v>373.7</v>
      </c>
      <c r="P55" s="42">
        <v>8</v>
      </c>
      <c r="Q55" s="42">
        <v>359.6</v>
      </c>
      <c r="R55" s="42">
        <v>261.2</v>
      </c>
      <c r="S55" s="42">
        <v>61.9</v>
      </c>
      <c r="T55" s="42">
        <v>761.1</v>
      </c>
      <c r="U55" s="42">
        <v>224.2</v>
      </c>
      <c r="V55" s="42">
        <v>49.168999999999997</v>
      </c>
      <c r="W55" s="42">
        <v>380.3</v>
      </c>
      <c r="X55" s="42">
        <v>380.7</v>
      </c>
      <c r="Y55" s="42">
        <v>788.3</v>
      </c>
      <c r="Z55" s="42">
        <v>1034.2</v>
      </c>
      <c r="AA55" s="42">
        <v>295.3</v>
      </c>
      <c r="AB55" s="42">
        <v>45.3</v>
      </c>
      <c r="AC55" s="42">
        <v>46.3</v>
      </c>
      <c r="AD55" s="42">
        <v>220.2</v>
      </c>
      <c r="AE55" s="42">
        <v>307.39999999999998</v>
      </c>
      <c r="AF55" s="42">
        <v>69.2</v>
      </c>
      <c r="AG55" s="42">
        <v>64.3</v>
      </c>
      <c r="AH55" s="42">
        <v>216</v>
      </c>
      <c r="AI55" s="42">
        <v>15.7</v>
      </c>
      <c r="AJ55" s="42">
        <v>4.0999999999999996</v>
      </c>
      <c r="AK55" s="42">
        <v>66.3</v>
      </c>
      <c r="AL55" s="42">
        <v>467.5</v>
      </c>
      <c r="AO55" s="42">
        <v>14200</v>
      </c>
      <c r="AP55" s="42">
        <v>21.1</v>
      </c>
      <c r="AQ55" s="42">
        <v>0.4</v>
      </c>
      <c r="AR55" s="42">
        <v>21.6</v>
      </c>
      <c r="BL55" s="42">
        <v>99.13333333333334</v>
      </c>
      <c r="BM55" s="42">
        <v>99.433333333333337</v>
      </c>
      <c r="BN55" s="42">
        <v>7502.9</v>
      </c>
      <c r="BO55" s="42">
        <v>3809.3</v>
      </c>
      <c r="BP55" s="42">
        <v>-1</v>
      </c>
      <c r="BQ55" s="42">
        <v>3656</v>
      </c>
      <c r="BR55" s="42">
        <v>9445.3333333333339</v>
      </c>
      <c r="BS55" s="42">
        <v>51386</v>
      </c>
    </row>
    <row r="56" spans="1:71" x14ac:dyDescent="0.35">
      <c r="A56" s="78">
        <v>30589</v>
      </c>
      <c r="B56" s="42">
        <v>3689.2</v>
      </c>
      <c r="C56" s="42">
        <v>7189.9</v>
      </c>
      <c r="D56" s="42">
        <v>51.317999999999998</v>
      </c>
      <c r="E56" s="42">
        <v>2319.9</v>
      </c>
      <c r="F56" s="42">
        <v>4657</v>
      </c>
      <c r="G56" s="42">
        <v>49.826999999999998</v>
      </c>
      <c r="H56" s="42">
        <v>48.78</v>
      </c>
      <c r="I56" s="42">
        <v>37.170999999999999</v>
      </c>
      <c r="J56" s="42">
        <v>35.36</v>
      </c>
      <c r="K56" s="42">
        <v>45.963000000000001</v>
      </c>
      <c r="L56" s="42">
        <v>58.7</v>
      </c>
      <c r="M56" s="42">
        <v>34</v>
      </c>
      <c r="N56" s="42">
        <v>23.3</v>
      </c>
      <c r="O56" s="42">
        <v>368.5</v>
      </c>
      <c r="P56" s="42">
        <v>8.3000000000000007</v>
      </c>
      <c r="Q56" s="42">
        <v>345.4</v>
      </c>
      <c r="R56" s="42">
        <v>267.5</v>
      </c>
      <c r="S56" s="42">
        <v>70.7</v>
      </c>
      <c r="T56" s="42">
        <v>782.2</v>
      </c>
      <c r="U56" s="42">
        <v>228.9</v>
      </c>
      <c r="V56" s="42">
        <v>49.814999999999998</v>
      </c>
      <c r="W56" s="42">
        <v>394.4</v>
      </c>
      <c r="X56" s="42">
        <v>387.8</v>
      </c>
      <c r="Y56" s="42">
        <v>808.7</v>
      </c>
      <c r="Z56" s="42">
        <v>1043.2</v>
      </c>
      <c r="AA56" s="42">
        <v>277.3</v>
      </c>
      <c r="AB56" s="42">
        <v>45.5</v>
      </c>
      <c r="AC56" s="42">
        <v>53.3</v>
      </c>
      <c r="AD56" s="42">
        <v>224.8</v>
      </c>
      <c r="AE56" s="42">
        <v>301.3</v>
      </c>
      <c r="AF56" s="42">
        <v>68.400000000000006</v>
      </c>
      <c r="AG56" s="42">
        <v>68.099999999999994</v>
      </c>
      <c r="AH56" s="42">
        <v>222</v>
      </c>
      <c r="AI56" s="42">
        <v>17.399999999999999</v>
      </c>
      <c r="AJ56" s="42">
        <v>4.0999999999999996</v>
      </c>
      <c r="AK56" s="42">
        <v>67.2</v>
      </c>
      <c r="AL56" s="42">
        <v>476.7</v>
      </c>
      <c r="AO56" s="42">
        <v>15904</v>
      </c>
      <c r="AP56" s="42">
        <v>21.8</v>
      </c>
      <c r="AQ56" s="42">
        <v>0.4</v>
      </c>
      <c r="AR56" s="42">
        <v>22.2</v>
      </c>
      <c r="BL56" s="42">
        <v>100.1</v>
      </c>
      <c r="BM56" s="42">
        <v>100.4</v>
      </c>
      <c r="BN56" s="42">
        <v>7563.6</v>
      </c>
      <c r="BO56" s="42">
        <v>3881</v>
      </c>
      <c r="BP56" s="42">
        <v>-1</v>
      </c>
      <c r="BQ56" s="42">
        <v>3671.3333333333339</v>
      </c>
      <c r="BR56" s="42">
        <v>9433</v>
      </c>
      <c r="BS56" s="42">
        <v>53662.333333333343</v>
      </c>
    </row>
    <row r="57" spans="1:71" x14ac:dyDescent="0.35">
      <c r="A57" s="78">
        <v>30681</v>
      </c>
      <c r="B57" s="42">
        <v>3794.7</v>
      </c>
      <c r="C57" s="42">
        <v>7339.9</v>
      </c>
      <c r="D57" s="42">
        <v>51.701999999999998</v>
      </c>
      <c r="E57" s="42">
        <v>2372.5</v>
      </c>
      <c r="F57" s="42">
        <v>4731.2</v>
      </c>
      <c r="G57" s="42">
        <v>50.155999999999999</v>
      </c>
      <c r="H57" s="42">
        <v>49.097999999999999</v>
      </c>
      <c r="I57" s="42">
        <v>37.454000000000001</v>
      </c>
      <c r="J57" s="42">
        <v>35.692</v>
      </c>
      <c r="K57" s="42">
        <v>45.95</v>
      </c>
      <c r="L57" s="42">
        <v>60.4</v>
      </c>
      <c r="M57" s="42">
        <v>34.9</v>
      </c>
      <c r="N57" s="42">
        <v>20</v>
      </c>
      <c r="O57" s="42">
        <v>371.8</v>
      </c>
      <c r="P57" s="42">
        <v>8.5</v>
      </c>
      <c r="Q57" s="42">
        <v>355.7</v>
      </c>
      <c r="R57" s="42">
        <v>273.7</v>
      </c>
      <c r="S57" s="42">
        <v>72.400000000000006</v>
      </c>
      <c r="T57" s="42">
        <v>775.1</v>
      </c>
      <c r="U57" s="42">
        <v>235.5</v>
      </c>
      <c r="V57" s="42">
        <v>50.146000000000001</v>
      </c>
      <c r="W57" s="42">
        <v>384.2</v>
      </c>
      <c r="X57" s="42">
        <v>390.9</v>
      </c>
      <c r="Y57" s="42">
        <v>782.5</v>
      </c>
      <c r="Z57" s="42">
        <v>1043.9000000000001</v>
      </c>
      <c r="AA57" s="42">
        <v>284.89999999999998</v>
      </c>
      <c r="AB57" s="42">
        <v>45.8</v>
      </c>
      <c r="AC57" s="42">
        <v>54.6</v>
      </c>
      <c r="AD57" s="42">
        <v>231.2</v>
      </c>
      <c r="AE57" s="42">
        <v>303.5</v>
      </c>
      <c r="AF57" s="42">
        <v>67</v>
      </c>
      <c r="AG57" s="42">
        <v>70.7</v>
      </c>
      <c r="AH57" s="42">
        <v>228</v>
      </c>
      <c r="AI57" s="42">
        <v>17.7</v>
      </c>
      <c r="AJ57" s="42">
        <v>4.3</v>
      </c>
      <c r="AK57" s="42">
        <v>68.3</v>
      </c>
      <c r="AL57" s="42">
        <v>482.1</v>
      </c>
      <c r="AO57" s="42">
        <v>15768</v>
      </c>
      <c r="AP57" s="42">
        <v>21.1</v>
      </c>
      <c r="AQ57" s="42">
        <v>0.4</v>
      </c>
      <c r="AR57" s="42">
        <v>21.5</v>
      </c>
      <c r="BL57" s="42">
        <v>101.1</v>
      </c>
      <c r="BM57" s="42">
        <v>101.1666666666667</v>
      </c>
      <c r="BN57" s="42">
        <v>7626.8</v>
      </c>
      <c r="BO57" s="42">
        <v>3943</v>
      </c>
      <c r="BP57" s="42">
        <v>-1</v>
      </c>
      <c r="BQ57" s="42">
        <v>3671.666666666667</v>
      </c>
      <c r="BR57" s="42">
        <v>9401.6666666666661</v>
      </c>
      <c r="BS57" s="42">
        <v>53249</v>
      </c>
    </row>
    <row r="58" spans="1:71" x14ac:dyDescent="0.35">
      <c r="A58" s="78">
        <v>30772</v>
      </c>
      <c r="B58" s="42">
        <v>3908.1</v>
      </c>
      <c r="C58" s="42">
        <v>7483.4</v>
      </c>
      <c r="D58" s="42">
        <v>52.212000000000003</v>
      </c>
      <c r="E58" s="42">
        <v>2418.1999999999998</v>
      </c>
      <c r="F58" s="42">
        <v>4770.5</v>
      </c>
      <c r="G58" s="42">
        <v>50.698</v>
      </c>
      <c r="H58" s="42">
        <v>49.734999999999999</v>
      </c>
      <c r="I58" s="42">
        <v>37.997</v>
      </c>
      <c r="J58" s="42">
        <v>36.317</v>
      </c>
      <c r="K58" s="42">
        <v>46</v>
      </c>
      <c r="L58" s="42">
        <v>62.5</v>
      </c>
      <c r="M58" s="42">
        <v>35.700000000000003</v>
      </c>
      <c r="N58" s="42">
        <v>17.3</v>
      </c>
      <c r="O58" s="42">
        <v>376.3</v>
      </c>
      <c r="P58" s="42">
        <v>8.8000000000000007</v>
      </c>
      <c r="Q58" s="42">
        <v>361.2</v>
      </c>
      <c r="R58" s="42">
        <v>281.60000000000002</v>
      </c>
      <c r="S58" s="42">
        <v>84.9</v>
      </c>
      <c r="T58" s="42">
        <v>794</v>
      </c>
      <c r="U58" s="42">
        <v>250.8</v>
      </c>
      <c r="V58" s="42">
        <v>50.69</v>
      </c>
      <c r="W58" s="42">
        <v>392.4</v>
      </c>
      <c r="X58" s="42">
        <v>401.6</v>
      </c>
      <c r="Y58" s="42">
        <v>789.2</v>
      </c>
      <c r="Z58" s="42">
        <v>1057.0999999999999</v>
      </c>
      <c r="AA58" s="42">
        <v>287.89999999999998</v>
      </c>
      <c r="AB58" s="42">
        <v>47</v>
      </c>
      <c r="AC58" s="42">
        <v>64.8</v>
      </c>
      <c r="AD58" s="42">
        <v>246.3</v>
      </c>
      <c r="AE58" s="42">
        <v>306.39999999999998</v>
      </c>
      <c r="AF58" s="42">
        <v>71.3</v>
      </c>
      <c r="AG58" s="42">
        <v>73.3</v>
      </c>
      <c r="AH58" s="42">
        <v>234.7</v>
      </c>
      <c r="AI58" s="42">
        <v>20.100000000000001</v>
      </c>
      <c r="AJ58" s="42">
        <v>4.5</v>
      </c>
      <c r="AK58" s="42">
        <v>69.900000000000006</v>
      </c>
      <c r="AL58" s="42">
        <v>495.1</v>
      </c>
      <c r="AO58" s="42">
        <v>16556</v>
      </c>
      <c r="AP58" s="42">
        <v>20.8</v>
      </c>
      <c r="AQ58" s="42">
        <v>0.4</v>
      </c>
      <c r="AR58" s="42">
        <v>21.2</v>
      </c>
      <c r="BL58" s="42">
        <v>102.5333333333333</v>
      </c>
      <c r="BM58" s="42">
        <v>101.93333333333329</v>
      </c>
      <c r="BN58" s="42">
        <v>7692.5</v>
      </c>
      <c r="BO58" s="42">
        <v>4017.3</v>
      </c>
      <c r="BP58" s="42">
        <v>-1</v>
      </c>
      <c r="BQ58" s="42">
        <v>3687</v>
      </c>
      <c r="BR58" s="42">
        <v>9412</v>
      </c>
      <c r="BS58" s="42">
        <v>55752.333333333343</v>
      </c>
    </row>
    <row r="59" spans="1:71" x14ac:dyDescent="0.35">
      <c r="A59" s="78">
        <v>30863</v>
      </c>
      <c r="B59" s="42">
        <v>4009.6</v>
      </c>
      <c r="C59" s="42">
        <v>7612.7</v>
      </c>
      <c r="D59" s="42">
        <v>52.680999999999997</v>
      </c>
      <c r="E59" s="42">
        <v>2475.9</v>
      </c>
      <c r="F59" s="42">
        <v>4837.3</v>
      </c>
      <c r="G59" s="42">
        <v>51.189</v>
      </c>
      <c r="H59" s="42">
        <v>50.23</v>
      </c>
      <c r="I59" s="42">
        <v>38.359000000000002</v>
      </c>
      <c r="J59" s="42">
        <v>36.713000000000001</v>
      </c>
      <c r="K59" s="42">
        <v>46.162999999999997</v>
      </c>
      <c r="L59" s="42">
        <v>64.099999999999994</v>
      </c>
      <c r="M59" s="42">
        <v>36.200000000000003</v>
      </c>
      <c r="N59" s="42">
        <v>15.7</v>
      </c>
      <c r="O59" s="42">
        <v>379</v>
      </c>
      <c r="P59" s="42">
        <v>9.1</v>
      </c>
      <c r="Q59" s="42">
        <v>370.4</v>
      </c>
      <c r="R59" s="42">
        <v>287.7</v>
      </c>
      <c r="S59" s="42">
        <v>83.7</v>
      </c>
      <c r="T59" s="42">
        <v>819.1</v>
      </c>
      <c r="U59" s="42">
        <v>256.8</v>
      </c>
      <c r="V59" s="42">
        <v>51.183</v>
      </c>
      <c r="W59" s="42">
        <v>408.3</v>
      </c>
      <c r="X59" s="42">
        <v>410.8</v>
      </c>
      <c r="Y59" s="42">
        <v>813.1</v>
      </c>
      <c r="Z59" s="42">
        <v>1071.2</v>
      </c>
      <c r="AA59" s="42">
        <v>294.60000000000002</v>
      </c>
      <c r="AB59" s="42">
        <v>47.5</v>
      </c>
      <c r="AC59" s="42">
        <v>63.8</v>
      </c>
      <c r="AD59" s="42">
        <v>252.1</v>
      </c>
      <c r="AE59" s="42">
        <v>308.39999999999998</v>
      </c>
      <c r="AF59" s="42">
        <v>73.099999999999994</v>
      </c>
      <c r="AG59" s="42">
        <v>75.8</v>
      </c>
      <c r="AH59" s="42">
        <v>240.3</v>
      </c>
      <c r="AI59" s="42">
        <v>19.899999999999999</v>
      </c>
      <c r="AJ59" s="42">
        <v>4.7</v>
      </c>
      <c r="AK59" s="42">
        <v>70.599999999999994</v>
      </c>
      <c r="AL59" s="42">
        <v>505.9</v>
      </c>
      <c r="AO59" s="42">
        <v>17236</v>
      </c>
      <c r="AP59" s="42">
        <v>20.6</v>
      </c>
      <c r="AQ59" s="42">
        <v>0.4</v>
      </c>
      <c r="AR59" s="42">
        <v>21</v>
      </c>
      <c r="BL59" s="42">
        <v>103.5</v>
      </c>
      <c r="BM59" s="42">
        <v>102.4666666666667</v>
      </c>
      <c r="BN59" s="42">
        <v>7760.5</v>
      </c>
      <c r="BO59" s="42">
        <v>4087.5</v>
      </c>
      <c r="BP59" s="42">
        <v>-1</v>
      </c>
      <c r="BQ59" s="42">
        <v>3720</v>
      </c>
      <c r="BR59" s="42">
        <v>9445.3333333333339</v>
      </c>
      <c r="BS59" s="42">
        <v>57382.666666666657</v>
      </c>
    </row>
    <row r="60" spans="1:71" x14ac:dyDescent="0.35">
      <c r="A60" s="78">
        <v>30955</v>
      </c>
      <c r="B60" s="42">
        <v>4084.3</v>
      </c>
      <c r="C60" s="42">
        <v>7686.1</v>
      </c>
      <c r="D60" s="42">
        <v>53.156999999999996</v>
      </c>
      <c r="E60" s="42">
        <v>2513.5</v>
      </c>
      <c r="F60" s="42">
        <v>4873.2</v>
      </c>
      <c r="G60" s="42">
        <v>51.584000000000003</v>
      </c>
      <c r="H60" s="42">
        <v>50.976999999999997</v>
      </c>
      <c r="I60" s="42">
        <v>38.716999999999999</v>
      </c>
      <c r="J60" s="42">
        <v>37.107999999999997</v>
      </c>
      <c r="K60" s="42">
        <v>46.311999999999998</v>
      </c>
      <c r="L60" s="42">
        <v>65.599999999999994</v>
      </c>
      <c r="M60" s="42">
        <v>36.799999999999997</v>
      </c>
      <c r="N60" s="42">
        <v>15.1</v>
      </c>
      <c r="O60" s="42">
        <v>380.4</v>
      </c>
      <c r="P60" s="42">
        <v>9.3000000000000007</v>
      </c>
      <c r="Q60" s="42">
        <v>384.1</v>
      </c>
      <c r="R60" s="42">
        <v>292.2</v>
      </c>
      <c r="S60" s="42">
        <v>71.3</v>
      </c>
      <c r="T60" s="42">
        <v>835.7</v>
      </c>
      <c r="U60" s="42">
        <v>261.8</v>
      </c>
      <c r="V60" s="42">
        <v>51.579000000000001</v>
      </c>
      <c r="W60" s="42">
        <v>414</v>
      </c>
      <c r="X60" s="42">
        <v>421.7</v>
      </c>
      <c r="Y60" s="42">
        <v>812.3</v>
      </c>
      <c r="Z60" s="42">
        <v>1089.5</v>
      </c>
      <c r="AA60" s="42">
        <v>307.3</v>
      </c>
      <c r="AB60" s="42">
        <v>47.4</v>
      </c>
      <c r="AC60" s="42">
        <v>53.8</v>
      </c>
      <c r="AD60" s="42">
        <v>257.10000000000002</v>
      </c>
      <c r="AE60" s="42">
        <v>309.10000000000002</v>
      </c>
      <c r="AF60" s="42">
        <v>70.7</v>
      </c>
      <c r="AG60" s="42">
        <v>76.8</v>
      </c>
      <c r="AH60" s="42">
        <v>244.7</v>
      </c>
      <c r="AI60" s="42">
        <v>17.5</v>
      </c>
      <c r="AJ60" s="42">
        <v>4.8</v>
      </c>
      <c r="AK60" s="42">
        <v>71.3</v>
      </c>
      <c r="AL60" s="42">
        <v>518.29999999999995</v>
      </c>
      <c r="AO60" s="42">
        <v>18092</v>
      </c>
      <c r="AP60" s="42">
        <v>20.5</v>
      </c>
      <c r="AQ60" s="42">
        <v>0.4</v>
      </c>
      <c r="AR60" s="42">
        <v>20.9</v>
      </c>
      <c r="BL60" s="42">
        <v>104.4</v>
      </c>
      <c r="BM60" s="42">
        <v>103.93333333333329</v>
      </c>
      <c r="BN60" s="42">
        <v>7830.2</v>
      </c>
      <c r="BO60" s="42">
        <v>4160.8999999999996</v>
      </c>
      <c r="BP60" s="42">
        <v>-1</v>
      </c>
      <c r="BQ60" s="42">
        <v>3758</v>
      </c>
      <c r="BR60" s="42">
        <v>9509</v>
      </c>
      <c r="BS60" s="42">
        <v>59910.333333333343</v>
      </c>
    </row>
    <row r="61" spans="1:71" x14ac:dyDescent="0.35">
      <c r="A61" s="78">
        <v>31047</v>
      </c>
      <c r="B61" s="42">
        <v>4148.6000000000004</v>
      </c>
      <c r="C61" s="42">
        <v>7749.2</v>
      </c>
      <c r="D61" s="42">
        <v>53.527999999999999</v>
      </c>
      <c r="E61" s="42">
        <v>2561.8000000000002</v>
      </c>
      <c r="F61" s="42">
        <v>4936.3</v>
      </c>
      <c r="G61" s="42">
        <v>51.902000000000001</v>
      </c>
      <c r="H61" s="42">
        <v>51.604999999999997</v>
      </c>
      <c r="I61" s="42">
        <v>39.100999999999999</v>
      </c>
      <c r="J61" s="42">
        <v>37.545000000000002</v>
      </c>
      <c r="K61" s="42">
        <v>46.405999999999999</v>
      </c>
      <c r="L61" s="42">
        <v>66.900000000000006</v>
      </c>
      <c r="M61" s="42">
        <v>37.6</v>
      </c>
      <c r="N61" s="42">
        <v>15.9</v>
      </c>
      <c r="O61" s="42">
        <v>387.9</v>
      </c>
      <c r="P61" s="42">
        <v>9.5</v>
      </c>
      <c r="Q61" s="42">
        <v>395.9</v>
      </c>
      <c r="R61" s="42">
        <v>297.5</v>
      </c>
      <c r="S61" s="42">
        <v>72.099999999999994</v>
      </c>
      <c r="T61" s="42">
        <v>862.8</v>
      </c>
      <c r="U61" s="42">
        <v>265.8</v>
      </c>
      <c r="V61" s="42">
        <v>51.896999999999998</v>
      </c>
      <c r="W61" s="42">
        <v>432.5</v>
      </c>
      <c r="X61" s="42">
        <v>430.2</v>
      </c>
      <c r="Y61" s="42">
        <v>838.4</v>
      </c>
      <c r="Z61" s="42">
        <v>1100.5</v>
      </c>
      <c r="AA61" s="42">
        <v>317.7</v>
      </c>
      <c r="AB61" s="42">
        <v>47.3</v>
      </c>
      <c r="AC61" s="42">
        <v>54.3</v>
      </c>
      <c r="AD61" s="42">
        <v>261.10000000000002</v>
      </c>
      <c r="AE61" s="42">
        <v>315.10000000000002</v>
      </c>
      <c r="AF61" s="42">
        <v>74.3</v>
      </c>
      <c r="AG61" s="42">
        <v>78.2</v>
      </c>
      <c r="AH61" s="42">
        <v>250.2</v>
      </c>
      <c r="AI61" s="42">
        <v>17.7</v>
      </c>
      <c r="AJ61" s="42">
        <v>4.8</v>
      </c>
      <c r="AK61" s="42">
        <v>72.8</v>
      </c>
      <c r="AL61" s="42">
        <v>529.29999999999995</v>
      </c>
      <c r="AO61" s="42">
        <v>18824</v>
      </c>
      <c r="AP61" s="42">
        <v>20.8</v>
      </c>
      <c r="AQ61" s="42">
        <v>0.4</v>
      </c>
      <c r="AR61" s="42">
        <v>21.2</v>
      </c>
      <c r="BL61" s="42">
        <v>105.3</v>
      </c>
      <c r="BM61" s="42">
        <v>104.8</v>
      </c>
      <c r="BN61" s="42">
        <v>7901.2</v>
      </c>
      <c r="BO61" s="42">
        <v>4230</v>
      </c>
      <c r="BP61" s="42">
        <v>-1</v>
      </c>
      <c r="BQ61" s="42">
        <v>3773</v>
      </c>
      <c r="BR61" s="42">
        <v>9555</v>
      </c>
      <c r="BS61" s="42">
        <v>60890.666666666657</v>
      </c>
    </row>
    <row r="62" spans="1:71" x14ac:dyDescent="0.35">
      <c r="A62" s="78">
        <v>31137</v>
      </c>
      <c r="B62" s="42">
        <v>4230.2</v>
      </c>
      <c r="C62" s="42">
        <v>7824.2</v>
      </c>
      <c r="D62" s="42">
        <v>54.076000000000001</v>
      </c>
      <c r="E62" s="42">
        <v>2636</v>
      </c>
      <c r="F62" s="42">
        <v>5020.2</v>
      </c>
      <c r="G62" s="42">
        <v>52.514000000000003</v>
      </c>
      <c r="H62" s="42">
        <v>51.399000000000001</v>
      </c>
      <c r="I62" s="42">
        <v>39.561999999999998</v>
      </c>
      <c r="J62" s="42">
        <v>38.040999999999997</v>
      </c>
      <c r="K62" s="42">
        <v>46.664000000000001</v>
      </c>
      <c r="L62" s="42">
        <v>67.900000000000006</v>
      </c>
      <c r="M62" s="42">
        <v>38.4</v>
      </c>
      <c r="N62" s="42">
        <v>16.899999999999999</v>
      </c>
      <c r="O62" s="42">
        <v>398.1</v>
      </c>
      <c r="P62" s="42">
        <v>9.9</v>
      </c>
      <c r="Q62" s="42">
        <v>432.3</v>
      </c>
      <c r="R62" s="42">
        <v>301</v>
      </c>
      <c r="S62" s="42">
        <v>77.7</v>
      </c>
      <c r="T62" s="42">
        <v>875.6</v>
      </c>
      <c r="U62" s="42">
        <v>275.7</v>
      </c>
      <c r="V62" s="42">
        <v>52.508000000000003</v>
      </c>
      <c r="W62" s="42">
        <v>434.8</v>
      </c>
      <c r="X62" s="42">
        <v>440.8</v>
      </c>
      <c r="Y62" s="42">
        <v>846</v>
      </c>
      <c r="Z62" s="42">
        <v>1114.4000000000001</v>
      </c>
      <c r="AA62" s="42">
        <v>353</v>
      </c>
      <c r="AB62" s="42">
        <v>46.4</v>
      </c>
      <c r="AC62" s="42">
        <v>57.7</v>
      </c>
      <c r="AD62" s="42">
        <v>271</v>
      </c>
      <c r="AE62" s="42">
        <v>323.2</v>
      </c>
      <c r="AF62" s="42">
        <v>74.8</v>
      </c>
      <c r="AG62" s="42">
        <v>79.3</v>
      </c>
      <c r="AH62" s="42">
        <v>254.7</v>
      </c>
      <c r="AI62" s="42">
        <v>20</v>
      </c>
      <c r="AJ62" s="42">
        <v>4.7</v>
      </c>
      <c r="AK62" s="42">
        <v>74.900000000000006</v>
      </c>
      <c r="AL62" s="42">
        <v>542.70000000000005</v>
      </c>
      <c r="AO62" s="42">
        <v>17044</v>
      </c>
      <c r="AP62" s="42">
        <v>20.8</v>
      </c>
      <c r="AQ62" s="42">
        <v>0.3</v>
      </c>
      <c r="AR62" s="42">
        <v>21.1</v>
      </c>
      <c r="BL62" s="42">
        <v>106.26666666666669</v>
      </c>
      <c r="BM62" s="42">
        <v>105.6666666666667</v>
      </c>
      <c r="BN62" s="42">
        <v>7972.5</v>
      </c>
      <c r="BO62" s="42">
        <v>4310.3999999999996</v>
      </c>
      <c r="BP62" s="42">
        <v>-1</v>
      </c>
      <c r="BQ62" s="42">
        <v>3798.3333333333339</v>
      </c>
      <c r="BR62" s="42">
        <v>9595.6666666666661</v>
      </c>
      <c r="BS62" s="42">
        <v>62514.666666666657</v>
      </c>
    </row>
    <row r="63" spans="1:71" x14ac:dyDescent="0.35">
      <c r="A63" s="78">
        <v>31228</v>
      </c>
      <c r="B63" s="42">
        <v>4294.8999999999996</v>
      </c>
      <c r="C63" s="42">
        <v>7893.1</v>
      </c>
      <c r="D63" s="42">
        <v>54.396000000000001</v>
      </c>
      <c r="E63" s="42">
        <v>2681.8</v>
      </c>
      <c r="F63" s="42">
        <v>5066.3</v>
      </c>
      <c r="G63" s="42">
        <v>52.94</v>
      </c>
      <c r="H63" s="42">
        <v>51.52</v>
      </c>
      <c r="I63" s="42">
        <v>39.951999999999998</v>
      </c>
      <c r="J63" s="42">
        <v>38.475999999999999</v>
      </c>
      <c r="K63" s="42">
        <v>46.808</v>
      </c>
      <c r="L63" s="42">
        <v>69.099999999999994</v>
      </c>
      <c r="M63" s="42">
        <v>39.200000000000003</v>
      </c>
      <c r="N63" s="42">
        <v>16</v>
      </c>
      <c r="O63" s="42">
        <v>400.5</v>
      </c>
      <c r="P63" s="42">
        <v>10.199999999999999</v>
      </c>
      <c r="Q63" s="42">
        <v>388.5</v>
      </c>
      <c r="R63" s="42">
        <v>305.7</v>
      </c>
      <c r="S63" s="42">
        <v>76</v>
      </c>
      <c r="T63" s="42">
        <v>900.5</v>
      </c>
      <c r="U63" s="42">
        <v>279.8</v>
      </c>
      <c r="V63" s="42">
        <v>52.933999999999997</v>
      </c>
      <c r="W63" s="42">
        <v>447.3</v>
      </c>
      <c r="X63" s="42">
        <v>453.2</v>
      </c>
      <c r="Y63" s="42">
        <v>868.3</v>
      </c>
      <c r="Z63" s="42">
        <v>1134.5999999999999</v>
      </c>
      <c r="AA63" s="42">
        <v>307.60000000000002</v>
      </c>
      <c r="AB63" s="42">
        <v>45.7</v>
      </c>
      <c r="AC63" s="42">
        <v>56.3</v>
      </c>
      <c r="AD63" s="42">
        <v>275</v>
      </c>
      <c r="AE63" s="42">
        <v>324.2</v>
      </c>
      <c r="AF63" s="42">
        <v>75.3</v>
      </c>
      <c r="AG63" s="42">
        <v>80.900000000000006</v>
      </c>
      <c r="AH63" s="42">
        <v>260</v>
      </c>
      <c r="AI63" s="42">
        <v>19.600000000000001</v>
      </c>
      <c r="AJ63" s="42">
        <v>4.8</v>
      </c>
      <c r="AK63" s="42">
        <v>76.3</v>
      </c>
      <c r="AL63" s="42">
        <v>557.70000000000005</v>
      </c>
      <c r="AO63" s="42">
        <v>19408</v>
      </c>
      <c r="AP63" s="42">
        <v>20.7</v>
      </c>
      <c r="AQ63" s="42">
        <v>0.3</v>
      </c>
      <c r="AR63" s="42">
        <v>21</v>
      </c>
      <c r="BL63" s="42">
        <v>107.23333333333331</v>
      </c>
      <c r="BM63" s="42">
        <v>106.6333333333333</v>
      </c>
      <c r="BN63" s="42">
        <v>8044.2</v>
      </c>
      <c r="BO63" s="42">
        <v>4377.1000000000004</v>
      </c>
      <c r="BP63" s="42">
        <v>-1</v>
      </c>
      <c r="BQ63" s="42">
        <v>3819.3333333333339</v>
      </c>
      <c r="BR63" s="42">
        <v>9640.3333333333339</v>
      </c>
      <c r="BS63" s="42">
        <v>65739.333333333328</v>
      </c>
    </row>
    <row r="64" spans="1:71" x14ac:dyDescent="0.35">
      <c r="A64" s="78">
        <v>31320</v>
      </c>
      <c r="B64" s="42">
        <v>4386.8</v>
      </c>
      <c r="C64" s="42">
        <v>8013.7</v>
      </c>
      <c r="D64" s="42">
        <v>54.756999999999998</v>
      </c>
      <c r="E64" s="42">
        <v>2754.1</v>
      </c>
      <c r="F64" s="42">
        <v>5162.5</v>
      </c>
      <c r="G64" s="42">
        <v>53.354999999999997</v>
      </c>
      <c r="H64" s="42">
        <v>51.795000000000002</v>
      </c>
      <c r="I64" s="42">
        <v>40.283000000000001</v>
      </c>
      <c r="J64" s="42">
        <v>38.834000000000003</v>
      </c>
      <c r="K64" s="42">
        <v>47</v>
      </c>
      <c r="L64" s="42">
        <v>70.3</v>
      </c>
      <c r="M64" s="42">
        <v>40.1</v>
      </c>
      <c r="N64" s="42">
        <v>15</v>
      </c>
      <c r="O64" s="42">
        <v>405.6</v>
      </c>
      <c r="P64" s="42">
        <v>10.6</v>
      </c>
      <c r="Q64" s="42">
        <v>421.5</v>
      </c>
      <c r="R64" s="42">
        <v>311.89999999999998</v>
      </c>
      <c r="S64" s="42">
        <v>81.7</v>
      </c>
      <c r="T64" s="42">
        <v>927.4</v>
      </c>
      <c r="U64" s="42">
        <v>284.60000000000002</v>
      </c>
      <c r="V64" s="42">
        <v>53.348999999999997</v>
      </c>
      <c r="W64" s="42">
        <v>463.1</v>
      </c>
      <c r="X64" s="42">
        <v>464.3</v>
      </c>
      <c r="Y64" s="42">
        <v>894.2</v>
      </c>
      <c r="Z64" s="42">
        <v>1152.7</v>
      </c>
      <c r="AA64" s="42">
        <v>340</v>
      </c>
      <c r="AB64" s="42">
        <v>46.8</v>
      </c>
      <c r="AC64" s="42">
        <v>60.8</v>
      </c>
      <c r="AD64" s="42">
        <v>279.7</v>
      </c>
      <c r="AE64" s="42">
        <v>327.5</v>
      </c>
      <c r="AF64" s="42">
        <v>76.400000000000006</v>
      </c>
      <c r="AG64" s="42">
        <v>81.5</v>
      </c>
      <c r="AH64" s="42">
        <v>265.10000000000002</v>
      </c>
      <c r="AI64" s="42">
        <v>20.9</v>
      </c>
      <c r="AJ64" s="42">
        <v>4.9000000000000004</v>
      </c>
      <c r="AK64" s="42">
        <v>78.099999999999994</v>
      </c>
      <c r="AL64" s="42">
        <v>571.6</v>
      </c>
      <c r="AO64" s="42">
        <v>20036</v>
      </c>
      <c r="AP64" s="42">
        <v>21</v>
      </c>
      <c r="AQ64" s="42">
        <v>0.3</v>
      </c>
      <c r="AR64" s="42">
        <v>21.3</v>
      </c>
      <c r="BL64" s="42">
        <v>107.9</v>
      </c>
      <c r="BM64" s="42">
        <v>107.1333333333333</v>
      </c>
      <c r="BN64" s="42">
        <v>8115.9</v>
      </c>
      <c r="BO64" s="42">
        <v>4442.8</v>
      </c>
      <c r="BP64" s="42">
        <v>-1</v>
      </c>
      <c r="BQ64" s="42">
        <v>3844.3333333333339</v>
      </c>
      <c r="BR64" s="42">
        <v>9746.6666666666661</v>
      </c>
      <c r="BS64" s="42">
        <v>67220</v>
      </c>
    </row>
    <row r="65" spans="1:71" x14ac:dyDescent="0.35">
      <c r="A65" s="78">
        <v>31412</v>
      </c>
      <c r="B65" s="42">
        <v>4444.1000000000004</v>
      </c>
      <c r="C65" s="42">
        <v>8073.2</v>
      </c>
      <c r="D65" s="42">
        <v>55.042000000000002</v>
      </c>
      <c r="E65" s="42">
        <v>2779.4</v>
      </c>
      <c r="F65" s="42">
        <v>5173.6000000000004</v>
      </c>
      <c r="G65" s="42">
        <v>53.726999999999997</v>
      </c>
      <c r="H65" s="42">
        <v>52.134999999999998</v>
      </c>
      <c r="I65" s="42">
        <v>40.655999999999999</v>
      </c>
      <c r="J65" s="42">
        <v>39.223999999999997</v>
      </c>
      <c r="K65" s="42">
        <v>47.28</v>
      </c>
      <c r="L65" s="42">
        <v>71.599999999999994</v>
      </c>
      <c r="M65" s="42">
        <v>41.1</v>
      </c>
      <c r="N65" s="42">
        <v>15.6</v>
      </c>
      <c r="O65" s="42">
        <v>408.3</v>
      </c>
      <c r="P65" s="42">
        <v>11</v>
      </c>
      <c r="Q65" s="42">
        <v>428.9</v>
      </c>
      <c r="R65" s="42">
        <v>313.89999999999998</v>
      </c>
      <c r="S65" s="42">
        <v>79.5</v>
      </c>
      <c r="T65" s="42">
        <v>938.6</v>
      </c>
      <c r="U65" s="42">
        <v>291.10000000000002</v>
      </c>
      <c r="V65" s="42">
        <v>53.722000000000001</v>
      </c>
      <c r="W65" s="42">
        <v>466.4</v>
      </c>
      <c r="X65" s="42">
        <v>472.1</v>
      </c>
      <c r="Y65" s="42">
        <v>894.7</v>
      </c>
      <c r="Z65" s="42">
        <v>1161.5</v>
      </c>
      <c r="AA65" s="42">
        <v>345.2</v>
      </c>
      <c r="AB65" s="42">
        <v>45.4</v>
      </c>
      <c r="AC65" s="42">
        <v>59</v>
      </c>
      <c r="AD65" s="42">
        <v>285.89999999999998</v>
      </c>
      <c r="AE65" s="42">
        <v>328.5</v>
      </c>
      <c r="AF65" s="42">
        <v>78.099999999999994</v>
      </c>
      <c r="AG65" s="42">
        <v>83.7</v>
      </c>
      <c r="AH65" s="42">
        <v>268.5</v>
      </c>
      <c r="AI65" s="42">
        <v>20.5</v>
      </c>
      <c r="AJ65" s="42">
        <v>5.2</v>
      </c>
      <c r="AK65" s="42">
        <v>79.8</v>
      </c>
      <c r="AL65" s="42">
        <v>582.20000000000005</v>
      </c>
      <c r="AO65" s="42">
        <v>21184</v>
      </c>
      <c r="AP65" s="42">
        <v>21.7</v>
      </c>
      <c r="AQ65" s="42">
        <v>0.3</v>
      </c>
      <c r="AR65" s="42">
        <v>22</v>
      </c>
      <c r="BL65" s="42">
        <v>109</v>
      </c>
      <c r="BM65" s="42">
        <v>108.2</v>
      </c>
      <c r="BN65" s="42">
        <v>8187.2</v>
      </c>
      <c r="BO65" s="42">
        <v>4506.8</v>
      </c>
      <c r="BP65" s="42">
        <v>-1</v>
      </c>
      <c r="BQ65" s="42">
        <v>3864.3333333333339</v>
      </c>
      <c r="BR65" s="42">
        <v>9764.3333333333339</v>
      </c>
      <c r="BS65" s="42">
        <v>66558.333333333328</v>
      </c>
    </row>
    <row r="66" spans="1:71" x14ac:dyDescent="0.35">
      <c r="A66" s="78">
        <v>31502</v>
      </c>
      <c r="B66" s="42">
        <v>4507.8999999999996</v>
      </c>
      <c r="C66" s="42">
        <v>8148.6</v>
      </c>
      <c r="D66" s="42">
        <v>55.313000000000002</v>
      </c>
      <c r="E66" s="42">
        <v>2823.6</v>
      </c>
      <c r="F66" s="42">
        <v>5218.8999999999996</v>
      </c>
      <c r="G66" s="42">
        <v>54.107999999999997</v>
      </c>
      <c r="H66" s="42">
        <v>52.003</v>
      </c>
      <c r="I66" s="42">
        <v>40.825000000000003</v>
      </c>
      <c r="J66" s="42">
        <v>39.368000000000002</v>
      </c>
      <c r="K66" s="42">
        <v>47.573999999999998</v>
      </c>
      <c r="L66" s="42">
        <v>73</v>
      </c>
      <c r="M66" s="42">
        <v>42.1</v>
      </c>
      <c r="N66" s="42">
        <v>15.6</v>
      </c>
      <c r="O66" s="42">
        <v>419.9</v>
      </c>
      <c r="P66" s="42">
        <v>11.3</v>
      </c>
      <c r="Q66" s="42">
        <v>426.3</v>
      </c>
      <c r="R66" s="42">
        <v>317.5</v>
      </c>
      <c r="S66" s="42">
        <v>84.4</v>
      </c>
      <c r="T66" s="42">
        <v>946.8</v>
      </c>
      <c r="U66" s="42">
        <v>298.2</v>
      </c>
      <c r="V66" s="42">
        <v>54.104999999999997</v>
      </c>
      <c r="W66" s="42">
        <v>464</v>
      </c>
      <c r="X66" s="42">
        <v>482.8</v>
      </c>
      <c r="Y66" s="42">
        <v>892.2</v>
      </c>
      <c r="Z66" s="42">
        <v>1182.9000000000001</v>
      </c>
      <c r="AA66" s="42">
        <v>341.8</v>
      </c>
      <c r="AB66" s="42">
        <v>44.5</v>
      </c>
      <c r="AC66" s="42">
        <v>63</v>
      </c>
      <c r="AD66" s="42">
        <v>292.7</v>
      </c>
      <c r="AE66" s="42">
        <v>338.3</v>
      </c>
      <c r="AF66" s="42">
        <v>79.7</v>
      </c>
      <c r="AG66" s="42">
        <v>84.5</v>
      </c>
      <c r="AH66" s="42">
        <v>273</v>
      </c>
      <c r="AI66" s="42">
        <v>21.4</v>
      </c>
      <c r="AJ66" s="42">
        <v>5.5</v>
      </c>
      <c r="AK66" s="42">
        <v>81.599999999999994</v>
      </c>
      <c r="AL66" s="42">
        <v>595.9</v>
      </c>
      <c r="AO66" s="42">
        <v>19720</v>
      </c>
      <c r="AP66" s="42">
        <v>22.8</v>
      </c>
      <c r="AQ66" s="42">
        <v>0.3</v>
      </c>
      <c r="AR66" s="42">
        <v>23.1</v>
      </c>
      <c r="BL66" s="42">
        <v>109.56666666666671</v>
      </c>
      <c r="BM66" s="42">
        <v>108.6666666666667</v>
      </c>
      <c r="BN66" s="42">
        <v>8257.9</v>
      </c>
      <c r="BO66" s="42">
        <v>4568.3999999999996</v>
      </c>
      <c r="BP66" s="42">
        <v>-1</v>
      </c>
      <c r="BQ66" s="42">
        <v>3872.3333333333339</v>
      </c>
      <c r="BR66" s="42">
        <v>9815.3333333333339</v>
      </c>
      <c r="BS66" s="42">
        <v>70815.333333333328</v>
      </c>
    </row>
    <row r="67" spans="1:71" x14ac:dyDescent="0.35">
      <c r="A67" s="78">
        <v>31593</v>
      </c>
      <c r="B67" s="42">
        <v>4545.3</v>
      </c>
      <c r="C67" s="42">
        <v>8185.3</v>
      </c>
      <c r="D67" s="42">
        <v>55.506999999999998</v>
      </c>
      <c r="E67" s="42">
        <v>2851.5</v>
      </c>
      <c r="F67" s="42">
        <v>5275.7</v>
      </c>
      <c r="G67" s="42">
        <v>54.051000000000002</v>
      </c>
      <c r="H67" s="42">
        <v>51.872999999999998</v>
      </c>
      <c r="I67" s="42">
        <v>41.005000000000003</v>
      </c>
      <c r="J67" s="42">
        <v>39.485999999999997</v>
      </c>
      <c r="K67" s="42">
        <v>48.063000000000002</v>
      </c>
      <c r="L67" s="42">
        <v>74.5</v>
      </c>
      <c r="M67" s="42">
        <v>43.1</v>
      </c>
      <c r="N67" s="42">
        <v>16.399999999999999</v>
      </c>
      <c r="O67" s="42">
        <v>425.6</v>
      </c>
      <c r="P67" s="42">
        <v>11.7</v>
      </c>
      <c r="Q67" s="42">
        <v>429.4</v>
      </c>
      <c r="R67" s="42">
        <v>319.5</v>
      </c>
      <c r="S67" s="42">
        <v>85.5</v>
      </c>
      <c r="T67" s="42">
        <v>967.5</v>
      </c>
      <c r="U67" s="42">
        <v>301.89999999999998</v>
      </c>
      <c r="V67" s="42">
        <v>54.048999999999999</v>
      </c>
      <c r="W67" s="42">
        <v>477.8</v>
      </c>
      <c r="X67" s="42">
        <v>489.7</v>
      </c>
      <c r="Y67" s="42">
        <v>921.1</v>
      </c>
      <c r="Z67" s="42">
        <v>1194.4000000000001</v>
      </c>
      <c r="AA67" s="42">
        <v>344.4</v>
      </c>
      <c r="AB67" s="42">
        <v>42.9</v>
      </c>
      <c r="AC67" s="42">
        <v>63.4</v>
      </c>
      <c r="AD67" s="42">
        <v>296.10000000000002</v>
      </c>
      <c r="AE67" s="42">
        <v>342</v>
      </c>
      <c r="AF67" s="42">
        <v>83.8</v>
      </c>
      <c r="AG67" s="42">
        <v>85</v>
      </c>
      <c r="AH67" s="42">
        <v>276.60000000000002</v>
      </c>
      <c r="AI67" s="42">
        <v>22</v>
      </c>
      <c r="AJ67" s="42">
        <v>5.8</v>
      </c>
      <c r="AK67" s="42">
        <v>83.6</v>
      </c>
      <c r="AL67" s="42">
        <v>605.5</v>
      </c>
      <c r="AO67" s="42">
        <v>20556</v>
      </c>
      <c r="AP67" s="42">
        <v>23.9</v>
      </c>
      <c r="AQ67" s="42">
        <v>0.3</v>
      </c>
      <c r="AR67" s="42">
        <v>24.2</v>
      </c>
      <c r="BL67" s="42">
        <v>109.0333333333333</v>
      </c>
      <c r="BM67" s="42">
        <v>107.93333333333329</v>
      </c>
      <c r="BN67" s="42">
        <v>8328.2999999999993</v>
      </c>
      <c r="BO67" s="42">
        <v>4624.7</v>
      </c>
      <c r="BP67" s="42">
        <v>-1</v>
      </c>
      <c r="BQ67" s="42">
        <v>3883</v>
      </c>
      <c r="BR67" s="42">
        <v>9854.3333333333339</v>
      </c>
      <c r="BS67" s="42">
        <v>72215.333333333328</v>
      </c>
    </row>
    <row r="68" spans="1:71" x14ac:dyDescent="0.35">
      <c r="A68" s="78">
        <v>31685</v>
      </c>
      <c r="B68" s="42">
        <v>4607.7</v>
      </c>
      <c r="C68" s="42">
        <v>8263.6</v>
      </c>
      <c r="D68" s="42">
        <v>55.771000000000001</v>
      </c>
      <c r="E68" s="42">
        <v>2917.2</v>
      </c>
      <c r="F68" s="42">
        <v>5369</v>
      </c>
      <c r="G68" s="42">
        <v>54.335999999999999</v>
      </c>
      <c r="H68" s="42">
        <v>51.947000000000003</v>
      </c>
      <c r="I68" s="42">
        <v>41.36</v>
      </c>
      <c r="J68" s="42">
        <v>39.823999999999998</v>
      </c>
      <c r="K68" s="42">
        <v>48.500999999999998</v>
      </c>
      <c r="L68" s="42">
        <v>76</v>
      </c>
      <c r="M68" s="42">
        <v>44.1</v>
      </c>
      <c r="N68" s="42">
        <v>17</v>
      </c>
      <c r="O68" s="42">
        <v>433.1</v>
      </c>
      <c r="P68" s="42">
        <v>12.1</v>
      </c>
      <c r="Q68" s="42">
        <v>439.5</v>
      </c>
      <c r="R68" s="42">
        <v>326.2</v>
      </c>
      <c r="S68" s="42">
        <v>86.9</v>
      </c>
      <c r="T68" s="42">
        <v>993.6</v>
      </c>
      <c r="U68" s="42">
        <v>306.89999999999998</v>
      </c>
      <c r="V68" s="42">
        <v>54.334000000000003</v>
      </c>
      <c r="W68" s="42">
        <v>495.1</v>
      </c>
      <c r="X68" s="42">
        <v>498.5</v>
      </c>
      <c r="Y68" s="42">
        <v>953</v>
      </c>
      <c r="Z68" s="42">
        <v>1205.5</v>
      </c>
      <c r="AA68" s="42">
        <v>352</v>
      </c>
      <c r="AB68" s="42">
        <v>43.8</v>
      </c>
      <c r="AC68" s="42">
        <v>64.599999999999994</v>
      </c>
      <c r="AD68" s="42">
        <v>300.8</v>
      </c>
      <c r="AE68" s="42">
        <v>347.8</v>
      </c>
      <c r="AF68" s="42">
        <v>86.7</v>
      </c>
      <c r="AG68" s="42">
        <v>87.5</v>
      </c>
      <c r="AH68" s="42">
        <v>282.3</v>
      </c>
      <c r="AI68" s="42">
        <v>22.4</v>
      </c>
      <c r="AJ68" s="42">
        <v>6.1</v>
      </c>
      <c r="AK68" s="42">
        <v>85.3</v>
      </c>
      <c r="AL68" s="42">
        <v>616.5</v>
      </c>
      <c r="AO68" s="42">
        <v>21284</v>
      </c>
      <c r="AP68" s="42">
        <v>25.1</v>
      </c>
      <c r="AQ68" s="42">
        <v>0.3</v>
      </c>
      <c r="AR68" s="42">
        <v>25.5</v>
      </c>
      <c r="BL68" s="42">
        <v>109.7</v>
      </c>
      <c r="BM68" s="42">
        <v>108.5</v>
      </c>
      <c r="BN68" s="42">
        <v>8398.5</v>
      </c>
      <c r="BO68" s="42">
        <v>4682.8999999999996</v>
      </c>
      <c r="BP68" s="42">
        <v>-1</v>
      </c>
      <c r="BQ68" s="42">
        <v>3889.3333333333339</v>
      </c>
      <c r="BR68" s="42">
        <v>9906.6666666666661</v>
      </c>
      <c r="BS68" s="42">
        <v>73843.333333333328</v>
      </c>
    </row>
    <row r="69" spans="1:71" x14ac:dyDescent="0.35">
      <c r="A69" s="78">
        <v>31777</v>
      </c>
      <c r="B69" s="42">
        <v>4657.6000000000004</v>
      </c>
      <c r="C69" s="42">
        <v>8308</v>
      </c>
      <c r="D69" s="42">
        <v>56.101999999999997</v>
      </c>
      <c r="E69" s="42">
        <v>2952.8</v>
      </c>
      <c r="F69" s="42">
        <v>5402</v>
      </c>
      <c r="G69" s="42">
        <v>54.664999999999999</v>
      </c>
      <c r="H69" s="42">
        <v>52.006</v>
      </c>
      <c r="I69" s="42">
        <v>41.886000000000003</v>
      </c>
      <c r="J69" s="42">
        <v>40.348999999999997</v>
      </c>
      <c r="K69" s="42">
        <v>49.026000000000003</v>
      </c>
      <c r="L69" s="42">
        <v>77.599999999999994</v>
      </c>
      <c r="M69" s="42">
        <v>45.2</v>
      </c>
      <c r="N69" s="42">
        <v>16.899999999999999</v>
      </c>
      <c r="O69" s="42">
        <v>435.8</v>
      </c>
      <c r="P69" s="42">
        <v>12.7</v>
      </c>
      <c r="Q69" s="42">
        <v>456</v>
      </c>
      <c r="R69" s="42">
        <v>330.4</v>
      </c>
      <c r="S69" s="42">
        <v>97.9</v>
      </c>
      <c r="T69" s="42">
        <v>996.4</v>
      </c>
      <c r="U69" s="42">
        <v>312.60000000000002</v>
      </c>
      <c r="V69" s="42">
        <v>54.661999999999999</v>
      </c>
      <c r="W69" s="42">
        <v>489.8</v>
      </c>
      <c r="X69" s="42">
        <v>506.6</v>
      </c>
      <c r="Y69" s="42">
        <v>941.8</v>
      </c>
      <c r="Z69" s="42">
        <v>1209.5</v>
      </c>
      <c r="AA69" s="42">
        <v>364.2</v>
      </c>
      <c r="AB69" s="42">
        <v>43.6</v>
      </c>
      <c r="AC69" s="42">
        <v>73.099999999999994</v>
      </c>
      <c r="AD69" s="42">
        <v>306.2</v>
      </c>
      <c r="AE69" s="42">
        <v>348.9</v>
      </c>
      <c r="AF69" s="42">
        <v>79.5</v>
      </c>
      <c r="AG69" s="42">
        <v>91.8</v>
      </c>
      <c r="AH69" s="42">
        <v>286.8</v>
      </c>
      <c r="AI69" s="42">
        <v>24.8</v>
      </c>
      <c r="AJ69" s="42">
        <v>6.4</v>
      </c>
      <c r="AK69" s="42">
        <v>86.9</v>
      </c>
      <c r="AL69" s="42">
        <v>626.29999999999995</v>
      </c>
      <c r="AO69" s="42">
        <v>18320</v>
      </c>
      <c r="AP69" s="42">
        <v>26.5</v>
      </c>
      <c r="AQ69" s="42">
        <v>0.3</v>
      </c>
      <c r="AR69" s="42">
        <v>26.8</v>
      </c>
      <c r="BL69" s="42">
        <v>110.4666666666667</v>
      </c>
      <c r="BM69" s="42">
        <v>109.2</v>
      </c>
      <c r="BN69" s="42">
        <v>8468.4</v>
      </c>
      <c r="BO69" s="42">
        <v>4747.5</v>
      </c>
      <c r="BP69" s="42">
        <v>-1</v>
      </c>
      <c r="BQ69" s="42">
        <v>3926.666666666667</v>
      </c>
      <c r="BR69" s="42">
        <v>10024.33333333333</v>
      </c>
      <c r="BS69" s="42">
        <v>71122.666666666672</v>
      </c>
    </row>
    <row r="70" spans="1:71" x14ac:dyDescent="0.35">
      <c r="A70" s="78">
        <v>31867</v>
      </c>
      <c r="B70" s="42">
        <v>4722.2</v>
      </c>
      <c r="C70" s="42">
        <v>8369.9</v>
      </c>
      <c r="D70" s="42">
        <v>56.427</v>
      </c>
      <c r="E70" s="42">
        <v>2983.5</v>
      </c>
      <c r="F70" s="42">
        <v>5407.4</v>
      </c>
      <c r="G70" s="42">
        <v>55.179000000000002</v>
      </c>
      <c r="H70" s="42">
        <v>51.917000000000002</v>
      </c>
      <c r="I70" s="42">
        <v>42.484999999999999</v>
      </c>
      <c r="J70" s="42">
        <v>41.003</v>
      </c>
      <c r="K70" s="42">
        <v>49.34</v>
      </c>
      <c r="L70" s="42">
        <v>79.599999999999994</v>
      </c>
      <c r="M70" s="42">
        <v>46.2</v>
      </c>
      <c r="N70" s="42">
        <v>15.5</v>
      </c>
      <c r="O70" s="42">
        <v>441.9</v>
      </c>
      <c r="P70" s="42">
        <v>12.7</v>
      </c>
      <c r="Q70" s="42">
        <v>450.7</v>
      </c>
      <c r="R70" s="42">
        <v>336</v>
      </c>
      <c r="S70" s="42">
        <v>98.7</v>
      </c>
      <c r="T70" s="42">
        <v>1008.7</v>
      </c>
      <c r="U70" s="42">
        <v>317.39999999999998</v>
      </c>
      <c r="V70" s="42">
        <v>55.174999999999997</v>
      </c>
      <c r="W70" s="42">
        <v>492.1</v>
      </c>
      <c r="X70" s="42">
        <v>516.5</v>
      </c>
      <c r="Y70" s="42">
        <v>947.9</v>
      </c>
      <c r="Z70" s="42">
        <v>1215.9000000000001</v>
      </c>
      <c r="AA70" s="42">
        <v>358.3</v>
      </c>
      <c r="AB70" s="42">
        <v>44.1</v>
      </c>
      <c r="AC70" s="42">
        <v>76</v>
      </c>
      <c r="AD70" s="42">
        <v>310.7</v>
      </c>
      <c r="AE70" s="42">
        <v>353.6</v>
      </c>
      <c r="AF70" s="42">
        <v>76.900000000000006</v>
      </c>
      <c r="AG70" s="42">
        <v>92.4</v>
      </c>
      <c r="AH70" s="42">
        <v>291.89999999999998</v>
      </c>
      <c r="AI70" s="42">
        <v>22.7</v>
      </c>
      <c r="AJ70" s="42">
        <v>6.7</v>
      </c>
      <c r="AK70" s="42">
        <v>88.3</v>
      </c>
      <c r="AL70" s="42">
        <v>637.79999999999995</v>
      </c>
      <c r="AO70" s="42">
        <v>18760</v>
      </c>
      <c r="AP70" s="42">
        <v>28</v>
      </c>
      <c r="AQ70" s="42">
        <v>0.3</v>
      </c>
      <c r="AR70" s="42">
        <v>28.3</v>
      </c>
      <c r="BL70" s="42">
        <v>111.8</v>
      </c>
      <c r="BM70" s="42">
        <v>110.6666666666667</v>
      </c>
      <c r="BN70" s="42">
        <v>8537.9</v>
      </c>
      <c r="BO70" s="42">
        <v>4817</v>
      </c>
      <c r="BP70" s="42">
        <v>-1</v>
      </c>
      <c r="BQ70" s="42">
        <v>3943.666666666667</v>
      </c>
      <c r="BR70" s="42">
        <v>10039.33333333333</v>
      </c>
      <c r="BS70" s="42">
        <v>75290</v>
      </c>
    </row>
    <row r="71" spans="1:71" x14ac:dyDescent="0.35">
      <c r="A71" s="78">
        <v>31958</v>
      </c>
      <c r="B71" s="42">
        <v>4806.2</v>
      </c>
      <c r="C71" s="42">
        <v>8460.2000000000007</v>
      </c>
      <c r="D71" s="42">
        <v>56.81</v>
      </c>
      <c r="E71" s="42">
        <v>3053.3</v>
      </c>
      <c r="F71" s="42">
        <v>5481.2</v>
      </c>
      <c r="G71" s="42">
        <v>55.710999999999999</v>
      </c>
      <c r="H71" s="42">
        <v>52.164000000000001</v>
      </c>
      <c r="I71" s="42">
        <v>43.003999999999998</v>
      </c>
      <c r="J71" s="42">
        <v>41.542000000000002</v>
      </c>
      <c r="K71" s="42">
        <v>49.755000000000003</v>
      </c>
      <c r="L71" s="42">
        <v>81.099999999999994</v>
      </c>
      <c r="M71" s="42">
        <v>47.3</v>
      </c>
      <c r="N71" s="42">
        <v>15.1</v>
      </c>
      <c r="O71" s="42">
        <v>447.5</v>
      </c>
      <c r="P71" s="42">
        <v>12.9</v>
      </c>
      <c r="Q71" s="42">
        <v>511.7</v>
      </c>
      <c r="R71" s="42">
        <v>344.4</v>
      </c>
      <c r="S71" s="42">
        <v>111.8</v>
      </c>
      <c r="T71" s="42">
        <v>1025.2</v>
      </c>
      <c r="U71" s="42">
        <v>321.5</v>
      </c>
      <c r="V71" s="42">
        <v>55.706000000000003</v>
      </c>
      <c r="W71" s="42">
        <v>501.2</v>
      </c>
      <c r="X71" s="42">
        <v>524</v>
      </c>
      <c r="Y71" s="42">
        <v>960.8</v>
      </c>
      <c r="Z71" s="42">
        <v>1218.5999999999999</v>
      </c>
      <c r="AA71" s="42">
        <v>410.2</v>
      </c>
      <c r="AB71" s="42">
        <v>45.8</v>
      </c>
      <c r="AC71" s="42">
        <v>87.3</v>
      </c>
      <c r="AD71" s="42">
        <v>314.5</v>
      </c>
      <c r="AE71" s="42">
        <v>357.6</v>
      </c>
      <c r="AF71" s="42">
        <v>80.2</v>
      </c>
      <c r="AG71" s="42">
        <v>101.5</v>
      </c>
      <c r="AH71" s="42">
        <v>298.5</v>
      </c>
      <c r="AI71" s="42">
        <v>24.5</v>
      </c>
      <c r="AJ71" s="42">
        <v>7</v>
      </c>
      <c r="AK71" s="42">
        <v>89.9</v>
      </c>
      <c r="AL71" s="42">
        <v>646.9</v>
      </c>
      <c r="AO71" s="42">
        <v>19560</v>
      </c>
      <c r="AP71" s="42">
        <v>30.2</v>
      </c>
      <c r="AQ71" s="42">
        <v>0.3</v>
      </c>
      <c r="AR71" s="42">
        <v>30.4</v>
      </c>
      <c r="BL71" s="42">
        <v>113.06666666666671</v>
      </c>
      <c r="BM71" s="42">
        <v>111.9666666666667</v>
      </c>
      <c r="BN71" s="42">
        <v>8606.7000000000007</v>
      </c>
      <c r="BO71" s="42">
        <v>4889.3999999999996</v>
      </c>
      <c r="BP71" s="42">
        <v>-1</v>
      </c>
      <c r="BQ71" s="42">
        <v>3953</v>
      </c>
      <c r="BR71" s="42">
        <v>10083.33333333333</v>
      </c>
      <c r="BS71" s="42">
        <v>75025.666666666672</v>
      </c>
    </row>
    <row r="72" spans="1:71" x14ac:dyDescent="0.35">
      <c r="A72" s="78">
        <v>32050</v>
      </c>
      <c r="B72" s="42">
        <v>4884.6000000000004</v>
      </c>
      <c r="C72" s="42">
        <v>8533.6</v>
      </c>
      <c r="D72" s="42">
        <v>57.247999999999998</v>
      </c>
      <c r="E72" s="42">
        <v>3117.4</v>
      </c>
      <c r="F72" s="42">
        <v>5543.7</v>
      </c>
      <c r="G72" s="42">
        <v>56.238999999999997</v>
      </c>
      <c r="H72" s="42">
        <v>52.540999999999997</v>
      </c>
      <c r="I72" s="42">
        <v>43.518000000000001</v>
      </c>
      <c r="J72" s="42">
        <v>42.069000000000003</v>
      </c>
      <c r="K72" s="42">
        <v>50.198</v>
      </c>
      <c r="L72" s="42">
        <v>82.3</v>
      </c>
      <c r="M72" s="42">
        <v>48.4</v>
      </c>
      <c r="N72" s="42">
        <v>14.4</v>
      </c>
      <c r="O72" s="42">
        <v>449.4</v>
      </c>
      <c r="P72" s="42">
        <v>13.5</v>
      </c>
      <c r="Q72" s="42">
        <v>489</v>
      </c>
      <c r="R72" s="42">
        <v>352.4</v>
      </c>
      <c r="S72" s="42">
        <v>116.2</v>
      </c>
      <c r="T72" s="42">
        <v>1036.2</v>
      </c>
      <c r="U72" s="42">
        <v>326.3</v>
      </c>
      <c r="V72" s="42">
        <v>56.231999999999999</v>
      </c>
      <c r="W72" s="42">
        <v>504.1</v>
      </c>
      <c r="X72" s="42">
        <v>532.1</v>
      </c>
      <c r="Y72" s="42">
        <v>959.5</v>
      </c>
      <c r="Z72" s="42">
        <v>1222.8</v>
      </c>
      <c r="AA72" s="42">
        <v>394.9</v>
      </c>
      <c r="AB72" s="42">
        <v>46.4</v>
      </c>
      <c r="AC72" s="42">
        <v>91.3</v>
      </c>
      <c r="AD72" s="42">
        <v>319</v>
      </c>
      <c r="AE72" s="42">
        <v>357.9</v>
      </c>
      <c r="AF72" s="42">
        <v>78.2</v>
      </c>
      <c r="AG72" s="42">
        <v>94.1</v>
      </c>
      <c r="AH72" s="42">
        <v>306</v>
      </c>
      <c r="AI72" s="42">
        <v>24.8</v>
      </c>
      <c r="AJ72" s="42">
        <v>7.3</v>
      </c>
      <c r="AK72" s="42">
        <v>91.6</v>
      </c>
      <c r="AL72" s="42">
        <v>656.4</v>
      </c>
      <c r="AO72" s="42">
        <v>18828</v>
      </c>
      <c r="AP72" s="42">
        <v>31</v>
      </c>
      <c r="AQ72" s="42">
        <v>0.3</v>
      </c>
      <c r="AR72" s="42">
        <v>31.3</v>
      </c>
      <c r="BL72" s="42">
        <v>114.26666666666669</v>
      </c>
      <c r="BM72" s="42">
        <v>113.1666666666667</v>
      </c>
      <c r="BN72" s="42">
        <v>8675.1</v>
      </c>
      <c r="BO72" s="42">
        <v>4965.6000000000004</v>
      </c>
      <c r="BP72" s="42">
        <v>-1</v>
      </c>
      <c r="BQ72" s="42">
        <v>3969</v>
      </c>
      <c r="BR72" s="42">
        <v>10092.33333333333</v>
      </c>
      <c r="BS72" s="42">
        <v>77047</v>
      </c>
    </row>
    <row r="73" spans="1:71" x14ac:dyDescent="0.35">
      <c r="A73" s="78">
        <v>32142</v>
      </c>
      <c r="B73" s="42">
        <v>5008</v>
      </c>
      <c r="C73" s="42">
        <v>8680.2000000000007</v>
      </c>
      <c r="D73" s="42">
        <v>57.677999999999997</v>
      </c>
      <c r="E73" s="42">
        <v>3150.9</v>
      </c>
      <c r="F73" s="42">
        <v>5555.5</v>
      </c>
      <c r="G73" s="42">
        <v>56.725000000000001</v>
      </c>
      <c r="H73" s="42">
        <v>52.651000000000003</v>
      </c>
      <c r="I73" s="42">
        <v>43.777999999999999</v>
      </c>
      <c r="J73" s="42">
        <v>42.326000000000001</v>
      </c>
      <c r="K73" s="42">
        <v>50.463999999999999</v>
      </c>
      <c r="L73" s="42">
        <v>83.3</v>
      </c>
      <c r="M73" s="42">
        <v>49.4</v>
      </c>
      <c r="N73" s="42">
        <v>13.5</v>
      </c>
      <c r="O73" s="42">
        <v>452.8</v>
      </c>
      <c r="P73" s="42">
        <v>13.7</v>
      </c>
      <c r="Q73" s="42">
        <v>507</v>
      </c>
      <c r="R73" s="42">
        <v>357.4</v>
      </c>
      <c r="S73" s="42">
        <v>110.7</v>
      </c>
      <c r="T73" s="42">
        <v>1056</v>
      </c>
      <c r="U73" s="42">
        <v>333.3</v>
      </c>
      <c r="V73" s="42">
        <v>56.718000000000004</v>
      </c>
      <c r="W73" s="42">
        <v>513.70000000000005</v>
      </c>
      <c r="X73" s="42">
        <v>542.29999999999995</v>
      </c>
      <c r="Y73" s="42">
        <v>975.7</v>
      </c>
      <c r="Z73" s="42">
        <v>1238.9000000000001</v>
      </c>
      <c r="AA73" s="42">
        <v>408.5</v>
      </c>
      <c r="AB73" s="42">
        <v>47.4</v>
      </c>
      <c r="AC73" s="42">
        <v>87.1</v>
      </c>
      <c r="AD73" s="42">
        <v>325.60000000000002</v>
      </c>
      <c r="AE73" s="42">
        <v>359.7</v>
      </c>
      <c r="AF73" s="42">
        <v>78.2</v>
      </c>
      <c r="AG73" s="42">
        <v>98.4</v>
      </c>
      <c r="AH73" s="42">
        <v>310</v>
      </c>
      <c r="AI73" s="42">
        <v>23.6</v>
      </c>
      <c r="AJ73" s="42">
        <v>7.7</v>
      </c>
      <c r="AK73" s="42">
        <v>93.1</v>
      </c>
      <c r="AL73" s="42">
        <v>668.1</v>
      </c>
      <c r="AO73" s="42">
        <v>18696</v>
      </c>
      <c r="AP73" s="42">
        <v>30.8</v>
      </c>
      <c r="AQ73" s="42">
        <v>0.3</v>
      </c>
      <c r="AR73" s="42">
        <v>31.1</v>
      </c>
      <c r="BL73" s="42">
        <v>115.3333333333333</v>
      </c>
      <c r="BM73" s="42">
        <v>114.1666666666667</v>
      </c>
      <c r="BN73" s="42">
        <v>8743.5</v>
      </c>
      <c r="BO73" s="42">
        <v>5044.5</v>
      </c>
      <c r="BP73" s="42">
        <v>-1</v>
      </c>
      <c r="BQ73" s="42">
        <v>4000.666666666667</v>
      </c>
      <c r="BR73" s="42">
        <v>10184.66666666667</v>
      </c>
      <c r="BS73" s="42">
        <v>78058</v>
      </c>
    </row>
    <row r="74" spans="1:71" x14ac:dyDescent="0.35">
      <c r="A74" s="78">
        <v>32233</v>
      </c>
      <c r="B74" s="42">
        <v>5073.3999999999996</v>
      </c>
      <c r="C74" s="42">
        <v>8725</v>
      </c>
      <c r="D74" s="42">
        <v>58.124000000000002</v>
      </c>
      <c r="E74" s="42">
        <v>3231.9</v>
      </c>
      <c r="F74" s="42">
        <v>5653.6</v>
      </c>
      <c r="G74" s="42">
        <v>57.173000000000002</v>
      </c>
      <c r="H74" s="42">
        <v>53.369</v>
      </c>
      <c r="I74" s="42">
        <v>44.003</v>
      </c>
      <c r="J74" s="42">
        <v>42.514000000000003</v>
      </c>
      <c r="K74" s="42">
        <v>50.87</v>
      </c>
      <c r="L74" s="42">
        <v>83.4</v>
      </c>
      <c r="M74" s="42">
        <v>50.9</v>
      </c>
      <c r="N74" s="42">
        <v>13.9</v>
      </c>
      <c r="O74" s="42">
        <v>470.3</v>
      </c>
      <c r="P74" s="42">
        <v>14.2</v>
      </c>
      <c r="Q74" s="42">
        <v>502.1</v>
      </c>
      <c r="R74" s="42">
        <v>365.2</v>
      </c>
      <c r="S74" s="42">
        <v>108</v>
      </c>
      <c r="T74" s="42">
        <v>1056.9000000000001</v>
      </c>
      <c r="U74" s="42">
        <v>352.7</v>
      </c>
      <c r="V74" s="42">
        <v>57.164999999999999</v>
      </c>
      <c r="W74" s="42">
        <v>505.8</v>
      </c>
      <c r="X74" s="42">
        <v>551.1</v>
      </c>
      <c r="Y74" s="42">
        <v>947.7</v>
      </c>
      <c r="Z74" s="42">
        <v>1252.5999999999999</v>
      </c>
      <c r="AA74" s="42">
        <v>402.6</v>
      </c>
      <c r="AB74" s="42">
        <v>49.6</v>
      </c>
      <c r="AC74" s="42">
        <v>84.5</v>
      </c>
      <c r="AD74" s="42">
        <v>344.7</v>
      </c>
      <c r="AE74" s="42">
        <v>375</v>
      </c>
      <c r="AF74" s="42">
        <v>84.1</v>
      </c>
      <c r="AG74" s="42">
        <v>99.4</v>
      </c>
      <c r="AH74" s="42">
        <v>315.7</v>
      </c>
      <c r="AI74" s="42">
        <v>23.4</v>
      </c>
      <c r="AJ74" s="42">
        <v>8</v>
      </c>
      <c r="AK74" s="42">
        <v>95.3</v>
      </c>
      <c r="AL74" s="42">
        <v>678.6</v>
      </c>
      <c r="AO74" s="42">
        <v>18972</v>
      </c>
      <c r="AP74" s="42">
        <v>30</v>
      </c>
      <c r="AQ74" s="42">
        <v>0.3</v>
      </c>
      <c r="AR74" s="42">
        <v>30.4</v>
      </c>
      <c r="BL74" s="42">
        <v>116.23333333333331</v>
      </c>
      <c r="BM74" s="42">
        <v>114.93333333333329</v>
      </c>
      <c r="BN74" s="42">
        <v>8811.2000000000007</v>
      </c>
      <c r="BO74" s="42">
        <v>5123.5</v>
      </c>
      <c r="BP74" s="42">
        <v>-1</v>
      </c>
      <c r="BQ74" s="42">
        <v>4030.666666666667</v>
      </c>
      <c r="BR74" s="42">
        <v>10250.66666666667</v>
      </c>
      <c r="BS74" s="42">
        <v>79349.666666666672</v>
      </c>
    </row>
    <row r="75" spans="1:71" x14ac:dyDescent="0.35">
      <c r="A75" s="78">
        <v>32324</v>
      </c>
      <c r="B75" s="42">
        <v>5190</v>
      </c>
      <c r="C75" s="42">
        <v>8839.6</v>
      </c>
      <c r="D75" s="42">
        <v>58.704000000000001</v>
      </c>
      <c r="E75" s="42">
        <v>3291.7</v>
      </c>
      <c r="F75" s="42">
        <v>5695.3</v>
      </c>
      <c r="G75" s="42">
        <v>57.805</v>
      </c>
      <c r="H75" s="42">
        <v>53.893000000000001</v>
      </c>
      <c r="I75" s="42">
        <v>44.432000000000002</v>
      </c>
      <c r="J75" s="42">
        <v>42.972000000000001</v>
      </c>
      <c r="K75" s="42">
        <v>51.151000000000003</v>
      </c>
      <c r="L75" s="42">
        <v>85</v>
      </c>
      <c r="M75" s="42">
        <v>52.2</v>
      </c>
      <c r="N75" s="42">
        <v>13.2</v>
      </c>
      <c r="O75" s="42">
        <v>473.4</v>
      </c>
      <c r="P75" s="42">
        <v>14.8</v>
      </c>
      <c r="Q75" s="42">
        <v>497.8</v>
      </c>
      <c r="R75" s="42">
        <v>372.5</v>
      </c>
      <c r="S75" s="42">
        <v>115.3</v>
      </c>
      <c r="T75" s="42">
        <v>1070.4000000000001</v>
      </c>
      <c r="U75" s="42">
        <v>360</v>
      </c>
      <c r="V75" s="42">
        <v>57.796999999999997</v>
      </c>
      <c r="W75" s="42">
        <v>506.9</v>
      </c>
      <c r="X75" s="42">
        <v>563.5</v>
      </c>
      <c r="Y75" s="42">
        <v>940.6</v>
      </c>
      <c r="Z75" s="42">
        <v>1268.4000000000001</v>
      </c>
      <c r="AA75" s="42">
        <v>400.6</v>
      </c>
      <c r="AB75" s="42">
        <v>49.3</v>
      </c>
      <c r="AC75" s="42">
        <v>90</v>
      </c>
      <c r="AD75" s="42">
        <v>351.7</v>
      </c>
      <c r="AE75" s="42">
        <v>376.1</v>
      </c>
      <c r="AF75" s="42">
        <v>84.1</v>
      </c>
      <c r="AG75" s="42">
        <v>97.2</v>
      </c>
      <c r="AH75" s="42">
        <v>323.2</v>
      </c>
      <c r="AI75" s="42">
        <v>25.2</v>
      </c>
      <c r="AJ75" s="42">
        <v>8.3000000000000007</v>
      </c>
      <c r="AK75" s="42">
        <v>97.3</v>
      </c>
      <c r="AL75" s="42">
        <v>693.1</v>
      </c>
      <c r="AO75" s="42">
        <v>19836</v>
      </c>
      <c r="AP75" s="42">
        <v>29.5</v>
      </c>
      <c r="AQ75" s="42">
        <v>0.3</v>
      </c>
      <c r="AR75" s="42">
        <v>29.8</v>
      </c>
      <c r="BL75" s="42">
        <v>117.56666666666671</v>
      </c>
      <c r="BM75" s="42">
        <v>116.2</v>
      </c>
      <c r="BN75" s="42">
        <v>8878.9</v>
      </c>
      <c r="BO75" s="42">
        <v>5213.1000000000004</v>
      </c>
      <c r="BP75" s="42">
        <v>-1</v>
      </c>
      <c r="BQ75" s="42">
        <v>4065.3333333333339</v>
      </c>
      <c r="BR75" s="42">
        <v>10315.33333333333</v>
      </c>
      <c r="BS75" s="42">
        <v>83348</v>
      </c>
    </row>
    <row r="76" spans="1:71" x14ac:dyDescent="0.35">
      <c r="A76" s="78">
        <v>32416</v>
      </c>
      <c r="B76" s="42">
        <v>5282.8</v>
      </c>
      <c r="C76" s="42">
        <v>8891.4</v>
      </c>
      <c r="D76" s="42">
        <v>59.423000000000002</v>
      </c>
      <c r="E76" s="42">
        <v>3361.9</v>
      </c>
      <c r="F76" s="42">
        <v>5745.9</v>
      </c>
      <c r="G76" s="42">
        <v>58.517000000000003</v>
      </c>
      <c r="H76" s="42">
        <v>54.201000000000001</v>
      </c>
      <c r="I76" s="42">
        <v>44.805999999999997</v>
      </c>
      <c r="J76" s="42">
        <v>43.353999999999999</v>
      </c>
      <c r="K76" s="42">
        <v>51.481000000000002</v>
      </c>
      <c r="L76" s="42">
        <v>87</v>
      </c>
      <c r="M76" s="42">
        <v>53.7</v>
      </c>
      <c r="N76" s="42">
        <v>13.2</v>
      </c>
      <c r="O76" s="42">
        <v>478.8</v>
      </c>
      <c r="P76" s="42">
        <v>15.1</v>
      </c>
      <c r="Q76" s="42">
        <v>506.7</v>
      </c>
      <c r="R76" s="42">
        <v>377.5</v>
      </c>
      <c r="S76" s="42">
        <v>125.1</v>
      </c>
      <c r="T76" s="42">
        <v>1078.2</v>
      </c>
      <c r="U76" s="42">
        <v>366.2</v>
      </c>
      <c r="V76" s="42">
        <v>58.509</v>
      </c>
      <c r="W76" s="42">
        <v>507.4</v>
      </c>
      <c r="X76" s="42">
        <v>570.79999999999995</v>
      </c>
      <c r="Y76" s="42">
        <v>936.1</v>
      </c>
      <c r="Z76" s="42">
        <v>1274.0999999999999</v>
      </c>
      <c r="AA76" s="42">
        <v>402.5</v>
      </c>
      <c r="AB76" s="42">
        <v>50.2</v>
      </c>
      <c r="AC76" s="42">
        <v>97.8</v>
      </c>
      <c r="AD76" s="42">
        <v>357.7</v>
      </c>
      <c r="AE76" s="42">
        <v>379.3</v>
      </c>
      <c r="AF76" s="42">
        <v>87</v>
      </c>
      <c r="AG76" s="42">
        <v>104.1</v>
      </c>
      <c r="AH76" s="42">
        <v>327.3</v>
      </c>
      <c r="AI76" s="42">
        <v>27.3</v>
      </c>
      <c r="AJ76" s="42">
        <v>8.5</v>
      </c>
      <c r="AK76" s="42">
        <v>99.5</v>
      </c>
      <c r="AL76" s="42">
        <v>703.2</v>
      </c>
      <c r="AO76" s="42">
        <v>20388</v>
      </c>
      <c r="AP76" s="42">
        <v>28.9</v>
      </c>
      <c r="AQ76" s="42">
        <v>0.4</v>
      </c>
      <c r="AR76" s="42">
        <v>29.2</v>
      </c>
      <c r="BL76" s="42">
        <v>119</v>
      </c>
      <c r="BM76" s="42">
        <v>117.73333333333331</v>
      </c>
      <c r="BN76" s="42">
        <v>8946.2999999999993</v>
      </c>
      <c r="BO76" s="42">
        <v>5315.4</v>
      </c>
      <c r="BP76" s="42">
        <v>-1</v>
      </c>
      <c r="BQ76" s="42">
        <v>4094.3333333333339</v>
      </c>
      <c r="BR76" s="42">
        <v>10341.66666666667</v>
      </c>
      <c r="BS76" s="42">
        <v>82022.666666666672</v>
      </c>
    </row>
    <row r="77" spans="1:71" x14ac:dyDescent="0.35">
      <c r="A77" s="78">
        <v>32508</v>
      </c>
      <c r="B77" s="42">
        <v>5399.5</v>
      </c>
      <c r="C77" s="42">
        <v>9009.9</v>
      </c>
      <c r="D77" s="42">
        <v>59.97</v>
      </c>
      <c r="E77" s="42">
        <v>3434.5</v>
      </c>
      <c r="F77" s="42">
        <v>5811.3</v>
      </c>
      <c r="G77" s="42">
        <v>59.107999999999997</v>
      </c>
      <c r="H77" s="42">
        <v>54.637999999999998</v>
      </c>
      <c r="I77" s="42">
        <v>45.319000000000003</v>
      </c>
      <c r="J77" s="42">
        <v>43.915999999999997</v>
      </c>
      <c r="K77" s="42">
        <v>51.753</v>
      </c>
      <c r="L77" s="42">
        <v>89.7</v>
      </c>
      <c r="M77" s="42">
        <v>55.4</v>
      </c>
      <c r="N77" s="42">
        <v>13</v>
      </c>
      <c r="O77" s="42">
        <v>484.9</v>
      </c>
      <c r="P77" s="42">
        <v>15.4</v>
      </c>
      <c r="Q77" s="42">
        <v>517.20000000000005</v>
      </c>
      <c r="R77" s="42">
        <v>382.6</v>
      </c>
      <c r="S77" s="42">
        <v>130.9</v>
      </c>
      <c r="T77" s="42">
        <v>1109.9000000000001</v>
      </c>
      <c r="U77" s="42">
        <v>373.7</v>
      </c>
      <c r="V77" s="42">
        <v>59.100999999999999</v>
      </c>
      <c r="W77" s="42">
        <v>525.6</v>
      </c>
      <c r="X77" s="42">
        <v>584.29999999999995</v>
      </c>
      <c r="Y77" s="42">
        <v>962.1</v>
      </c>
      <c r="Z77" s="42">
        <v>1289.4000000000001</v>
      </c>
      <c r="AA77" s="42">
        <v>409.6</v>
      </c>
      <c r="AB77" s="42">
        <v>50.2</v>
      </c>
      <c r="AC77" s="42">
        <v>102.7</v>
      </c>
      <c r="AD77" s="42">
        <v>365</v>
      </c>
      <c r="AE77" s="42">
        <v>383</v>
      </c>
      <c r="AF77" s="42">
        <v>87.7</v>
      </c>
      <c r="AG77" s="42">
        <v>107.6</v>
      </c>
      <c r="AH77" s="42">
        <v>332.4</v>
      </c>
      <c r="AI77" s="42">
        <v>28.2</v>
      </c>
      <c r="AJ77" s="42">
        <v>8.6999999999999993</v>
      </c>
      <c r="AK77" s="42">
        <v>101.9</v>
      </c>
      <c r="AL77" s="42">
        <v>720.1</v>
      </c>
      <c r="AO77" s="42">
        <v>19284</v>
      </c>
      <c r="AP77" s="42">
        <v>28.2</v>
      </c>
      <c r="AQ77" s="42">
        <v>0.4</v>
      </c>
      <c r="AR77" s="42">
        <v>28.6</v>
      </c>
      <c r="BL77" s="42">
        <v>120.3</v>
      </c>
      <c r="BM77" s="42">
        <v>118.93333333333329</v>
      </c>
      <c r="BN77" s="42">
        <v>9013.7000000000007</v>
      </c>
      <c r="BO77" s="42">
        <v>5401.8</v>
      </c>
      <c r="BP77" s="42">
        <v>-1</v>
      </c>
      <c r="BQ77" s="42">
        <v>4114.666666666667</v>
      </c>
      <c r="BR77" s="42">
        <v>10446.66666666667</v>
      </c>
      <c r="BS77" s="42">
        <v>84604</v>
      </c>
    </row>
    <row r="78" spans="1:71" x14ac:dyDescent="0.35">
      <c r="A78" s="78">
        <v>32598</v>
      </c>
      <c r="B78" s="42">
        <v>5511.3</v>
      </c>
      <c r="C78" s="42">
        <v>9101.5</v>
      </c>
      <c r="D78" s="42">
        <v>60.546999999999997</v>
      </c>
      <c r="E78" s="42">
        <v>3490.2</v>
      </c>
      <c r="F78" s="42">
        <v>5838.2</v>
      </c>
      <c r="G78" s="42">
        <v>59.786999999999999</v>
      </c>
      <c r="H78" s="42">
        <v>55.042999999999999</v>
      </c>
      <c r="I78" s="42">
        <v>45.914999999999999</v>
      </c>
      <c r="J78" s="42">
        <v>44.582000000000001</v>
      </c>
      <c r="K78" s="42">
        <v>52.003</v>
      </c>
      <c r="L78" s="42">
        <v>93.8</v>
      </c>
      <c r="M78" s="42">
        <v>57.4</v>
      </c>
      <c r="N78" s="42">
        <v>13.6</v>
      </c>
      <c r="O78" s="42">
        <v>508.2</v>
      </c>
      <c r="P78" s="42">
        <v>15.9</v>
      </c>
      <c r="Q78" s="42">
        <v>552.9</v>
      </c>
      <c r="R78" s="42">
        <v>391</v>
      </c>
      <c r="S78" s="42">
        <v>132.69999999999999</v>
      </c>
      <c r="T78" s="42">
        <v>1116.5999999999999</v>
      </c>
      <c r="U78" s="42">
        <v>379.7</v>
      </c>
      <c r="V78" s="42">
        <v>59.780999999999999</v>
      </c>
      <c r="W78" s="42">
        <v>519.9</v>
      </c>
      <c r="X78" s="42">
        <v>596.70000000000005</v>
      </c>
      <c r="Y78" s="42">
        <v>944.5</v>
      </c>
      <c r="Z78" s="42">
        <v>1299.8</v>
      </c>
      <c r="AA78" s="42">
        <v>439.5</v>
      </c>
      <c r="AB78" s="42">
        <v>50.8</v>
      </c>
      <c r="AC78" s="42">
        <v>104.9</v>
      </c>
      <c r="AD78" s="42">
        <v>370.9</v>
      </c>
      <c r="AE78" s="42">
        <v>403.9</v>
      </c>
      <c r="AF78" s="42">
        <v>88.7</v>
      </c>
      <c r="AG78" s="42">
        <v>113.4</v>
      </c>
      <c r="AH78" s="42">
        <v>340.2</v>
      </c>
      <c r="AI78" s="42">
        <v>27.8</v>
      </c>
      <c r="AJ78" s="42">
        <v>8.8000000000000007</v>
      </c>
      <c r="AK78" s="42">
        <v>104.2</v>
      </c>
      <c r="AL78" s="42">
        <v>736.6</v>
      </c>
      <c r="AO78" s="42">
        <v>20192</v>
      </c>
      <c r="AP78" s="42">
        <v>27.6</v>
      </c>
      <c r="AQ78" s="42">
        <v>0.4</v>
      </c>
      <c r="AR78" s="42">
        <v>28</v>
      </c>
      <c r="BL78" s="42">
        <v>121.6666666666667</v>
      </c>
      <c r="BM78" s="42">
        <v>120.3666666666667</v>
      </c>
      <c r="BN78" s="42">
        <v>9080.7000000000007</v>
      </c>
      <c r="BO78" s="42">
        <v>5498.7</v>
      </c>
      <c r="BP78" s="42">
        <v>-1</v>
      </c>
      <c r="BQ78" s="42">
        <v>4135.666666666667</v>
      </c>
      <c r="BR78" s="42">
        <v>10510.66666666667</v>
      </c>
      <c r="BS78" s="42">
        <v>83566.666666666672</v>
      </c>
    </row>
    <row r="79" spans="1:71" x14ac:dyDescent="0.35">
      <c r="A79" s="78">
        <v>32689</v>
      </c>
      <c r="B79" s="42">
        <v>5612.5</v>
      </c>
      <c r="C79" s="42">
        <v>9171</v>
      </c>
      <c r="D79" s="42">
        <v>61.201999999999998</v>
      </c>
      <c r="E79" s="42">
        <v>3553.8</v>
      </c>
      <c r="F79" s="42">
        <v>5865.5</v>
      </c>
      <c r="G79" s="42">
        <v>60.593000000000004</v>
      </c>
      <c r="H79" s="42">
        <v>55.447000000000003</v>
      </c>
      <c r="I79" s="42">
        <v>46.537999999999997</v>
      </c>
      <c r="J79" s="42">
        <v>45.244999999999997</v>
      </c>
      <c r="K79" s="42">
        <v>52.424999999999997</v>
      </c>
      <c r="L79" s="42">
        <v>96.9</v>
      </c>
      <c r="M79" s="42">
        <v>59.6</v>
      </c>
      <c r="N79" s="42">
        <v>13.7</v>
      </c>
      <c r="O79" s="42">
        <v>515.70000000000005</v>
      </c>
      <c r="P79" s="42">
        <v>16.3</v>
      </c>
      <c r="Q79" s="42">
        <v>566.70000000000005</v>
      </c>
      <c r="R79" s="42">
        <v>397.5</v>
      </c>
      <c r="S79" s="42">
        <v>118.7</v>
      </c>
      <c r="T79" s="42">
        <v>1145.8</v>
      </c>
      <c r="U79" s="42">
        <v>384.3</v>
      </c>
      <c r="V79" s="42">
        <v>60.588000000000001</v>
      </c>
      <c r="W79" s="42">
        <v>534.29999999999995</v>
      </c>
      <c r="X79" s="42">
        <v>611.5</v>
      </c>
      <c r="Y79" s="42">
        <v>963.7</v>
      </c>
      <c r="Z79" s="42">
        <v>1314.2</v>
      </c>
      <c r="AA79" s="42">
        <v>448.4</v>
      </c>
      <c r="AB79" s="42">
        <v>49.2</v>
      </c>
      <c r="AC79" s="42">
        <v>94.4</v>
      </c>
      <c r="AD79" s="42">
        <v>375.4</v>
      </c>
      <c r="AE79" s="42">
        <v>408.3</v>
      </c>
      <c r="AF79" s="42">
        <v>89.1</v>
      </c>
      <c r="AG79" s="42">
        <v>118.3</v>
      </c>
      <c r="AH79" s="42">
        <v>348.2</v>
      </c>
      <c r="AI79" s="42">
        <v>24.2</v>
      </c>
      <c r="AJ79" s="42">
        <v>8.9</v>
      </c>
      <c r="AK79" s="42">
        <v>107.3</v>
      </c>
      <c r="AL79" s="42">
        <v>755.1</v>
      </c>
      <c r="AO79" s="42">
        <v>19936</v>
      </c>
      <c r="AP79" s="42">
        <v>27</v>
      </c>
      <c r="AQ79" s="42">
        <v>0.4</v>
      </c>
      <c r="AR79" s="42">
        <v>27.4</v>
      </c>
      <c r="BL79" s="42">
        <v>123.6333333333333</v>
      </c>
      <c r="BM79" s="42">
        <v>122.4</v>
      </c>
      <c r="BN79" s="42">
        <v>9147.6</v>
      </c>
      <c r="BO79" s="42">
        <v>5598.2</v>
      </c>
      <c r="BP79" s="42">
        <v>-1</v>
      </c>
      <c r="BQ79" s="42">
        <v>4169</v>
      </c>
      <c r="BR79" s="42">
        <v>10566.33333333333</v>
      </c>
      <c r="BS79" s="42">
        <v>85684</v>
      </c>
    </row>
    <row r="80" spans="1:71" x14ac:dyDescent="0.35">
      <c r="A80" s="78">
        <v>32781</v>
      </c>
      <c r="B80" s="42">
        <v>5695.4</v>
      </c>
      <c r="C80" s="42">
        <v>9238.9</v>
      </c>
      <c r="D80" s="42">
        <v>61.655999999999999</v>
      </c>
      <c r="E80" s="42">
        <v>3609.4</v>
      </c>
      <c r="F80" s="42">
        <v>5922.3</v>
      </c>
      <c r="G80" s="42">
        <v>60.95</v>
      </c>
      <c r="H80" s="42">
        <v>55.722999999999999</v>
      </c>
      <c r="I80" s="42">
        <v>46.973999999999997</v>
      </c>
      <c r="J80" s="42">
        <v>45.69</v>
      </c>
      <c r="K80" s="42">
        <v>52.814</v>
      </c>
      <c r="L80" s="42">
        <v>99.7</v>
      </c>
      <c r="M80" s="42">
        <v>61.9</v>
      </c>
      <c r="N80" s="42">
        <v>14.6</v>
      </c>
      <c r="O80" s="42">
        <v>524.70000000000005</v>
      </c>
      <c r="P80" s="42">
        <v>16.7</v>
      </c>
      <c r="Q80" s="42">
        <v>571.6</v>
      </c>
      <c r="R80" s="42">
        <v>403.9</v>
      </c>
      <c r="S80" s="42">
        <v>114.4</v>
      </c>
      <c r="T80" s="42">
        <v>1164.5999999999999</v>
      </c>
      <c r="U80" s="42">
        <v>388.9</v>
      </c>
      <c r="V80" s="42">
        <v>60.945999999999998</v>
      </c>
      <c r="W80" s="42">
        <v>541.4</v>
      </c>
      <c r="X80" s="42">
        <v>623.20000000000005</v>
      </c>
      <c r="Y80" s="42">
        <v>971.6</v>
      </c>
      <c r="Z80" s="42">
        <v>1326.9</v>
      </c>
      <c r="AA80" s="42">
        <v>457.1</v>
      </c>
      <c r="AB80" s="42">
        <v>50</v>
      </c>
      <c r="AC80" s="42">
        <v>91.6</v>
      </c>
      <c r="AD80" s="42">
        <v>379.8</v>
      </c>
      <c r="AE80" s="42">
        <v>413.7</v>
      </c>
      <c r="AF80" s="42">
        <v>95</v>
      </c>
      <c r="AG80" s="42">
        <v>114.5</v>
      </c>
      <c r="AH80" s="42">
        <v>353.9</v>
      </c>
      <c r="AI80" s="42">
        <v>22.8</v>
      </c>
      <c r="AJ80" s="42">
        <v>9</v>
      </c>
      <c r="AK80" s="42">
        <v>111</v>
      </c>
      <c r="AL80" s="42">
        <v>770.4</v>
      </c>
      <c r="AO80" s="42">
        <v>18832</v>
      </c>
      <c r="AP80" s="42">
        <v>26.7</v>
      </c>
      <c r="AQ80" s="42">
        <v>0.4</v>
      </c>
      <c r="AR80" s="42">
        <v>27.1</v>
      </c>
      <c r="BL80" s="42">
        <v>124.6</v>
      </c>
      <c r="BM80" s="42">
        <v>123.26666666666669</v>
      </c>
      <c r="BN80" s="42">
        <v>9214.2000000000007</v>
      </c>
      <c r="BO80" s="42">
        <v>5680.2</v>
      </c>
      <c r="BP80" s="42">
        <v>-1</v>
      </c>
      <c r="BQ80" s="42">
        <v>4201.333333333333</v>
      </c>
      <c r="BR80" s="42">
        <v>10640.66666666667</v>
      </c>
      <c r="BS80" s="42">
        <v>85730.333333333328</v>
      </c>
    </row>
    <row r="81" spans="1:71" x14ac:dyDescent="0.35">
      <c r="A81" s="78">
        <v>32873</v>
      </c>
      <c r="B81" s="42">
        <v>5747.2</v>
      </c>
      <c r="C81" s="42">
        <v>9257.1</v>
      </c>
      <c r="D81" s="42">
        <v>62.076999999999998</v>
      </c>
      <c r="E81" s="42">
        <v>3653.7</v>
      </c>
      <c r="F81" s="42">
        <v>5948</v>
      </c>
      <c r="G81" s="42">
        <v>61.43</v>
      </c>
      <c r="H81" s="42">
        <v>55.923000000000002</v>
      </c>
      <c r="I81" s="42">
        <v>47.581000000000003</v>
      </c>
      <c r="J81" s="42">
        <v>46.360999999999997</v>
      </c>
      <c r="K81" s="42">
        <v>53.104999999999997</v>
      </c>
      <c r="L81" s="42">
        <v>102.3</v>
      </c>
      <c r="M81" s="42">
        <v>64.400000000000006</v>
      </c>
      <c r="N81" s="42">
        <v>15.8</v>
      </c>
      <c r="O81" s="42">
        <v>535.79999999999995</v>
      </c>
      <c r="P81" s="42">
        <v>17.100000000000001</v>
      </c>
      <c r="Q81" s="42">
        <v>579.79999999999995</v>
      </c>
      <c r="R81" s="42">
        <v>403</v>
      </c>
      <c r="S81" s="42">
        <v>113.5</v>
      </c>
      <c r="T81" s="42">
        <v>1180.5</v>
      </c>
      <c r="U81" s="42">
        <v>394.9</v>
      </c>
      <c r="V81" s="42">
        <v>61.427</v>
      </c>
      <c r="W81" s="42">
        <v>540.79999999999995</v>
      </c>
      <c r="X81" s="42">
        <v>639.70000000000005</v>
      </c>
      <c r="Y81" s="42">
        <v>967.1</v>
      </c>
      <c r="Z81" s="42">
        <v>1344.6</v>
      </c>
      <c r="AA81" s="42">
        <v>467.4</v>
      </c>
      <c r="AB81" s="42">
        <v>48.9</v>
      </c>
      <c r="AC81" s="42">
        <v>91.4</v>
      </c>
      <c r="AD81" s="42">
        <v>385.6</v>
      </c>
      <c r="AE81" s="42">
        <v>420.9</v>
      </c>
      <c r="AF81" s="42">
        <v>94.5</v>
      </c>
      <c r="AG81" s="42">
        <v>112.4</v>
      </c>
      <c r="AH81" s="42">
        <v>354.2</v>
      </c>
      <c r="AI81" s="42">
        <v>22.1</v>
      </c>
      <c r="AJ81" s="42">
        <v>9.3000000000000007</v>
      </c>
      <c r="AK81" s="42">
        <v>114.8</v>
      </c>
      <c r="AL81" s="42">
        <v>790</v>
      </c>
      <c r="AO81" s="42">
        <v>20492</v>
      </c>
      <c r="AP81" s="42">
        <v>26.9</v>
      </c>
      <c r="AQ81" s="42">
        <v>0.4</v>
      </c>
      <c r="AR81" s="42">
        <v>27.3</v>
      </c>
      <c r="BL81" s="42">
        <v>125.8666666666667</v>
      </c>
      <c r="BM81" s="42">
        <v>124.4</v>
      </c>
      <c r="BN81" s="42">
        <v>9280.7000000000007</v>
      </c>
      <c r="BO81" s="42">
        <v>5761.9</v>
      </c>
      <c r="BP81" s="42">
        <v>-1</v>
      </c>
      <c r="BQ81" s="42">
        <v>4221</v>
      </c>
      <c r="BR81" s="42">
        <v>10719.66666666667</v>
      </c>
      <c r="BS81" s="42">
        <v>89358.333333333328</v>
      </c>
    </row>
    <row r="82" spans="1:71" x14ac:dyDescent="0.35">
      <c r="A82" s="78">
        <v>32963</v>
      </c>
      <c r="B82" s="42">
        <v>5872.7</v>
      </c>
      <c r="C82" s="42">
        <v>9358.2999999999993</v>
      </c>
      <c r="D82" s="42">
        <v>62.753</v>
      </c>
      <c r="E82" s="42">
        <v>3737.9</v>
      </c>
      <c r="F82" s="42">
        <v>5998.1</v>
      </c>
      <c r="G82" s="42">
        <v>62.32</v>
      </c>
      <c r="H82" s="42">
        <v>56.314999999999998</v>
      </c>
      <c r="I82" s="42">
        <v>48.253999999999998</v>
      </c>
      <c r="J82" s="42">
        <v>47.095999999999997</v>
      </c>
      <c r="K82" s="42">
        <v>53.487000000000002</v>
      </c>
      <c r="L82" s="42">
        <v>104.3</v>
      </c>
      <c r="M82" s="42">
        <v>66.599999999999994</v>
      </c>
      <c r="N82" s="42">
        <v>16.399999999999999</v>
      </c>
      <c r="O82" s="42">
        <v>556.20000000000005</v>
      </c>
      <c r="P82" s="42">
        <v>17.3</v>
      </c>
      <c r="Q82" s="42">
        <v>582.5</v>
      </c>
      <c r="R82" s="42">
        <v>419.5</v>
      </c>
      <c r="S82" s="42">
        <v>112.5</v>
      </c>
      <c r="T82" s="42">
        <v>1212.5</v>
      </c>
      <c r="U82" s="42">
        <v>403.5</v>
      </c>
      <c r="V82" s="42">
        <v>62.319000000000003</v>
      </c>
      <c r="W82" s="42">
        <v>553.70000000000005</v>
      </c>
      <c r="X82" s="42">
        <v>658.8</v>
      </c>
      <c r="Y82" s="42">
        <v>983.2</v>
      </c>
      <c r="Z82" s="42">
        <v>1365.4</v>
      </c>
      <c r="AA82" s="42">
        <v>463.2</v>
      </c>
      <c r="AB82" s="42">
        <v>50.3</v>
      </c>
      <c r="AC82" s="42">
        <v>91.1</v>
      </c>
      <c r="AD82" s="42">
        <v>394</v>
      </c>
      <c r="AE82" s="42">
        <v>437.5</v>
      </c>
      <c r="AF82" s="42">
        <v>99.9</v>
      </c>
      <c r="AG82" s="42">
        <v>119.4</v>
      </c>
      <c r="AH82" s="42">
        <v>369.3</v>
      </c>
      <c r="AI82" s="42">
        <v>21.4</v>
      </c>
      <c r="AJ82" s="42">
        <v>9.5</v>
      </c>
      <c r="AK82" s="42">
        <v>118.8</v>
      </c>
      <c r="AL82" s="42">
        <v>811.4</v>
      </c>
      <c r="AO82" s="42">
        <v>21448</v>
      </c>
      <c r="AP82" s="42">
        <v>26.8</v>
      </c>
      <c r="AQ82" s="42">
        <v>0.4</v>
      </c>
      <c r="AR82" s="42">
        <v>27.1</v>
      </c>
      <c r="BL82" s="42">
        <v>128.0333333333333</v>
      </c>
      <c r="BM82" s="42">
        <v>126.56666666666671</v>
      </c>
      <c r="BN82" s="42">
        <v>9346.4</v>
      </c>
      <c r="BO82" s="42">
        <v>5865.2</v>
      </c>
      <c r="BP82" s="42">
        <v>-1</v>
      </c>
      <c r="BQ82" s="42">
        <v>4258</v>
      </c>
      <c r="BR82" s="42">
        <v>10814</v>
      </c>
      <c r="BS82" s="42">
        <v>94388.333333333328</v>
      </c>
    </row>
    <row r="83" spans="1:71" x14ac:dyDescent="0.35">
      <c r="A83" s="78">
        <v>33054</v>
      </c>
      <c r="B83" s="42">
        <v>5960</v>
      </c>
      <c r="C83" s="42">
        <v>9392.2999999999993</v>
      </c>
      <c r="D83" s="42">
        <v>63.454999999999998</v>
      </c>
      <c r="E83" s="42">
        <v>3783.4</v>
      </c>
      <c r="F83" s="42">
        <v>6016.3</v>
      </c>
      <c r="G83" s="42">
        <v>62.886000000000003</v>
      </c>
      <c r="H83" s="42">
        <v>57.281999999999996</v>
      </c>
      <c r="I83" s="42">
        <v>48.752000000000002</v>
      </c>
      <c r="J83" s="42">
        <v>47.597999999999999</v>
      </c>
      <c r="K83" s="42">
        <v>53.959000000000003</v>
      </c>
      <c r="L83" s="42">
        <v>106.5</v>
      </c>
      <c r="M83" s="42">
        <v>70.3</v>
      </c>
      <c r="N83" s="42">
        <v>17.100000000000001</v>
      </c>
      <c r="O83" s="42">
        <v>567.5</v>
      </c>
      <c r="P83" s="42">
        <v>17.899999999999999</v>
      </c>
      <c r="Q83" s="42">
        <v>594.6</v>
      </c>
      <c r="R83" s="42">
        <v>419.5</v>
      </c>
      <c r="S83" s="42">
        <v>116.8</v>
      </c>
      <c r="T83" s="42">
        <v>1230.7</v>
      </c>
      <c r="U83" s="42">
        <v>408.8</v>
      </c>
      <c r="V83" s="42">
        <v>62.886000000000003</v>
      </c>
      <c r="W83" s="42">
        <v>563.9</v>
      </c>
      <c r="X83" s="42">
        <v>666.8</v>
      </c>
      <c r="Y83" s="42">
        <v>984.5</v>
      </c>
      <c r="Z83" s="42">
        <v>1367.9</v>
      </c>
      <c r="AA83" s="42">
        <v>472</v>
      </c>
      <c r="AB83" s="42">
        <v>50.8</v>
      </c>
      <c r="AC83" s="42">
        <v>94.7</v>
      </c>
      <c r="AD83" s="42">
        <v>399</v>
      </c>
      <c r="AE83" s="42">
        <v>443.4</v>
      </c>
      <c r="AF83" s="42">
        <v>103.2</v>
      </c>
      <c r="AG83" s="42">
        <v>122.6</v>
      </c>
      <c r="AH83" s="42">
        <v>368.7</v>
      </c>
      <c r="AI83" s="42">
        <v>22.1</v>
      </c>
      <c r="AJ83" s="42">
        <v>9.9</v>
      </c>
      <c r="AK83" s="42">
        <v>124.2</v>
      </c>
      <c r="AL83" s="42">
        <v>824.1</v>
      </c>
      <c r="AO83" s="42">
        <v>20184</v>
      </c>
      <c r="AP83" s="42">
        <v>26.6</v>
      </c>
      <c r="AQ83" s="42">
        <v>0.4</v>
      </c>
      <c r="AR83" s="42">
        <v>27</v>
      </c>
      <c r="BL83" s="42">
        <v>129.30000000000001</v>
      </c>
      <c r="BM83" s="42">
        <v>127.6666666666667</v>
      </c>
      <c r="BN83" s="42">
        <v>9411.5</v>
      </c>
      <c r="BO83" s="42">
        <v>5972.2</v>
      </c>
      <c r="BP83" s="42">
        <v>-1</v>
      </c>
      <c r="BQ83" s="42">
        <v>4295.666666666667</v>
      </c>
      <c r="BR83" s="42">
        <v>10873</v>
      </c>
      <c r="BS83" s="42">
        <v>93807</v>
      </c>
    </row>
    <row r="84" spans="1:71" x14ac:dyDescent="0.35">
      <c r="A84" s="78">
        <v>33146</v>
      </c>
      <c r="B84" s="42">
        <v>6015.1</v>
      </c>
      <c r="C84" s="42">
        <v>9398.5</v>
      </c>
      <c r="D84" s="42">
        <v>64.004000000000005</v>
      </c>
      <c r="E84" s="42">
        <v>3846.7</v>
      </c>
      <c r="F84" s="42">
        <v>6040.2</v>
      </c>
      <c r="G84" s="42">
        <v>63.685000000000002</v>
      </c>
      <c r="H84" s="42">
        <v>57.36</v>
      </c>
      <c r="I84" s="42">
        <v>49.414999999999999</v>
      </c>
      <c r="J84" s="42">
        <v>48.290999999999997</v>
      </c>
      <c r="K84" s="42">
        <v>54.482999999999997</v>
      </c>
      <c r="L84" s="42">
        <v>108.7</v>
      </c>
      <c r="M84" s="42">
        <v>74.900000000000006</v>
      </c>
      <c r="N84" s="42">
        <v>18.2</v>
      </c>
      <c r="O84" s="42">
        <v>578.1</v>
      </c>
      <c r="P84" s="42">
        <v>18.7</v>
      </c>
      <c r="Q84" s="42">
        <v>600.70000000000005</v>
      </c>
      <c r="R84" s="42">
        <v>426.8</v>
      </c>
      <c r="S84" s="42">
        <v>119.9</v>
      </c>
      <c r="T84" s="42">
        <v>1242.5999999999999</v>
      </c>
      <c r="U84" s="42">
        <v>416.6</v>
      </c>
      <c r="V84" s="42">
        <v>63.685000000000002</v>
      </c>
      <c r="W84" s="42">
        <v>562.20000000000005</v>
      </c>
      <c r="X84" s="42">
        <v>680.3</v>
      </c>
      <c r="Y84" s="42">
        <v>980.1</v>
      </c>
      <c r="Z84" s="42">
        <v>1377</v>
      </c>
      <c r="AA84" s="42">
        <v>477</v>
      </c>
      <c r="AB84" s="42">
        <v>51.1</v>
      </c>
      <c r="AC84" s="42">
        <v>97</v>
      </c>
      <c r="AD84" s="42">
        <v>406.4</v>
      </c>
      <c r="AE84" s="42">
        <v>447.9</v>
      </c>
      <c r="AF84" s="42">
        <v>105.5</v>
      </c>
      <c r="AG84" s="42">
        <v>123.7</v>
      </c>
      <c r="AH84" s="42">
        <v>375.6</v>
      </c>
      <c r="AI84" s="42">
        <v>23</v>
      </c>
      <c r="AJ84" s="42">
        <v>10.199999999999999</v>
      </c>
      <c r="AK84" s="42">
        <v>130.30000000000001</v>
      </c>
      <c r="AL84" s="42">
        <v>843.9</v>
      </c>
      <c r="AO84" s="42">
        <v>20508</v>
      </c>
      <c r="AP84" s="42">
        <v>26.6</v>
      </c>
      <c r="AQ84" s="42">
        <v>0.4</v>
      </c>
      <c r="AR84" s="42">
        <v>26.9</v>
      </c>
      <c r="BL84" s="42">
        <v>131.5333333333333</v>
      </c>
      <c r="BM84" s="42">
        <v>129.8666666666667</v>
      </c>
      <c r="BN84" s="42">
        <v>9475.2999999999993</v>
      </c>
      <c r="BO84" s="42">
        <v>6064.3</v>
      </c>
      <c r="BP84" s="42">
        <v>1</v>
      </c>
      <c r="BQ84" s="42">
        <v>4322.666666666667</v>
      </c>
      <c r="BR84" s="42">
        <v>10967.33333333333</v>
      </c>
      <c r="BS84" s="42">
        <v>94972</v>
      </c>
    </row>
    <row r="85" spans="1:71" x14ac:dyDescent="0.35">
      <c r="A85" s="78">
        <v>33238</v>
      </c>
      <c r="B85" s="42">
        <v>6004.7</v>
      </c>
      <c r="C85" s="42">
        <v>9312.9</v>
      </c>
      <c r="D85" s="42">
        <v>64.492999999999995</v>
      </c>
      <c r="E85" s="42">
        <v>3867.9</v>
      </c>
      <c r="F85" s="42">
        <v>5994.2</v>
      </c>
      <c r="G85" s="42">
        <v>64.527000000000001</v>
      </c>
      <c r="H85" s="42">
        <v>58.042999999999999</v>
      </c>
      <c r="I85" s="42">
        <v>50.192999999999998</v>
      </c>
      <c r="J85" s="42">
        <v>49.204999999999998</v>
      </c>
      <c r="K85" s="42">
        <v>54.628</v>
      </c>
      <c r="L85" s="42">
        <v>111</v>
      </c>
      <c r="M85" s="42">
        <v>80.7</v>
      </c>
      <c r="N85" s="42">
        <v>21</v>
      </c>
      <c r="O85" s="42">
        <v>596.79999999999995</v>
      </c>
      <c r="P85" s="42">
        <v>19.600000000000001</v>
      </c>
      <c r="Q85" s="42">
        <v>600.79999999999995</v>
      </c>
      <c r="R85" s="42">
        <v>434.2</v>
      </c>
      <c r="S85" s="42">
        <v>118.8</v>
      </c>
      <c r="T85" s="42">
        <v>1268.5</v>
      </c>
      <c r="U85" s="42">
        <v>419.4</v>
      </c>
      <c r="V85" s="42">
        <v>64.527000000000001</v>
      </c>
      <c r="W85" s="42">
        <v>569.70000000000005</v>
      </c>
      <c r="X85" s="42">
        <v>698.8</v>
      </c>
      <c r="Y85" s="42">
        <v>981.3</v>
      </c>
      <c r="Z85" s="42">
        <v>1392.4</v>
      </c>
      <c r="AA85" s="42">
        <v>476.2</v>
      </c>
      <c r="AB85" s="42">
        <v>51.5</v>
      </c>
      <c r="AC85" s="42">
        <v>95.4</v>
      </c>
      <c r="AD85" s="42">
        <v>408.9</v>
      </c>
      <c r="AE85" s="42">
        <v>459.4</v>
      </c>
      <c r="AF85" s="42">
        <v>108.8</v>
      </c>
      <c r="AG85" s="42">
        <v>124.6</v>
      </c>
      <c r="AH85" s="42">
        <v>382.7</v>
      </c>
      <c r="AI85" s="42">
        <v>23.4</v>
      </c>
      <c r="AJ85" s="42">
        <v>10.5</v>
      </c>
      <c r="AK85" s="42">
        <v>137.4</v>
      </c>
      <c r="AL85" s="42">
        <v>871</v>
      </c>
      <c r="AO85" s="42">
        <v>21188</v>
      </c>
      <c r="AP85" s="42">
        <v>26.6</v>
      </c>
      <c r="AQ85" s="42">
        <v>0.4</v>
      </c>
      <c r="AR85" s="42">
        <v>27</v>
      </c>
      <c r="BL85" s="42">
        <v>133.76666666666671</v>
      </c>
      <c r="BM85" s="42">
        <v>132.1</v>
      </c>
      <c r="BN85" s="42">
        <v>9537.7999999999993</v>
      </c>
      <c r="BO85" s="42">
        <v>6149.7</v>
      </c>
      <c r="BP85" s="42">
        <v>1</v>
      </c>
      <c r="BQ85" s="42">
        <v>4342.666666666667</v>
      </c>
      <c r="BR85" s="42">
        <v>11000.33333333333</v>
      </c>
      <c r="BS85" s="42">
        <v>98807.666666666672</v>
      </c>
    </row>
    <row r="86" spans="1:71" x14ac:dyDescent="0.35">
      <c r="A86" s="78">
        <v>33328</v>
      </c>
      <c r="B86" s="42">
        <v>6035.2</v>
      </c>
      <c r="C86" s="42">
        <v>9269.4</v>
      </c>
      <c r="D86" s="42">
        <v>65.12</v>
      </c>
      <c r="E86" s="42">
        <v>3873.6</v>
      </c>
      <c r="F86" s="42">
        <v>5971.7</v>
      </c>
      <c r="G86" s="42">
        <v>64.866</v>
      </c>
      <c r="H86" s="42">
        <v>58.563000000000002</v>
      </c>
      <c r="I86" s="42">
        <v>50.404000000000003</v>
      </c>
      <c r="J86" s="42">
        <v>49.439</v>
      </c>
      <c r="K86" s="42">
        <v>54.735999999999997</v>
      </c>
      <c r="L86" s="42">
        <v>112.9</v>
      </c>
      <c r="M86" s="42">
        <v>83.7</v>
      </c>
      <c r="N86" s="42">
        <v>24.3</v>
      </c>
      <c r="O86" s="42">
        <v>622.5</v>
      </c>
      <c r="P86" s="42">
        <v>20.9</v>
      </c>
      <c r="Q86" s="42">
        <v>580.79999999999995</v>
      </c>
      <c r="R86" s="42">
        <v>444</v>
      </c>
      <c r="S86" s="42">
        <v>115.3</v>
      </c>
      <c r="T86" s="42">
        <v>1284.2</v>
      </c>
      <c r="U86" s="42">
        <v>423</v>
      </c>
      <c r="V86" s="42">
        <v>64.866</v>
      </c>
      <c r="W86" s="42">
        <v>581.4</v>
      </c>
      <c r="X86" s="42">
        <v>702.8</v>
      </c>
      <c r="Y86" s="42">
        <v>992.5</v>
      </c>
      <c r="Z86" s="42">
        <v>1394.5</v>
      </c>
      <c r="AA86" s="42">
        <v>459.6</v>
      </c>
      <c r="AB86" s="42">
        <v>59.7</v>
      </c>
      <c r="AC86" s="42">
        <v>91.5</v>
      </c>
      <c r="AD86" s="42">
        <v>412</v>
      </c>
      <c r="AE86" s="42">
        <v>481</v>
      </c>
      <c r="AF86" s="42">
        <v>115.6</v>
      </c>
      <c r="AG86" s="42">
        <v>121.2</v>
      </c>
      <c r="AH86" s="42">
        <v>384.3</v>
      </c>
      <c r="AI86" s="42">
        <v>23.8</v>
      </c>
      <c r="AJ86" s="42">
        <v>11</v>
      </c>
      <c r="AK86" s="42">
        <v>141.5</v>
      </c>
      <c r="AL86" s="42">
        <v>881.6</v>
      </c>
      <c r="AO86" s="42">
        <v>21552</v>
      </c>
      <c r="AP86" s="42">
        <v>26.7</v>
      </c>
      <c r="AQ86" s="42">
        <v>0.4</v>
      </c>
      <c r="AR86" s="42">
        <v>27.1</v>
      </c>
      <c r="BL86" s="42">
        <v>134.76666666666671</v>
      </c>
      <c r="BM86" s="42">
        <v>132.93333333333331</v>
      </c>
      <c r="BN86" s="42">
        <v>9599.2000000000007</v>
      </c>
      <c r="BO86" s="42">
        <v>6249.9</v>
      </c>
      <c r="BP86" s="42">
        <v>1</v>
      </c>
      <c r="BQ86" s="42">
        <v>4358</v>
      </c>
      <c r="BR86" s="42">
        <v>11027</v>
      </c>
      <c r="BS86" s="42">
        <v>95253.666666666672</v>
      </c>
    </row>
    <row r="87" spans="1:71" x14ac:dyDescent="0.35">
      <c r="A87" s="78">
        <v>33419</v>
      </c>
      <c r="B87" s="42">
        <v>6126.9</v>
      </c>
      <c r="C87" s="42">
        <v>9341.6</v>
      </c>
      <c r="D87" s="42">
        <v>65.588999999999999</v>
      </c>
      <c r="E87" s="42">
        <v>3926.9</v>
      </c>
      <c r="F87" s="42">
        <v>6021.2</v>
      </c>
      <c r="G87" s="42">
        <v>65.221000000000004</v>
      </c>
      <c r="H87" s="42">
        <v>58.851999999999997</v>
      </c>
      <c r="I87" s="42">
        <v>50.709000000000003</v>
      </c>
      <c r="J87" s="42">
        <v>49.749000000000002</v>
      </c>
      <c r="K87" s="42">
        <v>55.018000000000001</v>
      </c>
      <c r="L87" s="42">
        <v>115.7</v>
      </c>
      <c r="M87" s="42">
        <v>93.1</v>
      </c>
      <c r="N87" s="42">
        <v>27.5</v>
      </c>
      <c r="O87" s="42">
        <v>643.5</v>
      </c>
      <c r="P87" s="42">
        <v>22.1</v>
      </c>
      <c r="Q87" s="42">
        <v>585.9</v>
      </c>
      <c r="R87" s="42">
        <v>451.6</v>
      </c>
      <c r="S87" s="42">
        <v>110.9</v>
      </c>
      <c r="T87" s="42">
        <v>1296.5999999999999</v>
      </c>
      <c r="U87" s="42">
        <v>429.7</v>
      </c>
      <c r="V87" s="42">
        <v>65.218999999999994</v>
      </c>
      <c r="W87" s="42">
        <v>586.6</v>
      </c>
      <c r="X87" s="42">
        <v>709.9</v>
      </c>
      <c r="Y87" s="42">
        <v>996.6</v>
      </c>
      <c r="Z87" s="42">
        <v>1400.1</v>
      </c>
      <c r="AA87" s="42">
        <v>461.4</v>
      </c>
      <c r="AB87" s="42">
        <v>61.3</v>
      </c>
      <c r="AC87" s="42">
        <v>87.5</v>
      </c>
      <c r="AD87" s="42">
        <v>418.3</v>
      </c>
      <c r="AE87" s="42">
        <v>491.3</v>
      </c>
      <c r="AF87" s="42">
        <v>120.5</v>
      </c>
      <c r="AG87" s="42">
        <v>124.5</v>
      </c>
      <c r="AH87" s="42">
        <v>390.2</v>
      </c>
      <c r="AI87" s="42">
        <v>23.4</v>
      </c>
      <c r="AJ87" s="42">
        <v>11.4</v>
      </c>
      <c r="AK87" s="42">
        <v>152.19999999999999</v>
      </c>
      <c r="AL87" s="42">
        <v>901.3</v>
      </c>
      <c r="AO87" s="42">
        <v>21612</v>
      </c>
      <c r="AP87" s="42">
        <v>26.8</v>
      </c>
      <c r="AQ87" s="42">
        <v>0.4</v>
      </c>
      <c r="AR87" s="42">
        <v>27.2</v>
      </c>
      <c r="BL87" s="42">
        <v>135.56666666666669</v>
      </c>
      <c r="BM87" s="42">
        <v>133.73333333333341</v>
      </c>
      <c r="BN87" s="42">
        <v>9659.6</v>
      </c>
      <c r="BO87" s="42">
        <v>6335.5</v>
      </c>
      <c r="BP87" s="42">
        <v>-1</v>
      </c>
      <c r="BQ87" s="42">
        <v>4362.333333333333</v>
      </c>
      <c r="BR87" s="42">
        <v>11057.33333333333</v>
      </c>
      <c r="BS87" s="42">
        <v>96128.666666666672</v>
      </c>
    </row>
    <row r="88" spans="1:71" x14ac:dyDescent="0.35">
      <c r="A88" s="78">
        <v>33511</v>
      </c>
      <c r="B88" s="42">
        <v>6205.9</v>
      </c>
      <c r="C88" s="42">
        <v>9388.7999999999993</v>
      </c>
      <c r="D88" s="42">
        <v>66.091999999999999</v>
      </c>
      <c r="E88" s="42">
        <v>3973.3</v>
      </c>
      <c r="F88" s="42">
        <v>6051.2</v>
      </c>
      <c r="G88" s="42">
        <v>65.664000000000001</v>
      </c>
      <c r="H88" s="42">
        <v>59.607999999999997</v>
      </c>
      <c r="I88" s="42">
        <v>51.125999999999998</v>
      </c>
      <c r="J88" s="42">
        <v>50.222999999999999</v>
      </c>
      <c r="K88" s="42">
        <v>55.164000000000001</v>
      </c>
      <c r="L88" s="42">
        <v>118.9</v>
      </c>
      <c r="M88" s="42">
        <v>98.4</v>
      </c>
      <c r="N88" s="42">
        <v>25.9</v>
      </c>
      <c r="O88" s="42">
        <v>653.79999999999995</v>
      </c>
      <c r="P88" s="42">
        <v>23.1</v>
      </c>
      <c r="Q88" s="42">
        <v>590.20000000000005</v>
      </c>
      <c r="R88" s="42">
        <v>461.3</v>
      </c>
      <c r="S88" s="42">
        <v>111.9</v>
      </c>
      <c r="T88" s="42">
        <v>1306.3</v>
      </c>
      <c r="U88" s="42">
        <v>435.6</v>
      </c>
      <c r="V88" s="42">
        <v>65.661000000000001</v>
      </c>
      <c r="W88" s="42">
        <v>586.29999999999995</v>
      </c>
      <c r="X88" s="42">
        <v>719.9</v>
      </c>
      <c r="Y88" s="42">
        <v>983.4</v>
      </c>
      <c r="Z88" s="42">
        <v>1408.3</v>
      </c>
      <c r="AA88" s="42">
        <v>464.1</v>
      </c>
      <c r="AB88" s="42">
        <v>61.8</v>
      </c>
      <c r="AC88" s="42">
        <v>88.2</v>
      </c>
      <c r="AD88" s="42">
        <v>423.7</v>
      </c>
      <c r="AE88" s="42">
        <v>495.1</v>
      </c>
      <c r="AF88" s="42">
        <v>127</v>
      </c>
      <c r="AG88" s="42">
        <v>126.1</v>
      </c>
      <c r="AH88" s="42">
        <v>399.4</v>
      </c>
      <c r="AI88" s="42">
        <v>23.7</v>
      </c>
      <c r="AJ88" s="42">
        <v>11.8</v>
      </c>
      <c r="AK88" s="42">
        <v>158.6</v>
      </c>
      <c r="AL88" s="42">
        <v>919.2</v>
      </c>
      <c r="AO88" s="42">
        <v>21056</v>
      </c>
      <c r="AP88" s="42">
        <v>27.1</v>
      </c>
      <c r="AQ88" s="42">
        <v>0.4</v>
      </c>
      <c r="AR88" s="42">
        <v>27.5</v>
      </c>
      <c r="BL88" s="42">
        <v>136.6</v>
      </c>
      <c r="BM88" s="42">
        <v>134.6333333333333</v>
      </c>
      <c r="BN88" s="42">
        <v>9719.4</v>
      </c>
      <c r="BO88" s="42">
        <v>6424.4</v>
      </c>
      <c r="BP88" s="42">
        <v>-1</v>
      </c>
      <c r="BQ88" s="42">
        <v>4345</v>
      </c>
      <c r="BR88" s="42">
        <v>11099.33333333333</v>
      </c>
      <c r="BS88" s="42">
        <v>97326.333333333328</v>
      </c>
    </row>
    <row r="89" spans="1:71" x14ac:dyDescent="0.35">
      <c r="A89" s="78">
        <v>33603</v>
      </c>
      <c r="B89" s="42">
        <v>6264.5</v>
      </c>
      <c r="C89" s="42">
        <v>9421.6</v>
      </c>
      <c r="D89" s="42">
        <v>66.475999999999999</v>
      </c>
      <c r="E89" s="42">
        <v>4000</v>
      </c>
      <c r="F89" s="42">
        <v>6048.2</v>
      </c>
      <c r="G89" s="42">
        <v>66.14</v>
      </c>
      <c r="H89" s="42">
        <v>60.210999999999999</v>
      </c>
      <c r="I89" s="42">
        <v>51.572000000000003</v>
      </c>
      <c r="J89" s="42">
        <v>50.795000000000002</v>
      </c>
      <c r="K89" s="42">
        <v>55.026000000000003</v>
      </c>
      <c r="L89" s="42">
        <v>122.5</v>
      </c>
      <c r="M89" s="42">
        <v>112.5</v>
      </c>
      <c r="N89" s="42">
        <v>29.4</v>
      </c>
      <c r="O89" s="42">
        <v>682.3</v>
      </c>
      <c r="P89" s="42">
        <v>24.2</v>
      </c>
      <c r="Q89" s="42">
        <v>598.70000000000005</v>
      </c>
      <c r="R89" s="42">
        <v>471.5</v>
      </c>
      <c r="S89" s="42">
        <v>113.1</v>
      </c>
      <c r="T89" s="42">
        <v>1308.8</v>
      </c>
      <c r="U89" s="42">
        <v>440.6</v>
      </c>
      <c r="V89" s="42">
        <v>66.135999999999996</v>
      </c>
      <c r="W89" s="42">
        <v>577.4</v>
      </c>
      <c r="X89" s="42">
        <v>731.4</v>
      </c>
      <c r="Y89" s="42">
        <v>958.8</v>
      </c>
      <c r="Z89" s="42">
        <v>1418.2</v>
      </c>
      <c r="AA89" s="42">
        <v>469.2</v>
      </c>
      <c r="AB89" s="42">
        <v>64.2</v>
      </c>
      <c r="AC89" s="42">
        <v>89.5</v>
      </c>
      <c r="AD89" s="42">
        <v>428.4</v>
      </c>
      <c r="AE89" s="42">
        <v>508.5</v>
      </c>
      <c r="AF89" s="42">
        <v>132.9</v>
      </c>
      <c r="AG89" s="42">
        <v>129.5</v>
      </c>
      <c r="AH89" s="42">
        <v>407.3</v>
      </c>
      <c r="AI89" s="42">
        <v>23.6</v>
      </c>
      <c r="AJ89" s="42">
        <v>12.2</v>
      </c>
      <c r="AK89" s="42">
        <v>173.8</v>
      </c>
      <c r="AL89" s="42">
        <v>947</v>
      </c>
      <c r="AO89" s="42">
        <v>20612</v>
      </c>
      <c r="AP89" s="42">
        <v>27.7</v>
      </c>
      <c r="AQ89" s="42">
        <v>0.4</v>
      </c>
      <c r="AR89" s="42">
        <v>28.1</v>
      </c>
      <c r="BL89" s="42">
        <v>137.73333333333329</v>
      </c>
      <c r="BM89" s="42">
        <v>135.73333333333329</v>
      </c>
      <c r="BN89" s="42">
        <v>9779.4</v>
      </c>
      <c r="BO89" s="42">
        <v>6502.4</v>
      </c>
      <c r="BP89" s="42">
        <v>-1</v>
      </c>
      <c r="BQ89" s="42">
        <v>4354.333333333333</v>
      </c>
      <c r="BR89" s="42">
        <v>11139.33333333333</v>
      </c>
      <c r="BS89" s="42">
        <v>99221</v>
      </c>
    </row>
    <row r="90" spans="1:71" x14ac:dyDescent="0.35">
      <c r="A90" s="78">
        <v>33694</v>
      </c>
      <c r="B90" s="42">
        <v>6363.1</v>
      </c>
      <c r="C90" s="42">
        <v>9534.2999999999993</v>
      </c>
      <c r="D90" s="42">
        <v>66.742999999999995</v>
      </c>
      <c r="E90" s="42">
        <v>4100.3999999999996</v>
      </c>
      <c r="F90" s="42">
        <v>6161.4</v>
      </c>
      <c r="G90" s="42">
        <v>66.555000000000007</v>
      </c>
      <c r="H90" s="42">
        <v>60.298999999999999</v>
      </c>
      <c r="I90" s="42">
        <v>51.94</v>
      </c>
      <c r="J90" s="42">
        <v>51.274000000000001</v>
      </c>
      <c r="K90" s="42">
        <v>54.881999999999998</v>
      </c>
      <c r="L90" s="42">
        <v>127.2</v>
      </c>
      <c r="M90" s="42">
        <v>108.3</v>
      </c>
      <c r="N90" s="42">
        <v>39.700000000000003</v>
      </c>
      <c r="O90" s="42">
        <v>710.5</v>
      </c>
      <c r="P90" s="42">
        <v>25</v>
      </c>
      <c r="Q90" s="42">
        <v>588.9</v>
      </c>
      <c r="R90" s="42">
        <v>476.4</v>
      </c>
      <c r="S90" s="42">
        <v>125</v>
      </c>
      <c r="T90" s="42">
        <v>1326.4</v>
      </c>
      <c r="U90" s="42">
        <v>452.5</v>
      </c>
      <c r="V90" s="42">
        <v>66.55</v>
      </c>
      <c r="W90" s="42">
        <v>580.29999999999995</v>
      </c>
      <c r="X90" s="42">
        <v>746.1</v>
      </c>
      <c r="Y90" s="42">
        <v>962.4</v>
      </c>
      <c r="Z90" s="42">
        <v>1436.5</v>
      </c>
      <c r="AA90" s="42">
        <v>461.3</v>
      </c>
      <c r="AB90" s="42">
        <v>63.6</v>
      </c>
      <c r="AC90" s="42">
        <v>99.8</v>
      </c>
      <c r="AD90" s="42">
        <v>439.9</v>
      </c>
      <c r="AE90" s="42">
        <v>540</v>
      </c>
      <c r="AF90" s="42">
        <v>136.19999999999999</v>
      </c>
      <c r="AG90" s="42">
        <v>127.6</v>
      </c>
      <c r="AH90" s="42">
        <v>412.8</v>
      </c>
      <c r="AI90" s="42">
        <v>25.2</v>
      </c>
      <c r="AJ90" s="42">
        <v>12.6</v>
      </c>
      <c r="AK90" s="42">
        <v>170.5</v>
      </c>
      <c r="AL90" s="42">
        <v>959.3</v>
      </c>
      <c r="AO90" s="42">
        <v>21388</v>
      </c>
      <c r="AP90" s="42">
        <v>28.2</v>
      </c>
      <c r="AQ90" s="42">
        <v>0.4</v>
      </c>
      <c r="AR90" s="42">
        <v>28.6</v>
      </c>
      <c r="BL90" s="42">
        <v>138.66666666666671</v>
      </c>
      <c r="BM90" s="42">
        <v>136.5333333333333</v>
      </c>
      <c r="BN90" s="42">
        <v>9839.7000000000007</v>
      </c>
      <c r="BO90" s="42">
        <v>6566.9</v>
      </c>
      <c r="BP90" s="42">
        <v>-1</v>
      </c>
      <c r="BQ90" s="42">
        <v>4372</v>
      </c>
      <c r="BR90" s="42">
        <v>11199</v>
      </c>
      <c r="BS90" s="42">
        <v>106368.6666666667</v>
      </c>
    </row>
    <row r="91" spans="1:71" x14ac:dyDescent="0.35">
      <c r="A91" s="78">
        <v>33785</v>
      </c>
      <c r="B91" s="42">
        <v>6470.8</v>
      </c>
      <c r="C91" s="42">
        <v>9637.7000000000007</v>
      </c>
      <c r="D91" s="42">
        <v>67.141000000000005</v>
      </c>
      <c r="E91" s="42">
        <v>4155.7</v>
      </c>
      <c r="F91" s="42">
        <v>6203.2</v>
      </c>
      <c r="G91" s="42">
        <v>66.998000000000005</v>
      </c>
      <c r="H91" s="42">
        <v>60.518999999999998</v>
      </c>
      <c r="I91" s="42">
        <v>52.56</v>
      </c>
      <c r="J91" s="42">
        <v>51.972000000000001</v>
      </c>
      <c r="K91" s="42">
        <v>55.142000000000003</v>
      </c>
      <c r="L91" s="42">
        <v>131</v>
      </c>
      <c r="M91" s="42">
        <v>115.4</v>
      </c>
      <c r="N91" s="42">
        <v>41.2</v>
      </c>
      <c r="O91" s="42">
        <v>729.1</v>
      </c>
      <c r="P91" s="42">
        <v>25.8</v>
      </c>
      <c r="Q91" s="42">
        <v>607.20000000000005</v>
      </c>
      <c r="R91" s="42">
        <v>481.2</v>
      </c>
      <c r="S91" s="42">
        <v>126.8</v>
      </c>
      <c r="T91" s="42">
        <v>1334.8</v>
      </c>
      <c r="U91" s="42">
        <v>458.1</v>
      </c>
      <c r="V91" s="42">
        <v>66.992000000000004</v>
      </c>
      <c r="W91" s="42">
        <v>580.9</v>
      </c>
      <c r="X91" s="42">
        <v>753.9</v>
      </c>
      <c r="Y91" s="42">
        <v>959.9</v>
      </c>
      <c r="Z91" s="42">
        <v>1434.4</v>
      </c>
      <c r="AA91" s="42">
        <v>470.2</v>
      </c>
      <c r="AB91" s="42">
        <v>63.1</v>
      </c>
      <c r="AC91" s="42">
        <v>102</v>
      </c>
      <c r="AD91" s="42">
        <v>445.1</v>
      </c>
      <c r="AE91" s="42">
        <v>550.5</v>
      </c>
      <c r="AF91" s="42">
        <v>139</v>
      </c>
      <c r="AG91" s="42">
        <v>136.9</v>
      </c>
      <c r="AH91" s="42">
        <v>418.2</v>
      </c>
      <c r="AI91" s="42">
        <v>24.7</v>
      </c>
      <c r="AJ91" s="42">
        <v>13</v>
      </c>
      <c r="AK91" s="42">
        <v>178.6</v>
      </c>
      <c r="AL91" s="42">
        <v>975.2</v>
      </c>
      <c r="AO91" s="42">
        <v>22800</v>
      </c>
      <c r="AP91" s="42">
        <v>28.8</v>
      </c>
      <c r="AQ91" s="42">
        <v>0.4</v>
      </c>
      <c r="AR91" s="42">
        <v>29.2</v>
      </c>
      <c r="BL91" s="42">
        <v>139.73333333333329</v>
      </c>
      <c r="BM91" s="42">
        <v>137.56666666666669</v>
      </c>
      <c r="BN91" s="42">
        <v>9900.9</v>
      </c>
      <c r="BO91" s="42">
        <v>6647.5</v>
      </c>
      <c r="BP91" s="42">
        <v>-1</v>
      </c>
      <c r="BQ91" s="42">
        <v>4395.666666666667</v>
      </c>
      <c r="BR91" s="42">
        <v>11238</v>
      </c>
      <c r="BS91" s="42">
        <v>103446</v>
      </c>
    </row>
    <row r="92" spans="1:71" x14ac:dyDescent="0.35">
      <c r="A92" s="78">
        <v>33877</v>
      </c>
      <c r="B92" s="42">
        <v>6566.6</v>
      </c>
      <c r="C92" s="42">
        <v>9733</v>
      </c>
      <c r="D92" s="42">
        <v>67.462000000000003</v>
      </c>
      <c r="E92" s="42">
        <v>4227</v>
      </c>
      <c r="F92" s="42">
        <v>6269.7</v>
      </c>
      <c r="G92" s="42">
        <v>67.424999999999997</v>
      </c>
      <c r="H92" s="42">
        <v>61.046999999999997</v>
      </c>
      <c r="I92" s="42">
        <v>52.948</v>
      </c>
      <c r="J92" s="42">
        <v>52.415999999999997</v>
      </c>
      <c r="K92" s="42">
        <v>55.253999999999998</v>
      </c>
      <c r="L92" s="42">
        <v>134.5</v>
      </c>
      <c r="M92" s="42">
        <v>120.6</v>
      </c>
      <c r="N92" s="42">
        <v>39.6</v>
      </c>
      <c r="O92" s="42">
        <v>741.3</v>
      </c>
      <c r="P92" s="42">
        <v>26.4</v>
      </c>
      <c r="Q92" s="42">
        <v>616.20000000000005</v>
      </c>
      <c r="R92" s="42">
        <v>486</v>
      </c>
      <c r="S92" s="42">
        <v>122.1</v>
      </c>
      <c r="T92" s="42">
        <v>1354</v>
      </c>
      <c r="U92" s="42">
        <v>461.2</v>
      </c>
      <c r="V92" s="42">
        <v>67.418999999999997</v>
      </c>
      <c r="W92" s="42">
        <v>594.20000000000005</v>
      </c>
      <c r="X92" s="42">
        <v>759.8</v>
      </c>
      <c r="Y92" s="42">
        <v>973.4</v>
      </c>
      <c r="Z92" s="42">
        <v>1435</v>
      </c>
      <c r="AA92" s="42">
        <v>479.4</v>
      </c>
      <c r="AB92" s="42">
        <v>61.9</v>
      </c>
      <c r="AC92" s="42">
        <v>98.9</v>
      </c>
      <c r="AD92" s="42">
        <v>447.9</v>
      </c>
      <c r="AE92" s="42">
        <v>555.5</v>
      </c>
      <c r="AF92" s="42">
        <v>145</v>
      </c>
      <c r="AG92" s="42">
        <v>136.80000000000001</v>
      </c>
      <c r="AH92" s="42">
        <v>424.1</v>
      </c>
      <c r="AI92" s="42">
        <v>23.2</v>
      </c>
      <c r="AJ92" s="42">
        <v>13.3</v>
      </c>
      <c r="AK92" s="42">
        <v>185.8</v>
      </c>
      <c r="AL92" s="42">
        <v>988.2</v>
      </c>
      <c r="AO92" s="42">
        <v>22288</v>
      </c>
      <c r="AP92" s="42">
        <v>30</v>
      </c>
      <c r="AQ92" s="42">
        <v>0.4</v>
      </c>
      <c r="AR92" s="42">
        <v>30.4</v>
      </c>
      <c r="BL92" s="42">
        <v>140.80000000000001</v>
      </c>
      <c r="BM92" s="42">
        <v>138.69999999999999</v>
      </c>
      <c r="BN92" s="42">
        <v>9963.6</v>
      </c>
      <c r="BO92" s="42">
        <v>6722.2</v>
      </c>
      <c r="BP92" s="42">
        <v>-1</v>
      </c>
      <c r="BQ92" s="42">
        <v>4425.333333333333</v>
      </c>
      <c r="BR92" s="42">
        <v>11306.66666666667</v>
      </c>
      <c r="BS92" s="42">
        <v>99580.333333333328</v>
      </c>
    </row>
    <row r="93" spans="1:71" x14ac:dyDescent="0.35">
      <c r="A93" s="78">
        <v>33969</v>
      </c>
      <c r="B93" s="42">
        <v>6680.8</v>
      </c>
      <c r="C93" s="42">
        <v>9834.5</v>
      </c>
      <c r="D93" s="42">
        <v>67.936999999999998</v>
      </c>
      <c r="E93" s="42">
        <v>4307.2</v>
      </c>
      <c r="F93" s="42">
        <v>6344.4</v>
      </c>
      <c r="G93" s="42">
        <v>67.894999999999996</v>
      </c>
      <c r="H93" s="42">
        <v>61.43</v>
      </c>
      <c r="I93" s="42">
        <v>53.308999999999997</v>
      </c>
      <c r="J93" s="42">
        <v>52.8</v>
      </c>
      <c r="K93" s="42">
        <v>55.506</v>
      </c>
      <c r="L93" s="42">
        <v>137.69999999999999</v>
      </c>
      <c r="M93" s="42">
        <v>120.8</v>
      </c>
      <c r="N93" s="42">
        <v>38</v>
      </c>
      <c r="O93" s="42">
        <v>746</v>
      </c>
      <c r="P93" s="42">
        <v>26.8</v>
      </c>
      <c r="Q93" s="42">
        <v>638.9</v>
      </c>
      <c r="R93" s="42">
        <v>489.9</v>
      </c>
      <c r="S93" s="42">
        <v>131.6</v>
      </c>
      <c r="T93" s="42">
        <v>1362.8</v>
      </c>
      <c r="U93" s="42">
        <v>456.5</v>
      </c>
      <c r="V93" s="42">
        <v>67.888999999999996</v>
      </c>
      <c r="W93" s="42">
        <v>598.4</v>
      </c>
      <c r="X93" s="42">
        <v>764.4</v>
      </c>
      <c r="Y93" s="42">
        <v>974.1</v>
      </c>
      <c r="Z93" s="42">
        <v>1433.9</v>
      </c>
      <c r="AA93" s="42">
        <v>499</v>
      </c>
      <c r="AB93" s="42">
        <v>64.599999999999994</v>
      </c>
      <c r="AC93" s="42">
        <v>107.2</v>
      </c>
      <c r="AD93" s="42">
        <v>442.9</v>
      </c>
      <c r="AE93" s="42">
        <v>561.1</v>
      </c>
      <c r="AF93" s="42">
        <v>146.5</v>
      </c>
      <c r="AG93" s="42">
        <v>140</v>
      </c>
      <c r="AH93" s="42">
        <v>425.3</v>
      </c>
      <c r="AI93" s="42">
        <v>24.4</v>
      </c>
      <c r="AJ93" s="42">
        <v>13.6</v>
      </c>
      <c r="AK93" s="42">
        <v>185</v>
      </c>
      <c r="AL93" s="42">
        <v>991.3</v>
      </c>
      <c r="AO93" s="42">
        <v>23064</v>
      </c>
      <c r="AP93" s="42">
        <v>31.8</v>
      </c>
      <c r="AQ93" s="42">
        <v>0.4</v>
      </c>
      <c r="AR93" s="42">
        <v>32.200000000000003</v>
      </c>
      <c r="BL93" s="42">
        <v>142.0333333333333</v>
      </c>
      <c r="BM93" s="42">
        <v>139.80000000000001</v>
      </c>
      <c r="BN93" s="42">
        <v>10027.200000000001</v>
      </c>
      <c r="BO93" s="42">
        <v>6811.7</v>
      </c>
      <c r="BP93" s="42">
        <v>-1</v>
      </c>
      <c r="BQ93" s="42">
        <v>4438</v>
      </c>
      <c r="BR93" s="42">
        <v>11319.66666666667</v>
      </c>
      <c r="BS93" s="42">
        <v>98022.333333333328</v>
      </c>
    </row>
    <row r="94" spans="1:71" x14ac:dyDescent="0.35">
      <c r="A94" s="78">
        <v>34059</v>
      </c>
      <c r="B94" s="42">
        <v>6729.5</v>
      </c>
      <c r="C94" s="42">
        <v>9851</v>
      </c>
      <c r="D94" s="42">
        <v>68.340999999999994</v>
      </c>
      <c r="E94" s="42">
        <v>4349.5</v>
      </c>
      <c r="F94" s="42">
        <v>6368.8</v>
      </c>
      <c r="G94" s="42">
        <v>68.299000000000007</v>
      </c>
      <c r="H94" s="42">
        <v>61.584000000000003</v>
      </c>
      <c r="I94" s="42">
        <v>53.62</v>
      </c>
      <c r="J94" s="42">
        <v>53.088000000000001</v>
      </c>
      <c r="K94" s="42">
        <v>55.918999999999997</v>
      </c>
      <c r="L94" s="42">
        <v>143.4</v>
      </c>
      <c r="M94" s="42">
        <v>124.4</v>
      </c>
      <c r="N94" s="42">
        <v>35.1</v>
      </c>
      <c r="O94" s="42">
        <v>766.5</v>
      </c>
      <c r="P94" s="42">
        <v>28</v>
      </c>
      <c r="Q94" s="42">
        <v>617</v>
      </c>
      <c r="R94" s="42">
        <v>489.7</v>
      </c>
      <c r="S94" s="42">
        <v>136.4</v>
      </c>
      <c r="T94" s="42">
        <v>1351.8</v>
      </c>
      <c r="U94" s="42">
        <v>475.9</v>
      </c>
      <c r="V94" s="42">
        <v>68.293999999999997</v>
      </c>
      <c r="W94" s="42">
        <v>580.29999999999995</v>
      </c>
      <c r="X94" s="42">
        <v>771.5</v>
      </c>
      <c r="Y94" s="42">
        <v>942.2</v>
      </c>
      <c r="Z94" s="42">
        <v>1438.9</v>
      </c>
      <c r="AA94" s="42">
        <v>480.3</v>
      </c>
      <c r="AB94" s="42">
        <v>62.2</v>
      </c>
      <c r="AC94" s="42">
        <v>111.5</v>
      </c>
      <c r="AD94" s="42">
        <v>462.1</v>
      </c>
      <c r="AE94" s="42">
        <v>577.6</v>
      </c>
      <c r="AF94" s="42">
        <v>148.80000000000001</v>
      </c>
      <c r="AG94" s="42">
        <v>136.69999999999999</v>
      </c>
      <c r="AH94" s="42">
        <v>427.5</v>
      </c>
      <c r="AI94" s="42">
        <v>24.8</v>
      </c>
      <c r="AJ94" s="42">
        <v>13.8</v>
      </c>
      <c r="AK94" s="42">
        <v>188.9</v>
      </c>
      <c r="AL94" s="42">
        <v>1001.1</v>
      </c>
      <c r="AM94" s="42">
        <v>78072</v>
      </c>
      <c r="AN94" s="42">
        <v>73888</v>
      </c>
      <c r="AO94" s="42">
        <v>21784</v>
      </c>
      <c r="AP94" s="42">
        <v>35.1</v>
      </c>
      <c r="AQ94" s="42">
        <v>0.4</v>
      </c>
      <c r="AR94" s="42">
        <v>35.5</v>
      </c>
      <c r="BL94" s="42">
        <v>143.06666666666669</v>
      </c>
      <c r="BM94" s="42">
        <v>140.76666666666671</v>
      </c>
      <c r="BN94" s="42">
        <v>10091.799999999999</v>
      </c>
      <c r="BO94" s="42">
        <v>6894</v>
      </c>
      <c r="BP94" s="42">
        <v>-1</v>
      </c>
      <c r="BQ94" s="42">
        <v>4456</v>
      </c>
      <c r="BR94" s="42">
        <v>11366.66666666667</v>
      </c>
      <c r="BS94" s="42">
        <v>102495</v>
      </c>
    </row>
    <row r="95" spans="1:71" x14ac:dyDescent="0.35">
      <c r="A95" s="78">
        <v>34150</v>
      </c>
      <c r="B95" s="42">
        <v>6808.9</v>
      </c>
      <c r="C95" s="42">
        <v>9908.2999999999993</v>
      </c>
      <c r="D95" s="42">
        <v>68.744</v>
      </c>
      <c r="E95" s="42">
        <v>4418.6000000000004</v>
      </c>
      <c r="F95" s="42">
        <v>6426.7</v>
      </c>
      <c r="G95" s="42">
        <v>68.757999999999996</v>
      </c>
      <c r="H95" s="42">
        <v>61.854999999999997</v>
      </c>
      <c r="I95" s="42">
        <v>53.936</v>
      </c>
      <c r="J95" s="42">
        <v>53.402000000000001</v>
      </c>
      <c r="K95" s="42">
        <v>56.244999999999997</v>
      </c>
      <c r="L95" s="42">
        <v>144.69999999999999</v>
      </c>
      <c r="M95" s="42">
        <v>124.8</v>
      </c>
      <c r="N95" s="42">
        <v>35.5</v>
      </c>
      <c r="O95" s="42">
        <v>771.7</v>
      </c>
      <c r="P95" s="42">
        <v>28.3</v>
      </c>
      <c r="Q95" s="42">
        <v>643.5</v>
      </c>
      <c r="R95" s="42">
        <v>497.6</v>
      </c>
      <c r="S95" s="42">
        <v>148.69999999999999</v>
      </c>
      <c r="T95" s="42">
        <v>1359.1</v>
      </c>
      <c r="U95" s="42">
        <v>476.4</v>
      </c>
      <c r="V95" s="42">
        <v>68.753</v>
      </c>
      <c r="W95" s="42">
        <v>576.70000000000005</v>
      </c>
      <c r="X95" s="42">
        <v>782.3</v>
      </c>
      <c r="Y95" s="42">
        <v>932.3</v>
      </c>
      <c r="Z95" s="42">
        <v>1450.6</v>
      </c>
      <c r="AA95" s="42">
        <v>505.3</v>
      </c>
      <c r="AB95" s="42">
        <v>64.8</v>
      </c>
      <c r="AC95" s="42">
        <v>121.9</v>
      </c>
      <c r="AD95" s="42">
        <v>462.4</v>
      </c>
      <c r="AE95" s="42">
        <v>582</v>
      </c>
      <c r="AF95" s="42">
        <v>151.4</v>
      </c>
      <c r="AG95" s="42">
        <v>138.30000000000001</v>
      </c>
      <c r="AH95" s="42">
        <v>432.8</v>
      </c>
      <c r="AI95" s="42">
        <v>26.8</v>
      </c>
      <c r="AJ95" s="42">
        <v>14.1</v>
      </c>
      <c r="AK95" s="42">
        <v>189.7</v>
      </c>
      <c r="AL95" s="42">
        <v>1011.6</v>
      </c>
      <c r="AM95" s="42">
        <v>80831</v>
      </c>
      <c r="AN95" s="42">
        <v>76036</v>
      </c>
      <c r="AO95" s="42">
        <v>22472</v>
      </c>
      <c r="AP95" s="42">
        <v>37.200000000000003</v>
      </c>
      <c r="AQ95" s="42">
        <v>0.4</v>
      </c>
      <c r="AR95" s="42">
        <v>37.6</v>
      </c>
      <c r="BL95" s="42">
        <v>144.1</v>
      </c>
      <c r="BM95" s="42">
        <v>141.73333333333341</v>
      </c>
      <c r="BN95" s="42">
        <v>10158.1</v>
      </c>
      <c r="BO95" s="42">
        <v>6980.6</v>
      </c>
      <c r="BP95" s="42">
        <v>-1</v>
      </c>
      <c r="BQ95" s="42">
        <v>4478</v>
      </c>
      <c r="BR95" s="42">
        <v>11407.66666666667</v>
      </c>
      <c r="BS95" s="42">
        <v>111962</v>
      </c>
    </row>
    <row r="96" spans="1:71" x14ac:dyDescent="0.35">
      <c r="A96" s="78">
        <v>34242</v>
      </c>
      <c r="B96" s="42">
        <v>6882.1</v>
      </c>
      <c r="C96" s="42">
        <v>9955.6</v>
      </c>
      <c r="D96" s="42">
        <v>69.088999999999999</v>
      </c>
      <c r="E96" s="42">
        <v>4487.2</v>
      </c>
      <c r="F96" s="42">
        <v>6498.2</v>
      </c>
      <c r="G96" s="42">
        <v>69.057000000000002</v>
      </c>
      <c r="H96" s="42">
        <v>62.302999999999997</v>
      </c>
      <c r="I96" s="42">
        <v>54.09</v>
      </c>
      <c r="J96" s="42">
        <v>53.576000000000001</v>
      </c>
      <c r="K96" s="42">
        <v>56.302</v>
      </c>
      <c r="L96" s="42">
        <v>147.5</v>
      </c>
      <c r="M96" s="42">
        <v>135.19999999999999</v>
      </c>
      <c r="N96" s="42">
        <v>35.5</v>
      </c>
      <c r="O96" s="42">
        <v>786.3</v>
      </c>
      <c r="P96" s="42">
        <v>28.7</v>
      </c>
      <c r="Q96" s="42">
        <v>659.2</v>
      </c>
      <c r="R96" s="42">
        <v>504.9</v>
      </c>
      <c r="S96" s="42">
        <v>140.69999999999999</v>
      </c>
      <c r="T96" s="42">
        <v>1367.4</v>
      </c>
      <c r="U96" s="42">
        <v>481</v>
      </c>
      <c r="V96" s="42">
        <v>69.052000000000007</v>
      </c>
      <c r="W96" s="42">
        <v>578.70000000000005</v>
      </c>
      <c r="X96" s="42">
        <v>788.7</v>
      </c>
      <c r="Y96" s="42">
        <v>928.8</v>
      </c>
      <c r="Z96" s="42">
        <v>1458.2</v>
      </c>
      <c r="AA96" s="42">
        <v>515.6</v>
      </c>
      <c r="AB96" s="42">
        <v>65.400000000000006</v>
      </c>
      <c r="AC96" s="42">
        <v>115.5</v>
      </c>
      <c r="AD96" s="42">
        <v>466.8</v>
      </c>
      <c r="AE96" s="42">
        <v>585.70000000000005</v>
      </c>
      <c r="AF96" s="42">
        <v>157.19999999999999</v>
      </c>
      <c r="AG96" s="42">
        <v>143.6</v>
      </c>
      <c r="AH96" s="42">
        <v>439.5</v>
      </c>
      <c r="AI96" s="42">
        <v>25.2</v>
      </c>
      <c r="AJ96" s="42">
        <v>14.2</v>
      </c>
      <c r="AK96" s="42">
        <v>200.6</v>
      </c>
      <c r="AL96" s="42">
        <v>1028.0999999999999</v>
      </c>
      <c r="AM96" s="42">
        <v>85251</v>
      </c>
      <c r="AN96" s="42">
        <v>80604</v>
      </c>
      <c r="AO96" s="42">
        <v>24884</v>
      </c>
      <c r="AP96" s="42">
        <v>37.299999999999997</v>
      </c>
      <c r="AQ96" s="42">
        <v>0.4</v>
      </c>
      <c r="AR96" s="42">
        <v>37.700000000000003</v>
      </c>
      <c r="BL96" s="42">
        <v>144.76666666666671</v>
      </c>
      <c r="BM96" s="42">
        <v>142.33333333333329</v>
      </c>
      <c r="BN96" s="42">
        <v>10225.200000000001</v>
      </c>
      <c r="BO96" s="42">
        <v>7068.5</v>
      </c>
      <c r="BP96" s="42">
        <v>-1</v>
      </c>
      <c r="BQ96" s="42">
        <v>4496</v>
      </c>
      <c r="BR96" s="42">
        <v>11483</v>
      </c>
      <c r="BS96" s="42">
        <v>116124.6666666667</v>
      </c>
    </row>
    <row r="97" spans="1:71" x14ac:dyDescent="0.35">
      <c r="A97" s="78">
        <v>34334</v>
      </c>
      <c r="B97" s="42">
        <v>7013.7</v>
      </c>
      <c r="C97" s="42">
        <v>10091</v>
      </c>
      <c r="D97" s="42">
        <v>69.495000000000005</v>
      </c>
      <c r="E97" s="42">
        <v>4552.7</v>
      </c>
      <c r="F97" s="42">
        <v>6555.3</v>
      </c>
      <c r="G97" s="42">
        <v>69.454999999999998</v>
      </c>
      <c r="H97" s="42">
        <v>62.860999999999997</v>
      </c>
      <c r="I97" s="42">
        <v>54.362000000000002</v>
      </c>
      <c r="J97" s="42">
        <v>53.85</v>
      </c>
      <c r="K97" s="42">
        <v>56.564999999999998</v>
      </c>
      <c r="L97" s="42">
        <v>151.6</v>
      </c>
      <c r="M97" s="42">
        <v>136</v>
      </c>
      <c r="N97" s="42">
        <v>33.200000000000003</v>
      </c>
      <c r="O97" s="42">
        <v>791.3</v>
      </c>
      <c r="P97" s="42">
        <v>29.2</v>
      </c>
      <c r="Q97" s="42">
        <v>675.3</v>
      </c>
      <c r="R97" s="42">
        <v>520.29999999999995</v>
      </c>
      <c r="S97" s="42">
        <v>171.9</v>
      </c>
      <c r="T97" s="42">
        <v>1381.4</v>
      </c>
      <c r="U97" s="42">
        <v>485.2</v>
      </c>
      <c r="V97" s="42">
        <v>69.45</v>
      </c>
      <c r="W97" s="42">
        <v>584.9</v>
      </c>
      <c r="X97" s="42">
        <v>796.5</v>
      </c>
      <c r="Y97" s="42">
        <v>930.4</v>
      </c>
      <c r="Z97" s="42">
        <v>1465.3</v>
      </c>
      <c r="AA97" s="42">
        <v>529.5</v>
      </c>
      <c r="AB97" s="42">
        <v>73.099999999999994</v>
      </c>
      <c r="AC97" s="42">
        <v>141</v>
      </c>
      <c r="AD97" s="42">
        <v>470.8</v>
      </c>
      <c r="AE97" s="42">
        <v>589.6</v>
      </c>
      <c r="AF97" s="42">
        <v>165.5</v>
      </c>
      <c r="AG97" s="42">
        <v>145.80000000000001</v>
      </c>
      <c r="AH97" s="42">
        <v>447.2</v>
      </c>
      <c r="AI97" s="42">
        <v>30.8</v>
      </c>
      <c r="AJ97" s="42">
        <v>14.4</v>
      </c>
      <c r="AK97" s="42">
        <v>201.7</v>
      </c>
      <c r="AL97" s="42">
        <v>1036.0999999999999</v>
      </c>
      <c r="AM97" s="42">
        <v>88178</v>
      </c>
      <c r="AN97" s="42">
        <v>84100</v>
      </c>
      <c r="AO97" s="42">
        <v>24764</v>
      </c>
      <c r="AP97" s="42">
        <v>35.700000000000003</v>
      </c>
      <c r="AQ97" s="42">
        <v>0.4</v>
      </c>
      <c r="AR97" s="42">
        <v>36</v>
      </c>
      <c r="BL97" s="42">
        <v>145.9666666666667</v>
      </c>
      <c r="BM97" s="42">
        <v>143.43333333333331</v>
      </c>
      <c r="BN97" s="42">
        <v>10293.299999999999</v>
      </c>
      <c r="BO97" s="42">
        <v>7154.3</v>
      </c>
      <c r="BP97" s="42">
        <v>-1</v>
      </c>
      <c r="BQ97" s="42">
        <v>4515</v>
      </c>
      <c r="BR97" s="42">
        <v>11520.66666666667</v>
      </c>
      <c r="BS97" s="42">
        <v>118029</v>
      </c>
    </row>
    <row r="98" spans="1:71" x14ac:dyDescent="0.35">
      <c r="A98" s="78">
        <v>34424</v>
      </c>
      <c r="B98" s="42">
        <v>7115.7</v>
      </c>
      <c r="C98" s="42">
        <v>10189</v>
      </c>
      <c r="D98" s="42">
        <v>69.850999999999999</v>
      </c>
      <c r="E98" s="42">
        <v>4621.2</v>
      </c>
      <c r="F98" s="42">
        <v>6630.3</v>
      </c>
      <c r="G98" s="42">
        <v>69.703999999999994</v>
      </c>
      <c r="H98" s="42">
        <v>63.15</v>
      </c>
      <c r="I98" s="42">
        <v>54.807000000000002</v>
      </c>
      <c r="J98" s="42">
        <v>54.301000000000002</v>
      </c>
      <c r="K98" s="42">
        <v>56.978000000000002</v>
      </c>
      <c r="L98" s="42">
        <v>156.9</v>
      </c>
      <c r="M98" s="42">
        <v>136.6</v>
      </c>
      <c r="N98" s="42">
        <v>28</v>
      </c>
      <c r="O98" s="42">
        <v>805.3</v>
      </c>
      <c r="P98" s="42">
        <v>30.1</v>
      </c>
      <c r="Q98" s="42">
        <v>673.7</v>
      </c>
      <c r="R98" s="42">
        <v>531.5</v>
      </c>
      <c r="S98" s="42">
        <v>149.5</v>
      </c>
      <c r="T98" s="42">
        <v>1373.4</v>
      </c>
      <c r="U98" s="42">
        <v>500.4</v>
      </c>
      <c r="V98" s="42">
        <v>69.698999999999998</v>
      </c>
      <c r="W98" s="42">
        <v>567</v>
      </c>
      <c r="X98" s="42">
        <v>806.3</v>
      </c>
      <c r="Y98" s="42">
        <v>897.9</v>
      </c>
      <c r="Z98" s="42">
        <v>1471.3</v>
      </c>
      <c r="AA98" s="42">
        <v>526.70000000000005</v>
      </c>
      <c r="AB98" s="42">
        <v>75.5</v>
      </c>
      <c r="AC98" s="42">
        <v>122.4</v>
      </c>
      <c r="AD98" s="42">
        <v>485.8</v>
      </c>
      <c r="AE98" s="42">
        <v>601.79999999999995</v>
      </c>
      <c r="AF98" s="42">
        <v>162.4</v>
      </c>
      <c r="AG98" s="42">
        <v>146.9</v>
      </c>
      <c r="AH98" s="42">
        <v>456</v>
      </c>
      <c r="AI98" s="42">
        <v>27.1</v>
      </c>
      <c r="AJ98" s="42">
        <v>14.6</v>
      </c>
      <c r="AK98" s="42">
        <v>203.6</v>
      </c>
      <c r="AL98" s="42">
        <v>1046.5999999999999</v>
      </c>
      <c r="AM98" s="42">
        <v>84002</v>
      </c>
      <c r="AN98" s="42">
        <v>78948</v>
      </c>
      <c r="AO98" s="42">
        <v>23632</v>
      </c>
      <c r="AP98" s="42">
        <v>33.200000000000003</v>
      </c>
      <c r="AQ98" s="42">
        <v>0.4</v>
      </c>
      <c r="AR98" s="42">
        <v>33.6</v>
      </c>
      <c r="BL98" s="42">
        <v>146.69999999999999</v>
      </c>
      <c r="BM98" s="42">
        <v>144.0333333333333</v>
      </c>
      <c r="BN98" s="42">
        <v>10362.200000000001</v>
      </c>
      <c r="BO98" s="42">
        <v>7236.6</v>
      </c>
      <c r="BP98" s="42">
        <v>-1</v>
      </c>
      <c r="BQ98" s="42">
        <v>4523.666666666667</v>
      </c>
      <c r="BR98" s="42">
        <v>11591.33333333333</v>
      </c>
      <c r="BS98" s="42">
        <v>111803</v>
      </c>
    </row>
    <row r="99" spans="1:71" x14ac:dyDescent="0.35">
      <c r="A99" s="78">
        <v>34515</v>
      </c>
      <c r="B99" s="42">
        <v>7246.9</v>
      </c>
      <c r="C99" s="42">
        <v>10327</v>
      </c>
      <c r="D99" s="42">
        <v>70.183999999999997</v>
      </c>
      <c r="E99" s="42">
        <v>4683.2</v>
      </c>
      <c r="F99" s="42">
        <v>6681.8</v>
      </c>
      <c r="G99" s="42">
        <v>70.093000000000004</v>
      </c>
      <c r="H99" s="42">
        <v>63.679000000000002</v>
      </c>
      <c r="I99" s="42">
        <v>55.110999999999997</v>
      </c>
      <c r="J99" s="42">
        <v>54.616999999999997</v>
      </c>
      <c r="K99" s="42">
        <v>57.225000000000001</v>
      </c>
      <c r="L99" s="42">
        <v>162.19999999999999</v>
      </c>
      <c r="M99" s="42">
        <v>137.1</v>
      </c>
      <c r="N99" s="42">
        <v>24.4</v>
      </c>
      <c r="O99" s="42">
        <v>810.1</v>
      </c>
      <c r="P99" s="42">
        <v>30.7</v>
      </c>
      <c r="Q99" s="42">
        <v>697.8</v>
      </c>
      <c r="R99" s="42">
        <v>544.4</v>
      </c>
      <c r="S99" s="42">
        <v>158</v>
      </c>
      <c r="T99" s="42">
        <v>1389.4</v>
      </c>
      <c r="U99" s="42">
        <v>507.6</v>
      </c>
      <c r="V99" s="42">
        <v>70.087999999999994</v>
      </c>
      <c r="W99" s="42">
        <v>569.4</v>
      </c>
      <c r="X99" s="42">
        <v>820</v>
      </c>
      <c r="Y99" s="42">
        <v>894.1</v>
      </c>
      <c r="Z99" s="42">
        <v>1488.1</v>
      </c>
      <c r="AA99" s="42">
        <v>555.9</v>
      </c>
      <c r="AB99" s="42">
        <v>78.599999999999994</v>
      </c>
      <c r="AC99" s="42">
        <v>129.30000000000001</v>
      </c>
      <c r="AD99" s="42">
        <v>493</v>
      </c>
      <c r="AE99" s="42">
        <v>606.20000000000005</v>
      </c>
      <c r="AF99" s="42">
        <v>164.9</v>
      </c>
      <c r="AG99" s="42">
        <v>141.9</v>
      </c>
      <c r="AH99" s="42">
        <v>465.8</v>
      </c>
      <c r="AI99" s="42">
        <v>28.7</v>
      </c>
      <c r="AJ99" s="42">
        <v>14.6</v>
      </c>
      <c r="AK99" s="42">
        <v>203.9</v>
      </c>
      <c r="AL99" s="42">
        <v>1060.5</v>
      </c>
      <c r="AM99" s="42">
        <v>86255</v>
      </c>
      <c r="AN99" s="42">
        <v>81772</v>
      </c>
      <c r="AO99" s="42">
        <v>23952</v>
      </c>
      <c r="AP99" s="42">
        <v>32</v>
      </c>
      <c r="AQ99" s="42">
        <v>0.3</v>
      </c>
      <c r="AR99" s="42">
        <v>32.4</v>
      </c>
      <c r="BL99" s="42">
        <v>147.5333333333333</v>
      </c>
      <c r="BM99" s="42">
        <v>144.8666666666667</v>
      </c>
      <c r="BN99" s="42">
        <v>10431.5</v>
      </c>
      <c r="BO99" s="42">
        <v>7320.2</v>
      </c>
      <c r="BP99" s="42">
        <v>-1</v>
      </c>
      <c r="BQ99" s="42">
        <v>4555.333333333333</v>
      </c>
      <c r="BR99" s="42">
        <v>11672.33333333333</v>
      </c>
      <c r="BS99" s="42">
        <v>113545</v>
      </c>
    </row>
    <row r="100" spans="1:71" x14ac:dyDescent="0.35">
      <c r="A100" s="78">
        <v>34607</v>
      </c>
      <c r="B100" s="42">
        <v>7331.1</v>
      </c>
      <c r="C100" s="42">
        <v>10387.4</v>
      </c>
      <c r="D100" s="42">
        <v>70.558000000000007</v>
      </c>
      <c r="E100" s="42">
        <v>4752.8</v>
      </c>
      <c r="F100" s="42">
        <v>6732.8</v>
      </c>
      <c r="G100" s="42">
        <v>70.596000000000004</v>
      </c>
      <c r="H100" s="42">
        <v>64.045000000000002</v>
      </c>
      <c r="I100" s="42">
        <v>55.593000000000004</v>
      </c>
      <c r="J100" s="42">
        <v>55.094999999999999</v>
      </c>
      <c r="K100" s="42">
        <v>57.725999999999999</v>
      </c>
      <c r="L100" s="42">
        <v>167.1</v>
      </c>
      <c r="M100" s="42">
        <v>136.19999999999999</v>
      </c>
      <c r="N100" s="42">
        <v>22.1</v>
      </c>
      <c r="O100" s="42">
        <v>813.6</v>
      </c>
      <c r="P100" s="42">
        <v>31.2</v>
      </c>
      <c r="Q100" s="42">
        <v>695.4</v>
      </c>
      <c r="R100" s="42">
        <v>550.5</v>
      </c>
      <c r="S100" s="42">
        <v>173.8</v>
      </c>
      <c r="T100" s="42">
        <v>1423.4</v>
      </c>
      <c r="U100" s="42">
        <v>513.6</v>
      </c>
      <c r="V100" s="42">
        <v>70.590999999999994</v>
      </c>
      <c r="W100" s="42">
        <v>586.5</v>
      </c>
      <c r="X100" s="42">
        <v>836.9</v>
      </c>
      <c r="Y100" s="42">
        <v>915.8</v>
      </c>
      <c r="Z100" s="42">
        <v>1505.6</v>
      </c>
      <c r="AA100" s="42">
        <v>544.20000000000005</v>
      </c>
      <c r="AB100" s="42">
        <v>80.5</v>
      </c>
      <c r="AC100" s="42">
        <v>142.4</v>
      </c>
      <c r="AD100" s="42">
        <v>499</v>
      </c>
      <c r="AE100" s="42">
        <v>610</v>
      </c>
      <c r="AF100" s="42">
        <v>167.3</v>
      </c>
      <c r="AG100" s="42">
        <v>151.19999999999999</v>
      </c>
      <c r="AH100" s="42">
        <v>470</v>
      </c>
      <c r="AI100" s="42">
        <v>31.4</v>
      </c>
      <c r="AJ100" s="42">
        <v>14.5</v>
      </c>
      <c r="AK100" s="42">
        <v>203.7</v>
      </c>
      <c r="AL100" s="42">
        <v>1077.4000000000001</v>
      </c>
      <c r="AM100" s="42">
        <v>87978</v>
      </c>
      <c r="AN100" s="42">
        <v>82892</v>
      </c>
      <c r="AO100" s="42">
        <v>25152</v>
      </c>
      <c r="AP100" s="42">
        <v>31.6</v>
      </c>
      <c r="AQ100" s="42">
        <v>0.3</v>
      </c>
      <c r="AR100" s="42">
        <v>31.9</v>
      </c>
      <c r="BL100" s="42">
        <v>148.9</v>
      </c>
      <c r="BM100" s="42">
        <v>146.4</v>
      </c>
      <c r="BN100" s="42">
        <v>10502</v>
      </c>
      <c r="BO100" s="42">
        <v>7412</v>
      </c>
      <c r="BP100" s="42">
        <v>-1</v>
      </c>
      <c r="BQ100" s="42">
        <v>4600</v>
      </c>
      <c r="BR100" s="42">
        <v>11710.33333333333</v>
      </c>
      <c r="BS100" s="42">
        <v>118942</v>
      </c>
    </row>
    <row r="101" spans="1:71" x14ac:dyDescent="0.35">
      <c r="A101" s="78">
        <v>34699</v>
      </c>
      <c r="B101" s="42">
        <v>7455.3</v>
      </c>
      <c r="C101" s="42">
        <v>10506.4</v>
      </c>
      <c r="D101" s="42">
        <v>70.951999999999998</v>
      </c>
      <c r="E101" s="42">
        <v>4826.7</v>
      </c>
      <c r="F101" s="42">
        <v>6805.6</v>
      </c>
      <c r="G101" s="42">
        <v>70.927000000000007</v>
      </c>
      <c r="H101" s="42">
        <v>64.570999999999998</v>
      </c>
      <c r="I101" s="42">
        <v>56.064999999999998</v>
      </c>
      <c r="J101" s="42">
        <v>55.564999999999998</v>
      </c>
      <c r="K101" s="42">
        <v>58.207000000000001</v>
      </c>
      <c r="L101" s="42">
        <v>171.6</v>
      </c>
      <c r="M101" s="42">
        <v>147.80000000000001</v>
      </c>
      <c r="N101" s="42">
        <v>21.3</v>
      </c>
      <c r="O101" s="42">
        <v>833.8</v>
      </c>
      <c r="P101" s="42">
        <v>31.6</v>
      </c>
      <c r="Q101" s="42">
        <v>705.4</v>
      </c>
      <c r="R101" s="42">
        <v>554.6</v>
      </c>
      <c r="S101" s="42">
        <v>183.6</v>
      </c>
      <c r="T101" s="42">
        <v>1422.9</v>
      </c>
      <c r="U101" s="42">
        <v>521.1</v>
      </c>
      <c r="V101" s="42">
        <v>70.923000000000002</v>
      </c>
      <c r="W101" s="42">
        <v>575.79999999999995</v>
      </c>
      <c r="X101" s="42">
        <v>847.1</v>
      </c>
      <c r="Y101" s="42">
        <v>891.7</v>
      </c>
      <c r="Z101" s="42">
        <v>1511.1</v>
      </c>
      <c r="AA101" s="42">
        <v>553.4</v>
      </c>
      <c r="AB101" s="42">
        <v>81.400000000000006</v>
      </c>
      <c r="AC101" s="42">
        <v>150.9</v>
      </c>
      <c r="AD101" s="42">
        <v>506.8</v>
      </c>
      <c r="AE101" s="42">
        <v>618.1</v>
      </c>
      <c r="AF101" s="42">
        <v>172.8</v>
      </c>
      <c r="AG101" s="42">
        <v>152</v>
      </c>
      <c r="AH101" s="42">
        <v>473.3</v>
      </c>
      <c r="AI101" s="42">
        <v>32.700000000000003</v>
      </c>
      <c r="AJ101" s="42">
        <v>14.4</v>
      </c>
      <c r="AK101" s="42">
        <v>215.7</v>
      </c>
      <c r="AL101" s="42">
        <v>1100.7</v>
      </c>
      <c r="AM101" s="42">
        <v>89829</v>
      </c>
      <c r="AN101" s="42">
        <v>85540</v>
      </c>
      <c r="AO101" s="42">
        <v>26476</v>
      </c>
      <c r="AP101" s="42">
        <v>31.9</v>
      </c>
      <c r="AQ101" s="42">
        <v>0.3</v>
      </c>
      <c r="AR101" s="42">
        <v>32.200000000000003</v>
      </c>
      <c r="BL101" s="42">
        <v>149.76666666666671</v>
      </c>
      <c r="BM101" s="42">
        <v>147.26666666666671</v>
      </c>
      <c r="BN101" s="42">
        <v>10573.5</v>
      </c>
      <c r="BO101" s="42">
        <v>7502.9</v>
      </c>
      <c r="BP101" s="42">
        <v>-1</v>
      </c>
      <c r="BQ101" s="42">
        <v>4626.333333333333</v>
      </c>
      <c r="BR101" s="42">
        <v>11752</v>
      </c>
      <c r="BS101" s="42">
        <v>117294.3333333333</v>
      </c>
    </row>
    <row r="102" spans="1:71" x14ac:dyDescent="0.35">
      <c r="A102" s="78">
        <v>34789</v>
      </c>
      <c r="B102" s="42">
        <v>7522.3</v>
      </c>
      <c r="C102" s="42">
        <v>10543.6</v>
      </c>
      <c r="D102" s="42">
        <v>71.355999999999995</v>
      </c>
      <c r="E102" s="42">
        <v>4862.3999999999996</v>
      </c>
      <c r="F102" s="42">
        <v>6822.5</v>
      </c>
      <c r="G102" s="42">
        <v>71.274000000000001</v>
      </c>
      <c r="H102" s="42">
        <v>65.114999999999995</v>
      </c>
      <c r="I102" s="42">
        <v>56.378</v>
      </c>
      <c r="J102" s="42">
        <v>55.820999999999998</v>
      </c>
      <c r="K102" s="42">
        <v>58.787999999999997</v>
      </c>
      <c r="L102" s="42">
        <v>175.7</v>
      </c>
      <c r="M102" s="42">
        <v>152.5</v>
      </c>
      <c r="N102" s="42">
        <v>20.9</v>
      </c>
      <c r="O102" s="42">
        <v>857.9</v>
      </c>
      <c r="P102" s="42">
        <v>31.9</v>
      </c>
      <c r="Q102" s="42">
        <v>724.6</v>
      </c>
      <c r="R102" s="42">
        <v>555.29999999999995</v>
      </c>
      <c r="S102" s="42">
        <v>187.8</v>
      </c>
      <c r="T102" s="42">
        <v>1437.6</v>
      </c>
      <c r="U102" s="42">
        <v>528.20000000000005</v>
      </c>
      <c r="V102" s="42">
        <v>71.27</v>
      </c>
      <c r="W102" s="42">
        <v>579.1</v>
      </c>
      <c r="X102" s="42">
        <v>858.5</v>
      </c>
      <c r="Y102" s="42">
        <v>889.2</v>
      </c>
      <c r="Z102" s="42">
        <v>1522.9</v>
      </c>
      <c r="AA102" s="42">
        <v>567.70000000000005</v>
      </c>
      <c r="AB102" s="42">
        <v>76.599999999999994</v>
      </c>
      <c r="AC102" s="42">
        <v>155.30000000000001</v>
      </c>
      <c r="AD102" s="42">
        <v>514.20000000000005</v>
      </c>
      <c r="AE102" s="42">
        <v>637.6</v>
      </c>
      <c r="AF102" s="42">
        <v>175.6</v>
      </c>
      <c r="AG102" s="42">
        <v>156.9</v>
      </c>
      <c r="AH102" s="42">
        <v>478.8</v>
      </c>
      <c r="AI102" s="42">
        <v>32.5</v>
      </c>
      <c r="AJ102" s="42">
        <v>14</v>
      </c>
      <c r="AK102" s="42">
        <v>220.4</v>
      </c>
      <c r="AL102" s="42">
        <v>1118.5</v>
      </c>
      <c r="AM102" s="42">
        <v>95218</v>
      </c>
      <c r="AN102" s="42">
        <v>90524</v>
      </c>
      <c r="AO102" s="42">
        <v>27744</v>
      </c>
      <c r="AP102" s="42">
        <v>33.6</v>
      </c>
      <c r="AQ102" s="42">
        <v>0.3</v>
      </c>
      <c r="AR102" s="42">
        <v>34</v>
      </c>
      <c r="BL102" s="42">
        <v>150.8666666666667</v>
      </c>
      <c r="BM102" s="42">
        <v>148.33333333333329</v>
      </c>
      <c r="BN102" s="42">
        <v>10645.4</v>
      </c>
      <c r="BO102" s="42">
        <v>7595</v>
      </c>
      <c r="BP102" s="42">
        <v>-1</v>
      </c>
      <c r="BQ102" s="42">
        <v>4649.666666666667</v>
      </c>
      <c r="BR102" s="42">
        <v>11791.33333333333</v>
      </c>
      <c r="BS102" s="42">
        <v>116848.6666666667</v>
      </c>
    </row>
    <row r="103" spans="1:71" x14ac:dyDescent="0.35">
      <c r="A103" s="78">
        <v>34880</v>
      </c>
      <c r="B103" s="42">
        <v>7581</v>
      </c>
      <c r="C103" s="42">
        <v>10575.1</v>
      </c>
      <c r="D103" s="42">
        <v>71.706000000000003</v>
      </c>
      <c r="E103" s="42">
        <v>4933.6000000000004</v>
      </c>
      <c r="F103" s="42">
        <v>6882.3</v>
      </c>
      <c r="G103" s="42">
        <v>71.688999999999993</v>
      </c>
      <c r="H103" s="42">
        <v>65.549000000000007</v>
      </c>
      <c r="I103" s="42">
        <v>56.805999999999997</v>
      </c>
      <c r="J103" s="42">
        <v>56.250999999999998</v>
      </c>
      <c r="K103" s="42">
        <v>59.207999999999998</v>
      </c>
      <c r="L103" s="42">
        <v>179.6</v>
      </c>
      <c r="M103" s="42">
        <v>152.5</v>
      </c>
      <c r="N103" s="42">
        <v>21.6</v>
      </c>
      <c r="O103" s="42">
        <v>865.6</v>
      </c>
      <c r="P103" s="42">
        <v>32.299999999999997</v>
      </c>
      <c r="Q103" s="42">
        <v>746.8</v>
      </c>
      <c r="R103" s="42">
        <v>553.6</v>
      </c>
      <c r="S103" s="42">
        <v>184.4</v>
      </c>
      <c r="T103" s="42">
        <v>1452.9</v>
      </c>
      <c r="U103" s="42">
        <v>532.70000000000005</v>
      </c>
      <c r="V103" s="42">
        <v>71.685000000000002</v>
      </c>
      <c r="W103" s="42">
        <v>581</v>
      </c>
      <c r="X103" s="42">
        <v>871.9</v>
      </c>
      <c r="Y103" s="42">
        <v>886.2</v>
      </c>
      <c r="Z103" s="42">
        <v>1534.9</v>
      </c>
      <c r="AA103" s="42">
        <v>594.4</v>
      </c>
      <c r="AB103" s="42">
        <v>75.7</v>
      </c>
      <c r="AC103" s="42">
        <v>153.1</v>
      </c>
      <c r="AD103" s="42">
        <v>519</v>
      </c>
      <c r="AE103" s="42">
        <v>644.9</v>
      </c>
      <c r="AF103" s="42">
        <v>174.8</v>
      </c>
      <c r="AG103" s="42">
        <v>152.4</v>
      </c>
      <c r="AH103" s="42">
        <v>477.9</v>
      </c>
      <c r="AI103" s="42">
        <v>31.3</v>
      </c>
      <c r="AJ103" s="42">
        <v>13.7</v>
      </c>
      <c r="AK103" s="42">
        <v>220.7</v>
      </c>
      <c r="AL103" s="42">
        <v>1132.8</v>
      </c>
      <c r="AM103" s="42">
        <v>94484</v>
      </c>
      <c r="AN103" s="42">
        <v>90540</v>
      </c>
      <c r="AO103" s="42">
        <v>28028</v>
      </c>
      <c r="AP103" s="42">
        <v>34.299999999999997</v>
      </c>
      <c r="AQ103" s="42">
        <v>0.3</v>
      </c>
      <c r="AR103" s="42">
        <v>34.6</v>
      </c>
      <c r="BL103" s="42">
        <v>152.1</v>
      </c>
      <c r="BM103" s="42">
        <v>149.5</v>
      </c>
      <c r="BN103" s="42">
        <v>10718.4</v>
      </c>
      <c r="BO103" s="42">
        <v>7683.7</v>
      </c>
      <c r="BP103" s="42">
        <v>-1</v>
      </c>
      <c r="BQ103" s="42">
        <v>4643</v>
      </c>
      <c r="BR103" s="42">
        <v>11828.66666666667</v>
      </c>
      <c r="BS103" s="42">
        <v>124434.3333333333</v>
      </c>
    </row>
    <row r="104" spans="1:71" x14ac:dyDescent="0.35">
      <c r="A104" s="78">
        <v>34972</v>
      </c>
      <c r="B104" s="42">
        <v>7683.1</v>
      </c>
      <c r="C104" s="42">
        <v>10665.1</v>
      </c>
      <c r="D104" s="42">
        <v>72.027000000000001</v>
      </c>
      <c r="E104" s="42">
        <v>4998.7</v>
      </c>
      <c r="F104" s="42">
        <v>6944.7</v>
      </c>
      <c r="G104" s="42">
        <v>71.980999999999995</v>
      </c>
      <c r="H104" s="42">
        <v>65.888000000000005</v>
      </c>
      <c r="I104" s="42">
        <v>57.04</v>
      </c>
      <c r="J104" s="42">
        <v>56.463999999999999</v>
      </c>
      <c r="K104" s="42">
        <v>59.534999999999997</v>
      </c>
      <c r="L104" s="42">
        <v>183.2</v>
      </c>
      <c r="M104" s="42">
        <v>152.69999999999999</v>
      </c>
      <c r="N104" s="42">
        <v>22</v>
      </c>
      <c r="O104" s="42">
        <v>870.7</v>
      </c>
      <c r="P104" s="42">
        <v>32.9</v>
      </c>
      <c r="Q104" s="42">
        <v>752.2</v>
      </c>
      <c r="R104" s="42">
        <v>558.9</v>
      </c>
      <c r="S104" s="42">
        <v>191</v>
      </c>
      <c r="T104" s="42">
        <v>1455.7</v>
      </c>
      <c r="U104" s="42">
        <v>538.1</v>
      </c>
      <c r="V104" s="42">
        <v>71.977999999999994</v>
      </c>
      <c r="W104" s="42">
        <v>579.29999999999995</v>
      </c>
      <c r="X104" s="42">
        <v>876.3</v>
      </c>
      <c r="Y104" s="42">
        <v>879.1</v>
      </c>
      <c r="Z104" s="42">
        <v>1536.4</v>
      </c>
      <c r="AA104" s="42">
        <v>591.5</v>
      </c>
      <c r="AB104" s="42">
        <v>75.400000000000006</v>
      </c>
      <c r="AC104" s="42">
        <v>159.1</v>
      </c>
      <c r="AD104" s="42">
        <v>524.6</v>
      </c>
      <c r="AE104" s="42">
        <v>650</v>
      </c>
      <c r="AF104" s="42">
        <v>175.8</v>
      </c>
      <c r="AG104" s="42">
        <v>160.69999999999999</v>
      </c>
      <c r="AH104" s="42">
        <v>483.5</v>
      </c>
      <c r="AI104" s="42">
        <v>31.9</v>
      </c>
      <c r="AJ104" s="42">
        <v>13.5</v>
      </c>
      <c r="AK104" s="42">
        <v>220.7</v>
      </c>
      <c r="AL104" s="42">
        <v>1136.8</v>
      </c>
      <c r="AM104" s="42">
        <v>93858</v>
      </c>
      <c r="AN104" s="42">
        <v>89280</v>
      </c>
      <c r="AO104" s="42">
        <v>26448</v>
      </c>
      <c r="AP104" s="42">
        <v>34.799999999999997</v>
      </c>
      <c r="AQ104" s="42">
        <v>0.3</v>
      </c>
      <c r="AR104" s="42">
        <v>35.1</v>
      </c>
      <c r="BL104" s="42">
        <v>152.8666666666667</v>
      </c>
      <c r="BM104" s="42">
        <v>150.16666666666671</v>
      </c>
      <c r="BN104" s="42">
        <v>10792</v>
      </c>
      <c r="BO104" s="42">
        <v>7774.5</v>
      </c>
      <c r="BP104" s="42">
        <v>-1</v>
      </c>
      <c r="BQ104" s="42">
        <v>4623.666666666667</v>
      </c>
      <c r="BR104" s="42">
        <v>11868</v>
      </c>
      <c r="BS104" s="42">
        <v>125240</v>
      </c>
    </row>
    <row r="105" spans="1:71" x14ac:dyDescent="0.35">
      <c r="A105" s="78">
        <v>35064</v>
      </c>
      <c r="B105" s="42">
        <v>7772.6</v>
      </c>
      <c r="C105" s="42">
        <v>10737.5</v>
      </c>
      <c r="D105" s="42">
        <v>72.367000000000004</v>
      </c>
      <c r="E105" s="42">
        <v>5055.7</v>
      </c>
      <c r="F105" s="42">
        <v>6993.1</v>
      </c>
      <c r="G105" s="42">
        <v>72.298000000000002</v>
      </c>
      <c r="H105" s="42">
        <v>66.798000000000002</v>
      </c>
      <c r="I105" s="42">
        <v>57.258000000000003</v>
      </c>
      <c r="J105" s="42">
        <v>56.655999999999999</v>
      </c>
      <c r="K105" s="42">
        <v>59.878</v>
      </c>
      <c r="L105" s="42">
        <v>186.5</v>
      </c>
      <c r="M105" s="42">
        <v>140.69999999999999</v>
      </c>
      <c r="N105" s="42">
        <v>22.5</v>
      </c>
      <c r="O105" s="42">
        <v>864.6</v>
      </c>
      <c r="P105" s="42">
        <v>33.5</v>
      </c>
      <c r="Q105" s="42">
        <v>770</v>
      </c>
      <c r="R105" s="42">
        <v>563.79999999999995</v>
      </c>
      <c r="S105" s="42">
        <v>187.1</v>
      </c>
      <c r="T105" s="42">
        <v>1451.6</v>
      </c>
      <c r="U105" s="42">
        <v>543.1</v>
      </c>
      <c r="V105" s="42">
        <v>72.293999999999997</v>
      </c>
      <c r="W105" s="42">
        <v>567.29999999999995</v>
      </c>
      <c r="X105" s="42">
        <v>884.3</v>
      </c>
      <c r="Y105" s="42">
        <v>849.1</v>
      </c>
      <c r="Z105" s="42">
        <v>1544.4</v>
      </c>
      <c r="AA105" s="42">
        <v>607.6</v>
      </c>
      <c r="AB105" s="42">
        <v>74.5</v>
      </c>
      <c r="AC105" s="42">
        <v>156.19999999999999</v>
      </c>
      <c r="AD105" s="42">
        <v>529.9</v>
      </c>
      <c r="AE105" s="42">
        <v>655.8</v>
      </c>
      <c r="AF105" s="42">
        <v>171.7</v>
      </c>
      <c r="AG105" s="42">
        <v>162.4</v>
      </c>
      <c r="AH105" s="42">
        <v>489.3</v>
      </c>
      <c r="AI105" s="42">
        <v>30.9</v>
      </c>
      <c r="AJ105" s="42">
        <v>13.2</v>
      </c>
      <c r="AK105" s="42">
        <v>208.8</v>
      </c>
      <c r="AL105" s="42">
        <v>1131.2</v>
      </c>
      <c r="AM105" s="42">
        <v>92181</v>
      </c>
      <c r="AN105" s="42">
        <v>87568</v>
      </c>
      <c r="AO105" s="42">
        <v>26816</v>
      </c>
      <c r="AP105" s="42">
        <v>35.200000000000003</v>
      </c>
      <c r="AQ105" s="42">
        <v>0.3</v>
      </c>
      <c r="AR105" s="42">
        <v>35.5</v>
      </c>
      <c r="BL105" s="42">
        <v>153.69999999999999</v>
      </c>
      <c r="BM105" s="42">
        <v>151</v>
      </c>
      <c r="BN105" s="42">
        <v>10867.2</v>
      </c>
      <c r="BO105" s="42">
        <v>7866.5</v>
      </c>
      <c r="BP105" s="42">
        <v>-1</v>
      </c>
      <c r="BQ105" s="42">
        <v>4624.666666666667</v>
      </c>
      <c r="BR105" s="42">
        <v>11923</v>
      </c>
      <c r="BS105" s="42">
        <v>127572.6666666667</v>
      </c>
    </row>
    <row r="106" spans="1:71" x14ac:dyDescent="0.35">
      <c r="A106" s="78">
        <v>35155</v>
      </c>
      <c r="B106" s="42">
        <v>7868.5</v>
      </c>
      <c r="C106" s="42">
        <v>10817.9</v>
      </c>
      <c r="D106" s="42">
        <v>72.7</v>
      </c>
      <c r="E106" s="42">
        <v>5130.6000000000004</v>
      </c>
      <c r="F106" s="42">
        <v>7057.6</v>
      </c>
      <c r="G106" s="42">
        <v>72.7</v>
      </c>
      <c r="H106" s="42">
        <v>66.954999999999998</v>
      </c>
      <c r="I106" s="42">
        <v>57.83</v>
      </c>
      <c r="J106" s="42">
        <v>57.280999999999999</v>
      </c>
      <c r="K106" s="42">
        <v>60.198999999999998</v>
      </c>
      <c r="L106" s="42">
        <v>189.6</v>
      </c>
      <c r="M106" s="42">
        <v>151.30000000000001</v>
      </c>
      <c r="N106" s="42">
        <v>23</v>
      </c>
      <c r="O106" s="42">
        <v>893.2</v>
      </c>
      <c r="P106" s="42">
        <v>34</v>
      </c>
      <c r="Q106" s="42">
        <v>801.7</v>
      </c>
      <c r="R106" s="42">
        <v>570.4</v>
      </c>
      <c r="S106" s="42">
        <v>194.3</v>
      </c>
      <c r="T106" s="42">
        <v>1471.3</v>
      </c>
      <c r="U106" s="42">
        <v>545.9</v>
      </c>
      <c r="V106" s="42">
        <v>72.695999999999998</v>
      </c>
      <c r="W106" s="42">
        <v>579.79999999999995</v>
      </c>
      <c r="X106" s="42">
        <v>891.5</v>
      </c>
      <c r="Y106" s="42">
        <v>865.9</v>
      </c>
      <c r="Z106" s="42">
        <v>1541.6</v>
      </c>
      <c r="AA106" s="42">
        <v>636.4</v>
      </c>
      <c r="AB106" s="42">
        <v>72.599999999999994</v>
      </c>
      <c r="AC106" s="42">
        <v>162.4</v>
      </c>
      <c r="AD106" s="42">
        <v>532.9</v>
      </c>
      <c r="AE106" s="42">
        <v>675</v>
      </c>
      <c r="AF106" s="42">
        <v>177.1</v>
      </c>
      <c r="AG106" s="42">
        <v>165.3</v>
      </c>
      <c r="AH106" s="42">
        <v>497.8</v>
      </c>
      <c r="AI106" s="42">
        <v>31.9</v>
      </c>
      <c r="AJ106" s="42">
        <v>13</v>
      </c>
      <c r="AK106" s="42">
        <v>218.2</v>
      </c>
      <c r="AL106" s="42">
        <v>1145.0999999999999</v>
      </c>
      <c r="AM106" s="42">
        <v>94539</v>
      </c>
      <c r="AN106" s="42">
        <v>88772</v>
      </c>
      <c r="AO106" s="42">
        <v>29136</v>
      </c>
      <c r="AP106" s="42">
        <v>35.200000000000003</v>
      </c>
      <c r="AQ106" s="42">
        <v>0.3</v>
      </c>
      <c r="AR106" s="42">
        <v>35.5</v>
      </c>
      <c r="BL106" s="42">
        <v>155.06666666666669</v>
      </c>
      <c r="BM106" s="42">
        <v>152.4</v>
      </c>
      <c r="BN106" s="42">
        <v>10943.8</v>
      </c>
      <c r="BO106" s="42">
        <v>7960.1</v>
      </c>
      <c r="BP106" s="42">
        <v>-1</v>
      </c>
      <c r="BQ106" s="42">
        <v>4621.333333333333</v>
      </c>
      <c r="BR106" s="42">
        <v>11966</v>
      </c>
      <c r="BS106" s="42">
        <v>126179.3333333333</v>
      </c>
    </row>
    <row r="107" spans="1:71" x14ac:dyDescent="0.35">
      <c r="A107" s="78">
        <v>35246</v>
      </c>
      <c r="B107" s="42">
        <v>8032.8</v>
      </c>
      <c r="C107" s="42">
        <v>10998.3</v>
      </c>
      <c r="D107" s="42">
        <v>72.997</v>
      </c>
      <c r="E107" s="42">
        <v>5220.5</v>
      </c>
      <c r="F107" s="42">
        <v>7133.6</v>
      </c>
      <c r="G107" s="42">
        <v>73.186999999999998</v>
      </c>
      <c r="H107" s="42">
        <v>66.596000000000004</v>
      </c>
      <c r="I107" s="42">
        <v>57.908999999999999</v>
      </c>
      <c r="J107" s="42">
        <v>57.362000000000002</v>
      </c>
      <c r="K107" s="42">
        <v>60.265999999999998</v>
      </c>
      <c r="L107" s="42">
        <v>192.9</v>
      </c>
      <c r="M107" s="42">
        <v>165.8</v>
      </c>
      <c r="N107" s="42">
        <v>22.7</v>
      </c>
      <c r="O107" s="42">
        <v>912.9</v>
      </c>
      <c r="P107" s="42">
        <v>34.6</v>
      </c>
      <c r="Q107" s="42">
        <v>839.6</v>
      </c>
      <c r="R107" s="42">
        <v>577.70000000000005</v>
      </c>
      <c r="S107" s="42">
        <v>205.5</v>
      </c>
      <c r="T107" s="42">
        <v>1487.7</v>
      </c>
      <c r="U107" s="42">
        <v>554.4</v>
      </c>
      <c r="V107" s="42">
        <v>73.182000000000002</v>
      </c>
      <c r="W107" s="42">
        <v>582.1</v>
      </c>
      <c r="X107" s="42">
        <v>905.5</v>
      </c>
      <c r="Y107" s="42">
        <v>874.1</v>
      </c>
      <c r="Z107" s="42">
        <v>1563.8</v>
      </c>
      <c r="AA107" s="42">
        <v>673.6</v>
      </c>
      <c r="AB107" s="42">
        <v>71.2</v>
      </c>
      <c r="AC107" s="42">
        <v>171.9</v>
      </c>
      <c r="AD107" s="42">
        <v>541.70000000000005</v>
      </c>
      <c r="AE107" s="42">
        <v>680.7</v>
      </c>
      <c r="AF107" s="42">
        <v>185.5</v>
      </c>
      <c r="AG107" s="42">
        <v>165.9</v>
      </c>
      <c r="AH107" s="42">
        <v>506.5</v>
      </c>
      <c r="AI107" s="42">
        <v>33.5</v>
      </c>
      <c r="AJ107" s="42">
        <v>12.7</v>
      </c>
      <c r="AK107" s="42">
        <v>232.2</v>
      </c>
      <c r="AL107" s="42">
        <v>1171.4000000000001</v>
      </c>
      <c r="AM107" s="42">
        <v>102461</v>
      </c>
      <c r="AN107" s="42">
        <v>96376</v>
      </c>
      <c r="AO107" s="42">
        <v>27904</v>
      </c>
      <c r="AP107" s="42">
        <v>35.1</v>
      </c>
      <c r="AQ107" s="42">
        <v>0.3</v>
      </c>
      <c r="AR107" s="42">
        <v>35.4</v>
      </c>
      <c r="BL107" s="42">
        <v>156.4</v>
      </c>
      <c r="BM107" s="42">
        <v>153.73333333333341</v>
      </c>
      <c r="BN107" s="42">
        <v>11025.2</v>
      </c>
      <c r="BO107" s="42">
        <v>8052.5</v>
      </c>
      <c r="BP107" s="42">
        <v>-1</v>
      </c>
      <c r="BQ107" s="42">
        <v>4618.333333333333</v>
      </c>
      <c r="BR107" s="42">
        <v>12017.33333333333</v>
      </c>
      <c r="BS107" s="42">
        <v>131672</v>
      </c>
    </row>
    <row r="108" spans="1:71" x14ac:dyDescent="0.35">
      <c r="A108" s="78">
        <v>35338</v>
      </c>
      <c r="B108" s="42">
        <v>8131.4</v>
      </c>
      <c r="C108" s="42">
        <v>11097</v>
      </c>
      <c r="D108" s="42">
        <v>73.352000000000004</v>
      </c>
      <c r="E108" s="42">
        <v>5274.5</v>
      </c>
      <c r="F108" s="42">
        <v>7176.8</v>
      </c>
      <c r="G108" s="42">
        <v>73.498999999999995</v>
      </c>
      <c r="H108" s="42">
        <v>66.983000000000004</v>
      </c>
      <c r="I108" s="42">
        <v>58.274999999999999</v>
      </c>
      <c r="J108" s="42">
        <v>57.741999999999997</v>
      </c>
      <c r="K108" s="42">
        <v>60.564999999999998</v>
      </c>
      <c r="L108" s="42">
        <v>196.5</v>
      </c>
      <c r="M108" s="42">
        <v>158.80000000000001</v>
      </c>
      <c r="N108" s="42">
        <v>21.6</v>
      </c>
      <c r="O108" s="42">
        <v>908.5</v>
      </c>
      <c r="P108" s="42">
        <v>35.200000000000003</v>
      </c>
      <c r="Q108" s="42">
        <v>843.5</v>
      </c>
      <c r="R108" s="42">
        <v>581.79999999999995</v>
      </c>
      <c r="S108" s="42">
        <v>205.9</v>
      </c>
      <c r="T108" s="42">
        <v>1496.7</v>
      </c>
      <c r="U108" s="42">
        <v>561.79999999999995</v>
      </c>
      <c r="V108" s="42">
        <v>73.494</v>
      </c>
      <c r="W108" s="42">
        <v>577.79999999999995</v>
      </c>
      <c r="X108" s="42">
        <v>919</v>
      </c>
      <c r="Y108" s="42">
        <v>862.5</v>
      </c>
      <c r="Z108" s="42">
        <v>1577.1</v>
      </c>
      <c r="AA108" s="42">
        <v>674.2</v>
      </c>
      <c r="AB108" s="42">
        <v>71.7</v>
      </c>
      <c r="AC108" s="42">
        <v>172.6</v>
      </c>
      <c r="AD108" s="42">
        <v>549.5</v>
      </c>
      <c r="AE108" s="42">
        <v>683.7</v>
      </c>
      <c r="AF108" s="42">
        <v>182.9</v>
      </c>
      <c r="AG108" s="42">
        <v>169.3</v>
      </c>
      <c r="AH108" s="42">
        <v>510.1</v>
      </c>
      <c r="AI108" s="42">
        <v>33.299999999999997</v>
      </c>
      <c r="AJ108" s="42">
        <v>12.3</v>
      </c>
      <c r="AK108" s="42">
        <v>224.8</v>
      </c>
      <c r="AL108" s="42">
        <v>1176</v>
      </c>
      <c r="AM108" s="42">
        <v>99672</v>
      </c>
      <c r="AN108" s="42">
        <v>94872</v>
      </c>
      <c r="AO108" s="42">
        <v>27116</v>
      </c>
      <c r="AP108" s="42">
        <v>34.9</v>
      </c>
      <c r="AQ108" s="42">
        <v>0.3</v>
      </c>
      <c r="AR108" s="42">
        <v>35.200000000000003</v>
      </c>
      <c r="BL108" s="42">
        <v>157.30000000000001</v>
      </c>
      <c r="BM108" s="42">
        <v>154.56666666666669</v>
      </c>
      <c r="BN108" s="42">
        <v>11112.4</v>
      </c>
      <c r="BO108" s="42">
        <v>8142.7</v>
      </c>
      <c r="BP108" s="42">
        <v>-1</v>
      </c>
      <c r="BQ108" s="42">
        <v>4600.333333333333</v>
      </c>
      <c r="BR108" s="42">
        <v>12067</v>
      </c>
      <c r="BS108" s="42">
        <v>131615</v>
      </c>
    </row>
    <row r="109" spans="1:71" x14ac:dyDescent="0.35">
      <c r="A109" s="78">
        <v>35430</v>
      </c>
      <c r="B109" s="42">
        <v>8259.7999999999993</v>
      </c>
      <c r="C109" s="42">
        <v>11212.2</v>
      </c>
      <c r="D109" s="42">
        <v>73.662000000000006</v>
      </c>
      <c r="E109" s="42">
        <v>5352.8</v>
      </c>
      <c r="F109" s="42">
        <v>7233.9</v>
      </c>
      <c r="G109" s="42">
        <v>73.998999999999995</v>
      </c>
      <c r="H109" s="42">
        <v>67.212000000000003</v>
      </c>
      <c r="I109" s="42">
        <v>58.692999999999998</v>
      </c>
      <c r="J109" s="42">
        <v>58.21</v>
      </c>
      <c r="K109" s="42">
        <v>60.761000000000003</v>
      </c>
      <c r="L109" s="42">
        <v>200.4</v>
      </c>
      <c r="M109" s="42">
        <v>156.9</v>
      </c>
      <c r="N109" s="42">
        <v>21.7</v>
      </c>
      <c r="O109" s="42">
        <v>910.7</v>
      </c>
      <c r="P109" s="42">
        <v>35.799999999999997</v>
      </c>
      <c r="Q109" s="42">
        <v>863.5</v>
      </c>
      <c r="R109" s="42">
        <v>593.20000000000005</v>
      </c>
      <c r="S109" s="42">
        <v>208.6</v>
      </c>
      <c r="T109" s="42">
        <v>1515.7</v>
      </c>
      <c r="U109" s="42">
        <v>569.4</v>
      </c>
      <c r="V109" s="42">
        <v>73.995000000000005</v>
      </c>
      <c r="W109" s="42">
        <v>576.9</v>
      </c>
      <c r="X109" s="42">
        <v>938.8</v>
      </c>
      <c r="Y109" s="42">
        <v>858.3</v>
      </c>
      <c r="Z109" s="42">
        <v>1599.6</v>
      </c>
      <c r="AA109" s="42">
        <v>689.4</v>
      </c>
      <c r="AB109" s="42">
        <v>75.900000000000006</v>
      </c>
      <c r="AC109" s="42">
        <v>175.3</v>
      </c>
      <c r="AD109" s="42">
        <v>557.5</v>
      </c>
      <c r="AE109" s="42">
        <v>688.9</v>
      </c>
      <c r="AF109" s="42">
        <v>180.3</v>
      </c>
      <c r="AG109" s="42">
        <v>174.1</v>
      </c>
      <c r="AH109" s="42">
        <v>517.29999999999995</v>
      </c>
      <c r="AI109" s="42">
        <v>33.4</v>
      </c>
      <c r="AJ109" s="42">
        <v>11.9</v>
      </c>
      <c r="AK109" s="42">
        <v>221.7</v>
      </c>
      <c r="AL109" s="42">
        <v>1192</v>
      </c>
      <c r="AM109" s="42">
        <v>97609</v>
      </c>
      <c r="AN109" s="42">
        <v>93892</v>
      </c>
      <c r="AO109" s="42">
        <v>28720</v>
      </c>
      <c r="AP109" s="42">
        <v>34.4</v>
      </c>
      <c r="AQ109" s="42">
        <v>0.4</v>
      </c>
      <c r="AR109" s="42">
        <v>34.799999999999997</v>
      </c>
      <c r="BL109" s="42">
        <v>158.66666666666671</v>
      </c>
      <c r="BM109" s="42">
        <v>155.8666666666667</v>
      </c>
      <c r="BN109" s="42">
        <v>11205.1</v>
      </c>
      <c r="BO109" s="42">
        <v>8254.6</v>
      </c>
      <c r="BP109" s="42">
        <v>-1</v>
      </c>
      <c r="BQ109" s="42">
        <v>4581.333333333333</v>
      </c>
      <c r="BR109" s="42">
        <v>12139</v>
      </c>
      <c r="BS109" s="42">
        <v>135638.66666666669</v>
      </c>
    </row>
    <row r="110" spans="1:71" x14ac:dyDescent="0.35">
      <c r="A110" s="78">
        <v>35520</v>
      </c>
      <c r="B110" s="42">
        <v>8362.7000000000007</v>
      </c>
      <c r="C110" s="42">
        <v>11284.6</v>
      </c>
      <c r="D110" s="42">
        <v>73.992000000000004</v>
      </c>
      <c r="E110" s="42">
        <v>5433.1</v>
      </c>
      <c r="F110" s="42">
        <v>7310.2</v>
      </c>
      <c r="G110" s="42">
        <v>74.325999999999993</v>
      </c>
      <c r="H110" s="42">
        <v>67.441999999999993</v>
      </c>
      <c r="I110" s="42">
        <v>59.082000000000001</v>
      </c>
      <c r="J110" s="42">
        <v>58.609000000000002</v>
      </c>
      <c r="K110" s="42">
        <v>61.103999999999999</v>
      </c>
      <c r="L110" s="42">
        <v>204.4</v>
      </c>
      <c r="M110" s="42">
        <v>161.4</v>
      </c>
      <c r="N110" s="42">
        <v>21</v>
      </c>
      <c r="O110" s="42">
        <v>930.5</v>
      </c>
      <c r="P110" s="42">
        <v>37.200000000000003</v>
      </c>
      <c r="Q110" s="42">
        <v>902.1</v>
      </c>
      <c r="R110" s="42">
        <v>595.70000000000005</v>
      </c>
      <c r="S110" s="42">
        <v>210</v>
      </c>
      <c r="T110" s="42">
        <v>1516</v>
      </c>
      <c r="U110" s="42">
        <v>577.29999999999995</v>
      </c>
      <c r="V110" s="42">
        <v>74.322999999999993</v>
      </c>
      <c r="W110" s="42">
        <v>570.70000000000005</v>
      </c>
      <c r="X110" s="42">
        <v>945.3</v>
      </c>
      <c r="Y110" s="42">
        <v>846.2</v>
      </c>
      <c r="Z110" s="42">
        <v>1600.1</v>
      </c>
      <c r="AA110" s="42">
        <v>724.3</v>
      </c>
      <c r="AB110" s="42">
        <v>72</v>
      </c>
      <c r="AC110" s="42">
        <v>176.9</v>
      </c>
      <c r="AD110" s="42">
        <v>566</v>
      </c>
      <c r="AE110" s="42">
        <v>704.5</v>
      </c>
      <c r="AF110" s="42">
        <v>184.6</v>
      </c>
      <c r="AG110" s="42">
        <v>177.8</v>
      </c>
      <c r="AH110" s="42">
        <v>523.79999999999995</v>
      </c>
      <c r="AI110" s="42">
        <v>33.1</v>
      </c>
      <c r="AJ110" s="42">
        <v>11.3</v>
      </c>
      <c r="AK110" s="42">
        <v>226</v>
      </c>
      <c r="AL110" s="42">
        <v>1202.5</v>
      </c>
      <c r="AM110" s="42">
        <v>98691</v>
      </c>
      <c r="AN110" s="42">
        <v>95980</v>
      </c>
      <c r="AO110" s="42">
        <v>28400</v>
      </c>
      <c r="AP110" s="42">
        <v>34</v>
      </c>
      <c r="AQ110" s="42">
        <v>0.4</v>
      </c>
      <c r="AR110" s="42">
        <v>34.4</v>
      </c>
      <c r="BL110" s="42">
        <v>159.6333333333333</v>
      </c>
      <c r="BM110" s="42">
        <v>156.80000000000001</v>
      </c>
      <c r="BN110" s="42">
        <v>11303.2</v>
      </c>
      <c r="BO110" s="42">
        <v>8376.4</v>
      </c>
      <c r="BP110" s="42">
        <v>-1</v>
      </c>
      <c r="BQ110" s="42">
        <v>4574.333333333333</v>
      </c>
      <c r="BR110" s="42">
        <v>12185.66666666667</v>
      </c>
      <c r="BS110" s="42">
        <v>135471.66666666669</v>
      </c>
    </row>
    <row r="111" spans="1:71" x14ac:dyDescent="0.35">
      <c r="A111" s="78">
        <v>35611</v>
      </c>
      <c r="B111" s="42">
        <v>8518.7999999999993</v>
      </c>
      <c r="C111" s="42">
        <v>11472.1</v>
      </c>
      <c r="D111" s="42">
        <v>74.361000000000004</v>
      </c>
      <c r="E111" s="42">
        <v>5471.3</v>
      </c>
      <c r="F111" s="42">
        <v>7343.1</v>
      </c>
      <c r="G111" s="42">
        <v>74.512</v>
      </c>
      <c r="H111" s="42">
        <v>67.885000000000005</v>
      </c>
      <c r="I111" s="42">
        <v>59.273000000000003</v>
      </c>
      <c r="J111" s="42">
        <v>58.749000000000002</v>
      </c>
      <c r="K111" s="42">
        <v>61.521000000000001</v>
      </c>
      <c r="L111" s="42">
        <v>207.1</v>
      </c>
      <c r="M111" s="42">
        <v>159.4</v>
      </c>
      <c r="N111" s="42">
        <v>20.399999999999999</v>
      </c>
      <c r="O111" s="42">
        <v>931.3</v>
      </c>
      <c r="P111" s="42">
        <v>38</v>
      </c>
      <c r="Q111" s="42">
        <v>916.2</v>
      </c>
      <c r="R111" s="42">
        <v>610.4</v>
      </c>
      <c r="S111" s="42">
        <v>214</v>
      </c>
      <c r="T111" s="42">
        <v>1542.5</v>
      </c>
      <c r="U111" s="42">
        <v>584.9</v>
      </c>
      <c r="V111" s="42">
        <v>74.509</v>
      </c>
      <c r="W111" s="42">
        <v>587.20000000000005</v>
      </c>
      <c r="X111" s="42">
        <v>955.4</v>
      </c>
      <c r="Y111" s="42">
        <v>865</v>
      </c>
      <c r="Z111" s="42">
        <v>1611.9</v>
      </c>
      <c r="AA111" s="42">
        <v>739.3</v>
      </c>
      <c r="AB111" s="42">
        <v>79.7</v>
      </c>
      <c r="AC111" s="42">
        <v>180.5</v>
      </c>
      <c r="AD111" s="42">
        <v>574</v>
      </c>
      <c r="AE111" s="42">
        <v>707.5</v>
      </c>
      <c r="AF111" s="42">
        <v>184.2</v>
      </c>
      <c r="AG111" s="42">
        <v>176.9</v>
      </c>
      <c r="AH111" s="42">
        <v>530.70000000000005</v>
      </c>
      <c r="AI111" s="42">
        <v>33.6</v>
      </c>
      <c r="AJ111" s="42">
        <v>10.9</v>
      </c>
      <c r="AK111" s="42">
        <v>223.7</v>
      </c>
      <c r="AL111" s="42">
        <v>1209</v>
      </c>
      <c r="AM111" s="42">
        <v>98642</v>
      </c>
      <c r="AN111" s="42">
        <v>94924</v>
      </c>
      <c r="AO111" s="42">
        <v>29016</v>
      </c>
      <c r="AP111" s="42">
        <v>33.200000000000003</v>
      </c>
      <c r="AQ111" s="42">
        <v>0.4</v>
      </c>
      <c r="AR111" s="42">
        <v>33.6</v>
      </c>
      <c r="BL111" s="42">
        <v>160</v>
      </c>
      <c r="BM111" s="42">
        <v>157.1</v>
      </c>
      <c r="BN111" s="42">
        <v>11406</v>
      </c>
      <c r="BO111" s="42">
        <v>8469.7000000000007</v>
      </c>
      <c r="BP111" s="42">
        <v>-1</v>
      </c>
      <c r="BQ111" s="42">
        <v>4577</v>
      </c>
      <c r="BR111" s="42">
        <v>12229.66666666667</v>
      </c>
      <c r="BS111" s="42">
        <v>139479.33333333331</v>
      </c>
    </row>
    <row r="112" spans="1:71" x14ac:dyDescent="0.35">
      <c r="A112" s="78">
        <v>35703</v>
      </c>
      <c r="B112" s="42">
        <v>8662.7999999999993</v>
      </c>
      <c r="C112" s="42">
        <v>11615.6</v>
      </c>
      <c r="D112" s="42">
        <v>74.581000000000003</v>
      </c>
      <c r="E112" s="42">
        <v>5579.2</v>
      </c>
      <c r="F112" s="42">
        <v>7468.2</v>
      </c>
      <c r="G112" s="42">
        <v>74.709000000000003</v>
      </c>
      <c r="H112" s="42">
        <v>68.042000000000002</v>
      </c>
      <c r="I112" s="42">
        <v>59.530999999999999</v>
      </c>
      <c r="J112" s="42">
        <v>59.03</v>
      </c>
      <c r="K112" s="42">
        <v>61.677</v>
      </c>
      <c r="L112" s="42">
        <v>208.3</v>
      </c>
      <c r="M112" s="42">
        <v>163.69999999999999</v>
      </c>
      <c r="N112" s="42">
        <v>19.600000000000001</v>
      </c>
      <c r="O112" s="42">
        <v>937.2</v>
      </c>
      <c r="P112" s="42">
        <v>38.6</v>
      </c>
      <c r="Q112" s="42">
        <v>941.1</v>
      </c>
      <c r="R112" s="42">
        <v>616.6</v>
      </c>
      <c r="S112" s="42">
        <v>226</v>
      </c>
      <c r="T112" s="42">
        <v>1555.2</v>
      </c>
      <c r="U112" s="42">
        <v>593.6</v>
      </c>
      <c r="V112" s="42">
        <v>74.706000000000003</v>
      </c>
      <c r="W112" s="42">
        <v>586</v>
      </c>
      <c r="X112" s="42">
        <v>969.2</v>
      </c>
      <c r="Y112" s="42">
        <v>861.3</v>
      </c>
      <c r="Z112" s="42">
        <v>1628.1</v>
      </c>
      <c r="AA112" s="42">
        <v>757</v>
      </c>
      <c r="AB112" s="42">
        <v>79.900000000000006</v>
      </c>
      <c r="AC112" s="42">
        <v>190.5</v>
      </c>
      <c r="AD112" s="42">
        <v>582.9</v>
      </c>
      <c r="AE112" s="42">
        <v>709.2</v>
      </c>
      <c r="AF112" s="42">
        <v>187.5</v>
      </c>
      <c r="AG112" s="42">
        <v>184.1</v>
      </c>
      <c r="AH112" s="42">
        <v>536.6</v>
      </c>
      <c r="AI112" s="42">
        <v>35.5</v>
      </c>
      <c r="AJ112" s="42">
        <v>10.6</v>
      </c>
      <c r="AK112" s="42">
        <v>228</v>
      </c>
      <c r="AL112" s="42">
        <v>1225.5</v>
      </c>
      <c r="AM112" s="42">
        <v>101001</v>
      </c>
      <c r="AN112" s="42">
        <v>97108</v>
      </c>
      <c r="AO112" s="42">
        <v>29084</v>
      </c>
      <c r="AP112" s="42">
        <v>33</v>
      </c>
      <c r="AQ112" s="42">
        <v>0.4</v>
      </c>
      <c r="AR112" s="42">
        <v>33.4</v>
      </c>
      <c r="BL112" s="42">
        <v>160.80000000000001</v>
      </c>
      <c r="BM112" s="42">
        <v>157.80000000000001</v>
      </c>
      <c r="BN112" s="42">
        <v>11513.8</v>
      </c>
      <c r="BO112" s="42">
        <v>8586.9</v>
      </c>
      <c r="BP112" s="42">
        <v>-1</v>
      </c>
      <c r="BQ112" s="42">
        <v>4589</v>
      </c>
      <c r="BR112" s="42">
        <v>12296</v>
      </c>
      <c r="BS112" s="42">
        <v>141385.33333333331</v>
      </c>
    </row>
    <row r="113" spans="1:71" x14ac:dyDescent="0.35">
      <c r="A113" s="78">
        <v>35795</v>
      </c>
      <c r="B113" s="42">
        <v>8765.9</v>
      </c>
      <c r="C113" s="42">
        <v>11715.4</v>
      </c>
      <c r="D113" s="42">
        <v>74.847999999999999</v>
      </c>
      <c r="E113" s="42">
        <v>5663.6</v>
      </c>
      <c r="F113" s="42">
        <v>7557.4</v>
      </c>
      <c r="G113" s="42">
        <v>74.942999999999998</v>
      </c>
      <c r="H113" s="42">
        <v>68.519000000000005</v>
      </c>
      <c r="I113" s="42">
        <v>59.997</v>
      </c>
      <c r="J113" s="42">
        <v>59.512</v>
      </c>
      <c r="K113" s="42">
        <v>62.073999999999998</v>
      </c>
      <c r="L113" s="42">
        <v>207.9</v>
      </c>
      <c r="M113" s="42">
        <v>168</v>
      </c>
      <c r="N113" s="42">
        <v>19.399999999999999</v>
      </c>
      <c r="O113" s="42">
        <v>942.7</v>
      </c>
      <c r="P113" s="42">
        <v>39</v>
      </c>
      <c r="Q113" s="42">
        <v>967.8</v>
      </c>
      <c r="R113" s="42">
        <v>623.79999999999995</v>
      </c>
      <c r="S113" s="42">
        <v>215.9</v>
      </c>
      <c r="T113" s="42">
        <v>1574.8</v>
      </c>
      <c r="U113" s="42">
        <v>605.29999999999995</v>
      </c>
      <c r="V113" s="42">
        <v>74.941000000000003</v>
      </c>
      <c r="W113" s="42">
        <v>589.20000000000005</v>
      </c>
      <c r="X113" s="42">
        <v>985.6</v>
      </c>
      <c r="Y113" s="42">
        <v>859.9</v>
      </c>
      <c r="Z113" s="42">
        <v>1642.8</v>
      </c>
      <c r="AA113" s="42">
        <v>778.6</v>
      </c>
      <c r="AB113" s="42">
        <v>79.7</v>
      </c>
      <c r="AC113" s="42">
        <v>181.5</v>
      </c>
      <c r="AD113" s="42">
        <v>594.79999999999995</v>
      </c>
      <c r="AE113" s="42">
        <v>710.2</v>
      </c>
      <c r="AF113" s="42">
        <v>196.3</v>
      </c>
      <c r="AG113" s="42">
        <v>189.2</v>
      </c>
      <c r="AH113" s="42">
        <v>544</v>
      </c>
      <c r="AI113" s="42">
        <v>34.4</v>
      </c>
      <c r="AJ113" s="42">
        <v>10.5</v>
      </c>
      <c r="AK113" s="42">
        <v>232.4</v>
      </c>
      <c r="AL113" s="42">
        <v>1243.5</v>
      </c>
      <c r="AM113" s="42">
        <v>105738</v>
      </c>
      <c r="AN113" s="42">
        <v>101384</v>
      </c>
      <c r="AO113" s="42">
        <v>28744</v>
      </c>
      <c r="AP113" s="42">
        <v>33.299999999999997</v>
      </c>
      <c r="AQ113" s="42">
        <v>0.5</v>
      </c>
      <c r="AR113" s="42">
        <v>33.799999999999997</v>
      </c>
      <c r="BL113" s="42">
        <v>161.66666666666671</v>
      </c>
      <c r="BM113" s="42">
        <v>158.5333333333333</v>
      </c>
      <c r="BN113" s="42">
        <v>11625.6</v>
      </c>
      <c r="BO113" s="42">
        <v>8698.7000000000007</v>
      </c>
      <c r="BP113" s="42">
        <v>-1</v>
      </c>
      <c r="BQ113" s="42">
        <v>4583</v>
      </c>
      <c r="BR113" s="42">
        <v>12380</v>
      </c>
      <c r="BS113" s="42">
        <v>140102.66666666669</v>
      </c>
    </row>
    <row r="114" spans="1:71" x14ac:dyDescent="0.35">
      <c r="A114" s="78">
        <v>35885</v>
      </c>
      <c r="B114" s="42">
        <v>8866.5</v>
      </c>
      <c r="C114" s="42">
        <v>11832.5</v>
      </c>
      <c r="D114" s="42">
        <v>74.924000000000007</v>
      </c>
      <c r="E114" s="42">
        <v>5721.3</v>
      </c>
      <c r="F114" s="42">
        <v>7633.9</v>
      </c>
      <c r="G114" s="42">
        <v>74.948999999999998</v>
      </c>
      <c r="H114" s="42">
        <v>68.231999999999999</v>
      </c>
      <c r="I114" s="42">
        <v>60.076999999999998</v>
      </c>
      <c r="J114" s="42">
        <v>59.604999999999997</v>
      </c>
      <c r="K114" s="42">
        <v>62.094999999999999</v>
      </c>
      <c r="L114" s="42">
        <v>206.4</v>
      </c>
      <c r="M114" s="42">
        <v>167.2</v>
      </c>
      <c r="N114" s="42">
        <v>19.399999999999999</v>
      </c>
      <c r="O114" s="42">
        <v>951.8</v>
      </c>
      <c r="P114" s="42">
        <v>39.1</v>
      </c>
      <c r="Q114" s="42">
        <v>996.1</v>
      </c>
      <c r="R114" s="42">
        <v>629.1</v>
      </c>
      <c r="S114" s="42">
        <v>213.5</v>
      </c>
      <c r="T114" s="42">
        <v>1568</v>
      </c>
      <c r="U114" s="42">
        <v>613.29999999999995</v>
      </c>
      <c r="V114" s="42">
        <v>74.947000000000003</v>
      </c>
      <c r="W114" s="42">
        <v>572.20000000000005</v>
      </c>
      <c r="X114" s="42">
        <v>995.9</v>
      </c>
      <c r="Y114" s="42">
        <v>838.5</v>
      </c>
      <c r="Z114" s="42">
        <v>1657.8</v>
      </c>
      <c r="AA114" s="42">
        <v>800.6</v>
      </c>
      <c r="AB114" s="42">
        <v>79.5</v>
      </c>
      <c r="AC114" s="42">
        <v>178.8</v>
      </c>
      <c r="AD114" s="42">
        <v>602.79999999999995</v>
      </c>
      <c r="AE114" s="42">
        <v>719.7</v>
      </c>
      <c r="AF114" s="42">
        <v>197.3</v>
      </c>
      <c r="AG114" s="42">
        <v>195.6</v>
      </c>
      <c r="AH114" s="42">
        <v>549.6</v>
      </c>
      <c r="AI114" s="42">
        <v>34.700000000000003</v>
      </c>
      <c r="AJ114" s="42">
        <v>10.5</v>
      </c>
      <c r="AK114" s="42">
        <v>232.1</v>
      </c>
      <c r="AL114" s="42">
        <v>1250.5</v>
      </c>
      <c r="AM114" s="42">
        <v>103992</v>
      </c>
      <c r="AN114" s="42">
        <v>99444</v>
      </c>
      <c r="AO114" s="42">
        <v>27052</v>
      </c>
      <c r="AP114" s="42">
        <v>33.4</v>
      </c>
      <c r="AQ114" s="42">
        <v>0.5</v>
      </c>
      <c r="AR114" s="42">
        <v>33.799999999999997</v>
      </c>
      <c r="BL114" s="42">
        <v>162</v>
      </c>
      <c r="BM114" s="42">
        <v>158.73333333333329</v>
      </c>
      <c r="BN114" s="42">
        <v>11741</v>
      </c>
      <c r="BO114" s="42">
        <v>8797.9</v>
      </c>
      <c r="BP114" s="42">
        <v>-1</v>
      </c>
      <c r="BQ114" s="42">
        <v>4578</v>
      </c>
      <c r="BR114" s="42">
        <v>12437.33333333333</v>
      </c>
      <c r="BS114" s="42">
        <v>133975</v>
      </c>
    </row>
    <row r="115" spans="1:71" x14ac:dyDescent="0.35">
      <c r="A115" s="78">
        <v>35976</v>
      </c>
      <c r="B115" s="42">
        <v>8969.7000000000007</v>
      </c>
      <c r="C115" s="42">
        <v>11942</v>
      </c>
      <c r="D115" s="42">
        <v>75.119</v>
      </c>
      <c r="E115" s="42">
        <v>5832.6</v>
      </c>
      <c r="F115" s="42">
        <v>7768.3</v>
      </c>
      <c r="G115" s="42">
        <v>75.084000000000003</v>
      </c>
      <c r="H115" s="42">
        <v>68.671000000000006</v>
      </c>
      <c r="I115" s="42">
        <v>60.344000000000001</v>
      </c>
      <c r="J115" s="42">
        <v>59.923000000000002</v>
      </c>
      <c r="K115" s="42">
        <v>62.134</v>
      </c>
      <c r="L115" s="42">
        <v>205.3</v>
      </c>
      <c r="M115" s="42">
        <v>170</v>
      </c>
      <c r="N115" s="42">
        <v>19.3</v>
      </c>
      <c r="O115" s="42">
        <v>956</v>
      </c>
      <c r="P115" s="42">
        <v>39.299999999999997</v>
      </c>
      <c r="Q115" s="42">
        <v>1022.4</v>
      </c>
      <c r="R115" s="42">
        <v>635.5</v>
      </c>
      <c r="S115" s="42">
        <v>209.9</v>
      </c>
      <c r="T115" s="42">
        <v>1603.7</v>
      </c>
      <c r="U115" s="42">
        <v>622.79999999999995</v>
      </c>
      <c r="V115" s="42">
        <v>75.081000000000003</v>
      </c>
      <c r="W115" s="42">
        <v>587.1</v>
      </c>
      <c r="X115" s="42">
        <v>1016.6</v>
      </c>
      <c r="Y115" s="42">
        <v>854.9</v>
      </c>
      <c r="Z115" s="42">
        <v>1684.9</v>
      </c>
      <c r="AA115" s="42">
        <v>820.9</v>
      </c>
      <c r="AB115" s="42">
        <v>80.099999999999994</v>
      </c>
      <c r="AC115" s="42">
        <v>175.4</v>
      </c>
      <c r="AD115" s="42">
        <v>612.29999999999995</v>
      </c>
      <c r="AE115" s="42">
        <v>720.7</v>
      </c>
      <c r="AF115" s="42">
        <v>197</v>
      </c>
      <c r="AG115" s="42">
        <v>201.4</v>
      </c>
      <c r="AH115" s="42">
        <v>555.4</v>
      </c>
      <c r="AI115" s="42">
        <v>34.5</v>
      </c>
      <c r="AJ115" s="42">
        <v>10.5</v>
      </c>
      <c r="AK115" s="42">
        <v>235.3</v>
      </c>
      <c r="AL115" s="42">
        <v>1272.2</v>
      </c>
      <c r="AM115" s="42">
        <v>106287</v>
      </c>
      <c r="AN115" s="42">
        <v>101608</v>
      </c>
      <c r="AO115" s="42">
        <v>27336</v>
      </c>
      <c r="AP115" s="42">
        <v>34.6</v>
      </c>
      <c r="AQ115" s="42">
        <v>0.5</v>
      </c>
      <c r="AR115" s="42">
        <v>35</v>
      </c>
      <c r="BL115" s="42">
        <v>162.5333333333333</v>
      </c>
      <c r="BM115" s="42">
        <v>159.19999999999999</v>
      </c>
      <c r="BN115" s="42">
        <v>11860</v>
      </c>
      <c r="BO115" s="42">
        <v>8908.1</v>
      </c>
      <c r="BP115" s="42">
        <v>-1</v>
      </c>
      <c r="BQ115" s="42">
        <v>4596.666666666667</v>
      </c>
      <c r="BR115" s="42">
        <v>12501.33333333333</v>
      </c>
      <c r="BS115" s="42">
        <v>137818</v>
      </c>
    </row>
    <row r="116" spans="1:71" x14ac:dyDescent="0.35">
      <c r="A116" s="78">
        <v>36068</v>
      </c>
      <c r="B116" s="42">
        <v>9121.1</v>
      </c>
      <c r="C116" s="42">
        <v>12091.6</v>
      </c>
      <c r="D116" s="42">
        <v>75.41</v>
      </c>
      <c r="E116" s="42">
        <v>5926.8</v>
      </c>
      <c r="F116" s="42">
        <v>7869.6</v>
      </c>
      <c r="G116" s="42">
        <v>75.316999999999993</v>
      </c>
      <c r="H116" s="42">
        <v>69.119</v>
      </c>
      <c r="I116" s="42">
        <v>60.795999999999999</v>
      </c>
      <c r="J116" s="42">
        <v>60.390999999999998</v>
      </c>
      <c r="K116" s="42">
        <v>62.517000000000003</v>
      </c>
      <c r="L116" s="42">
        <v>205</v>
      </c>
      <c r="M116" s="42">
        <v>168.1</v>
      </c>
      <c r="N116" s="42">
        <v>20.3</v>
      </c>
      <c r="O116" s="42">
        <v>957.4</v>
      </c>
      <c r="P116" s="42">
        <v>40</v>
      </c>
      <c r="Q116" s="42">
        <v>1043.2</v>
      </c>
      <c r="R116" s="42">
        <v>643</v>
      </c>
      <c r="S116" s="42">
        <v>215.8</v>
      </c>
      <c r="T116" s="42">
        <v>1627.3</v>
      </c>
      <c r="U116" s="42">
        <v>632.6</v>
      </c>
      <c r="V116" s="42">
        <v>75.313000000000002</v>
      </c>
      <c r="W116" s="42">
        <v>588.6</v>
      </c>
      <c r="X116" s="42">
        <v>1038.5999999999999</v>
      </c>
      <c r="Y116" s="42">
        <v>851.6</v>
      </c>
      <c r="Z116" s="42">
        <v>1708.6</v>
      </c>
      <c r="AA116" s="42">
        <v>841.6</v>
      </c>
      <c r="AB116" s="42">
        <v>81.5</v>
      </c>
      <c r="AC116" s="42">
        <v>180.1</v>
      </c>
      <c r="AD116" s="42">
        <v>622.20000000000005</v>
      </c>
      <c r="AE116" s="42">
        <v>723.5</v>
      </c>
      <c r="AF116" s="42">
        <v>201.8</v>
      </c>
      <c r="AG116" s="42">
        <v>201.6</v>
      </c>
      <c r="AH116" s="42">
        <v>561.6</v>
      </c>
      <c r="AI116" s="42">
        <v>35.700000000000003</v>
      </c>
      <c r="AJ116" s="42">
        <v>10.3</v>
      </c>
      <c r="AK116" s="42">
        <v>233.9</v>
      </c>
      <c r="AL116" s="42">
        <v>1290.9000000000001</v>
      </c>
      <c r="AM116" s="42">
        <v>106646</v>
      </c>
      <c r="AN116" s="42">
        <v>102260</v>
      </c>
      <c r="AO116" s="42">
        <v>29104</v>
      </c>
      <c r="AP116" s="42">
        <v>36.299999999999997</v>
      </c>
      <c r="AQ116" s="42">
        <v>0.4</v>
      </c>
      <c r="AR116" s="42">
        <v>36.799999999999997</v>
      </c>
      <c r="BL116" s="42">
        <v>163.3666666666667</v>
      </c>
      <c r="BM116" s="42">
        <v>159.9666666666667</v>
      </c>
      <c r="BN116" s="42">
        <v>11981.4</v>
      </c>
      <c r="BO116" s="42">
        <v>9038</v>
      </c>
      <c r="BP116" s="42">
        <v>-1</v>
      </c>
      <c r="BQ116" s="42">
        <v>4631.666666666667</v>
      </c>
      <c r="BR116" s="42">
        <v>12553.33333333333</v>
      </c>
      <c r="BS116" s="42">
        <v>143529.33333333331</v>
      </c>
    </row>
    <row r="117" spans="1:71" x14ac:dyDescent="0.35">
      <c r="A117" s="78">
        <v>36160</v>
      </c>
      <c r="B117" s="42">
        <v>9294</v>
      </c>
      <c r="C117" s="42">
        <v>12287</v>
      </c>
      <c r="D117" s="42">
        <v>75.613</v>
      </c>
      <c r="E117" s="42">
        <v>6028.2</v>
      </c>
      <c r="F117" s="42">
        <v>7983.3</v>
      </c>
      <c r="G117" s="42">
        <v>75.515000000000001</v>
      </c>
      <c r="H117" s="42">
        <v>69.340999999999994</v>
      </c>
      <c r="I117" s="42">
        <v>61.305</v>
      </c>
      <c r="J117" s="42">
        <v>60.936</v>
      </c>
      <c r="K117" s="42">
        <v>62.87</v>
      </c>
      <c r="L117" s="42">
        <v>205.5</v>
      </c>
      <c r="M117" s="42">
        <v>175.4</v>
      </c>
      <c r="N117" s="42">
        <v>19.8</v>
      </c>
      <c r="O117" s="42">
        <v>966.4</v>
      </c>
      <c r="P117" s="42">
        <v>41.1</v>
      </c>
      <c r="Q117" s="42">
        <v>1068</v>
      </c>
      <c r="R117" s="42">
        <v>650.29999999999995</v>
      </c>
      <c r="S117" s="42">
        <v>211.3</v>
      </c>
      <c r="T117" s="42">
        <v>1647.5</v>
      </c>
      <c r="U117" s="42">
        <v>642.4</v>
      </c>
      <c r="V117" s="42">
        <v>75.510000000000005</v>
      </c>
      <c r="W117" s="42">
        <v>594.20000000000005</v>
      </c>
      <c r="X117" s="42">
        <v>1053.2</v>
      </c>
      <c r="Y117" s="42">
        <v>857</v>
      </c>
      <c r="Z117" s="42">
        <v>1718.3</v>
      </c>
      <c r="AA117" s="42">
        <v>861.7</v>
      </c>
      <c r="AB117" s="42">
        <v>81.7</v>
      </c>
      <c r="AC117" s="42">
        <v>176.4</v>
      </c>
      <c r="AD117" s="42">
        <v>632.20000000000005</v>
      </c>
      <c r="AE117" s="42">
        <v>724.7</v>
      </c>
      <c r="AF117" s="42">
        <v>207</v>
      </c>
      <c r="AG117" s="42">
        <v>206.3</v>
      </c>
      <c r="AH117" s="42">
        <v>568.6</v>
      </c>
      <c r="AI117" s="42">
        <v>34.799999999999997</v>
      </c>
      <c r="AJ117" s="42">
        <v>10.1</v>
      </c>
      <c r="AK117" s="42">
        <v>241.7</v>
      </c>
      <c r="AL117" s="42">
        <v>1312.2</v>
      </c>
      <c r="AM117" s="42">
        <v>110762</v>
      </c>
      <c r="AN117" s="42">
        <v>103952</v>
      </c>
      <c r="AO117" s="42">
        <v>31232</v>
      </c>
      <c r="AP117" s="42">
        <v>39.4</v>
      </c>
      <c r="AQ117" s="42">
        <v>0.4</v>
      </c>
      <c r="AR117" s="42">
        <v>39.9</v>
      </c>
      <c r="BL117" s="42">
        <v>164.1333333333333</v>
      </c>
      <c r="BM117" s="42">
        <v>160.76666666666671</v>
      </c>
      <c r="BN117" s="42">
        <v>12105</v>
      </c>
      <c r="BO117" s="42">
        <v>9156.2999999999993</v>
      </c>
      <c r="BP117" s="42">
        <v>-1</v>
      </c>
      <c r="BQ117" s="42">
        <v>4640.666666666667</v>
      </c>
      <c r="BR117" s="42">
        <v>12616.33333333333</v>
      </c>
      <c r="BS117" s="42">
        <v>144434.66666666669</v>
      </c>
    </row>
    <row r="118" spans="1:71" x14ac:dyDescent="0.35">
      <c r="A118" s="78">
        <v>36250</v>
      </c>
      <c r="B118" s="42">
        <v>9417.2999999999993</v>
      </c>
      <c r="C118" s="42">
        <v>12403.3</v>
      </c>
      <c r="D118" s="42">
        <v>75.858999999999995</v>
      </c>
      <c r="E118" s="42">
        <v>6102.5</v>
      </c>
      <c r="F118" s="42">
        <v>8060.8</v>
      </c>
      <c r="G118" s="42">
        <v>75.712999999999994</v>
      </c>
      <c r="H118" s="42">
        <v>69.546000000000006</v>
      </c>
      <c r="I118" s="42">
        <v>61.826999999999998</v>
      </c>
      <c r="J118" s="42">
        <v>61.521000000000001</v>
      </c>
      <c r="K118" s="42">
        <v>63.122</v>
      </c>
      <c r="L118" s="42">
        <v>206.6</v>
      </c>
      <c r="M118" s="42">
        <v>181.1</v>
      </c>
      <c r="N118" s="42">
        <v>20.8</v>
      </c>
      <c r="O118" s="42">
        <v>983.4</v>
      </c>
      <c r="P118" s="42">
        <v>42.3</v>
      </c>
      <c r="Q118" s="42">
        <v>1077.9000000000001</v>
      </c>
      <c r="R118" s="42">
        <v>657.5</v>
      </c>
      <c r="S118" s="42">
        <v>222.3</v>
      </c>
      <c r="T118" s="42">
        <v>1669.4</v>
      </c>
      <c r="U118" s="42">
        <v>653.29999999999995</v>
      </c>
      <c r="V118" s="42">
        <v>75.706999999999994</v>
      </c>
      <c r="W118" s="42">
        <v>595.5</v>
      </c>
      <c r="X118" s="42">
        <v>1073.9000000000001</v>
      </c>
      <c r="Y118" s="42">
        <v>856.3</v>
      </c>
      <c r="Z118" s="42">
        <v>1737.3</v>
      </c>
      <c r="AA118" s="42">
        <v>869.8</v>
      </c>
      <c r="AB118" s="42">
        <v>81.3</v>
      </c>
      <c r="AC118" s="42">
        <v>186</v>
      </c>
      <c r="AD118" s="42">
        <v>643.5</v>
      </c>
      <c r="AE118" s="42">
        <v>735.5</v>
      </c>
      <c r="AF118" s="42">
        <v>214.7</v>
      </c>
      <c r="AG118" s="42">
        <v>208.2</v>
      </c>
      <c r="AH118" s="42">
        <v>576.20000000000005</v>
      </c>
      <c r="AI118" s="42">
        <v>36.299999999999997</v>
      </c>
      <c r="AJ118" s="42">
        <v>9.9</v>
      </c>
      <c r="AK118" s="42">
        <v>247.8</v>
      </c>
      <c r="AL118" s="42">
        <v>1338.9</v>
      </c>
      <c r="AM118" s="42">
        <v>114027</v>
      </c>
      <c r="AN118" s="42">
        <v>107100</v>
      </c>
      <c r="AO118" s="42">
        <v>27780</v>
      </c>
      <c r="AP118" s="42">
        <v>42</v>
      </c>
      <c r="AQ118" s="42">
        <v>0.4</v>
      </c>
      <c r="AR118" s="42">
        <v>42.4</v>
      </c>
      <c r="BL118" s="42">
        <v>164.73333333333329</v>
      </c>
      <c r="BM118" s="42">
        <v>161.3666666666667</v>
      </c>
      <c r="BN118" s="42">
        <v>12231.2</v>
      </c>
      <c r="BO118" s="42">
        <v>9286.7000000000007</v>
      </c>
      <c r="BP118" s="42">
        <v>-1</v>
      </c>
      <c r="BQ118" s="42">
        <v>4669</v>
      </c>
      <c r="BR118" s="42">
        <v>12694.66666666667</v>
      </c>
      <c r="BS118" s="42">
        <v>150497</v>
      </c>
    </row>
    <row r="119" spans="1:71" x14ac:dyDescent="0.35">
      <c r="A119" s="78">
        <v>36341</v>
      </c>
      <c r="B119" s="42">
        <v>9524.2000000000007</v>
      </c>
      <c r="C119" s="42">
        <v>12498.7</v>
      </c>
      <c r="D119" s="42">
        <v>76.19</v>
      </c>
      <c r="E119" s="42">
        <v>6225.3</v>
      </c>
      <c r="F119" s="42">
        <v>8178.3</v>
      </c>
      <c r="G119" s="42">
        <v>76.126999999999995</v>
      </c>
      <c r="H119" s="42">
        <v>70.128</v>
      </c>
      <c r="I119" s="42">
        <v>62.66</v>
      </c>
      <c r="J119" s="42">
        <v>62.438000000000002</v>
      </c>
      <c r="K119" s="42">
        <v>63.59</v>
      </c>
      <c r="L119" s="42">
        <v>207.9</v>
      </c>
      <c r="M119" s="42">
        <v>179.1</v>
      </c>
      <c r="N119" s="42">
        <v>20.9</v>
      </c>
      <c r="O119" s="42">
        <v>985</v>
      </c>
      <c r="P119" s="42">
        <v>43.5</v>
      </c>
      <c r="Q119" s="42">
        <v>1095.2</v>
      </c>
      <c r="R119" s="42">
        <v>667.1</v>
      </c>
      <c r="S119" s="42">
        <v>219.9</v>
      </c>
      <c r="T119" s="42">
        <v>1695.2</v>
      </c>
      <c r="U119" s="42">
        <v>659</v>
      </c>
      <c r="V119" s="42">
        <v>76.12</v>
      </c>
      <c r="W119" s="42">
        <v>599.79999999999995</v>
      </c>
      <c r="X119" s="42">
        <v>1095.4000000000001</v>
      </c>
      <c r="Y119" s="42">
        <v>855.4</v>
      </c>
      <c r="Z119" s="42">
        <v>1748.4</v>
      </c>
      <c r="AA119" s="42">
        <v>885.8</v>
      </c>
      <c r="AB119" s="42">
        <v>81.599999999999994</v>
      </c>
      <c r="AC119" s="42">
        <v>184.4</v>
      </c>
      <c r="AD119" s="42">
        <v>649.29999999999995</v>
      </c>
      <c r="AE119" s="42">
        <v>738.6</v>
      </c>
      <c r="AF119" s="42">
        <v>211.8</v>
      </c>
      <c r="AG119" s="42">
        <v>209.4</v>
      </c>
      <c r="AH119" s="42">
        <v>585.4</v>
      </c>
      <c r="AI119" s="42">
        <v>35.5</v>
      </c>
      <c r="AJ119" s="42">
        <v>9.6999999999999993</v>
      </c>
      <c r="AK119" s="42">
        <v>246.4</v>
      </c>
      <c r="AL119" s="42">
        <v>1357.4</v>
      </c>
      <c r="AM119" s="42">
        <v>113559</v>
      </c>
      <c r="AN119" s="42">
        <v>107208</v>
      </c>
      <c r="AO119" s="42">
        <v>32192</v>
      </c>
      <c r="AP119" s="42">
        <v>44.6</v>
      </c>
      <c r="AQ119" s="42">
        <v>0.4</v>
      </c>
      <c r="AR119" s="42">
        <v>45</v>
      </c>
      <c r="BL119" s="42">
        <v>165.9666666666667</v>
      </c>
      <c r="BM119" s="42">
        <v>162.5333333333333</v>
      </c>
      <c r="BN119" s="42">
        <v>12359</v>
      </c>
      <c r="BO119" s="42">
        <v>9417.7999999999993</v>
      </c>
      <c r="BP119" s="42">
        <v>-1</v>
      </c>
      <c r="BQ119" s="42">
        <v>4688.333333333333</v>
      </c>
      <c r="BR119" s="42">
        <v>12783.33333333333</v>
      </c>
      <c r="BS119" s="42">
        <v>152515.33333333331</v>
      </c>
    </row>
    <row r="120" spans="1:71" x14ac:dyDescent="0.35">
      <c r="A120" s="78">
        <v>36433</v>
      </c>
      <c r="B120" s="42">
        <v>9681.9</v>
      </c>
      <c r="C120" s="42">
        <v>12662.4</v>
      </c>
      <c r="D120" s="42">
        <v>76.471999999999994</v>
      </c>
      <c r="E120" s="42">
        <v>6328.9</v>
      </c>
      <c r="F120" s="42">
        <v>8270.6</v>
      </c>
      <c r="G120" s="42">
        <v>76.53</v>
      </c>
      <c r="H120" s="42">
        <v>70.765000000000001</v>
      </c>
      <c r="I120" s="42">
        <v>63.408999999999999</v>
      </c>
      <c r="J120" s="42">
        <v>63.3</v>
      </c>
      <c r="K120" s="42">
        <v>63.857999999999997</v>
      </c>
      <c r="L120" s="42">
        <v>209.4</v>
      </c>
      <c r="M120" s="42">
        <v>186.7</v>
      </c>
      <c r="N120" s="42">
        <v>20.3</v>
      </c>
      <c r="O120" s="42">
        <v>996.1</v>
      </c>
      <c r="P120" s="42">
        <v>44.7</v>
      </c>
      <c r="Q120" s="42">
        <v>1120.5999999999999</v>
      </c>
      <c r="R120" s="42">
        <v>679</v>
      </c>
      <c r="S120" s="42">
        <v>223.3</v>
      </c>
      <c r="T120" s="42">
        <v>1734.5</v>
      </c>
      <c r="U120" s="42">
        <v>666.4</v>
      </c>
      <c r="V120" s="42">
        <v>76.522999999999996</v>
      </c>
      <c r="W120" s="42">
        <v>614.9</v>
      </c>
      <c r="X120" s="42">
        <v>1119.5999999999999</v>
      </c>
      <c r="Y120" s="42">
        <v>869</v>
      </c>
      <c r="Z120" s="42">
        <v>1766</v>
      </c>
      <c r="AA120" s="42">
        <v>904.2</v>
      </c>
      <c r="AB120" s="42">
        <v>83.8</v>
      </c>
      <c r="AC120" s="42">
        <v>187.7</v>
      </c>
      <c r="AD120" s="42">
        <v>656.7</v>
      </c>
      <c r="AE120" s="42">
        <v>741.1</v>
      </c>
      <c r="AF120" s="42">
        <v>223.1</v>
      </c>
      <c r="AG120" s="42">
        <v>216.4</v>
      </c>
      <c r="AH120" s="42">
        <v>595.20000000000005</v>
      </c>
      <c r="AI120" s="42">
        <v>35.6</v>
      </c>
      <c r="AJ120" s="42">
        <v>9.6999999999999993</v>
      </c>
      <c r="AK120" s="42">
        <v>255</v>
      </c>
      <c r="AL120" s="42">
        <v>1388</v>
      </c>
      <c r="AM120" s="42">
        <v>120524</v>
      </c>
      <c r="AN120" s="42">
        <v>113428</v>
      </c>
      <c r="AO120" s="42">
        <v>34264</v>
      </c>
      <c r="AP120" s="42">
        <v>46</v>
      </c>
      <c r="AQ120" s="42">
        <v>0.4</v>
      </c>
      <c r="AR120" s="42">
        <v>46.4</v>
      </c>
      <c r="BL120" s="42">
        <v>167.2</v>
      </c>
      <c r="BM120" s="42">
        <v>163.9</v>
      </c>
      <c r="BN120" s="42">
        <v>12488.9</v>
      </c>
      <c r="BO120" s="42">
        <v>9549.2999999999993</v>
      </c>
      <c r="BP120" s="42">
        <v>-1</v>
      </c>
      <c r="BQ120" s="42">
        <v>4717.333333333333</v>
      </c>
      <c r="BR120" s="42">
        <v>12887.33333333333</v>
      </c>
      <c r="BS120" s="42">
        <v>155465.33333333331</v>
      </c>
    </row>
    <row r="121" spans="1:71" x14ac:dyDescent="0.35">
      <c r="A121" s="78">
        <v>36525</v>
      </c>
      <c r="B121" s="42">
        <v>9899.4</v>
      </c>
      <c r="C121" s="42">
        <v>12877.6</v>
      </c>
      <c r="D121" s="42">
        <v>76.863</v>
      </c>
      <c r="E121" s="42">
        <v>6459.6</v>
      </c>
      <c r="F121" s="42">
        <v>8391.7999999999993</v>
      </c>
      <c r="G121" s="42">
        <v>76.981999999999999</v>
      </c>
      <c r="H121" s="42">
        <v>71.635999999999996</v>
      </c>
      <c r="I121" s="42">
        <v>64.135999999999996</v>
      </c>
      <c r="J121" s="42">
        <v>64.069000000000003</v>
      </c>
      <c r="K121" s="42">
        <v>64.402000000000001</v>
      </c>
      <c r="L121" s="42">
        <v>211</v>
      </c>
      <c r="M121" s="42">
        <v>191.3</v>
      </c>
      <c r="N121" s="42">
        <v>20</v>
      </c>
      <c r="O121" s="42">
        <v>1004.3</v>
      </c>
      <c r="P121" s="42">
        <v>45.8</v>
      </c>
      <c r="Q121" s="42">
        <v>1154</v>
      </c>
      <c r="R121" s="42">
        <v>690.7</v>
      </c>
      <c r="S121" s="42">
        <v>228</v>
      </c>
      <c r="T121" s="42">
        <v>1782.3</v>
      </c>
      <c r="U121" s="42">
        <v>679.6</v>
      </c>
      <c r="V121" s="42">
        <v>76.974999999999994</v>
      </c>
      <c r="W121" s="42">
        <v>635.20000000000005</v>
      </c>
      <c r="X121" s="42">
        <v>1147.0999999999999</v>
      </c>
      <c r="Y121" s="42">
        <v>886.8</v>
      </c>
      <c r="Z121" s="42">
        <v>1788.9</v>
      </c>
      <c r="AA121" s="42">
        <v>930</v>
      </c>
      <c r="AB121" s="42">
        <v>87</v>
      </c>
      <c r="AC121" s="42">
        <v>192.1</v>
      </c>
      <c r="AD121" s="42">
        <v>669.8</v>
      </c>
      <c r="AE121" s="42">
        <v>744.2</v>
      </c>
      <c r="AF121" s="42">
        <v>227</v>
      </c>
      <c r="AG121" s="42">
        <v>224</v>
      </c>
      <c r="AH121" s="42">
        <v>603.70000000000005</v>
      </c>
      <c r="AI121" s="42">
        <v>35.9</v>
      </c>
      <c r="AJ121" s="42">
        <v>9.8000000000000007</v>
      </c>
      <c r="AK121" s="42">
        <v>260.2</v>
      </c>
      <c r="AL121" s="42">
        <v>1416.9</v>
      </c>
      <c r="AM121" s="42">
        <v>121904</v>
      </c>
      <c r="AN121" s="42">
        <v>114620</v>
      </c>
      <c r="AO121" s="42">
        <v>34124</v>
      </c>
      <c r="AP121" s="42">
        <v>46.5</v>
      </c>
      <c r="AQ121" s="42">
        <v>0.4</v>
      </c>
      <c r="AR121" s="42">
        <v>46.9</v>
      </c>
      <c r="BL121" s="42">
        <v>168.43333333333331</v>
      </c>
      <c r="BM121" s="42">
        <v>165.2</v>
      </c>
      <c r="BN121" s="42">
        <v>12621</v>
      </c>
      <c r="BO121" s="42">
        <v>9702.1</v>
      </c>
      <c r="BP121" s="42">
        <v>-1</v>
      </c>
      <c r="BQ121" s="42">
        <v>4757.333333333333</v>
      </c>
      <c r="BR121" s="42">
        <v>12972.33333333333</v>
      </c>
      <c r="BS121" s="42">
        <v>163365.33333333331</v>
      </c>
    </row>
    <row r="122" spans="1:71" x14ac:dyDescent="0.35">
      <c r="A122" s="78">
        <v>36616</v>
      </c>
      <c r="B122" s="42">
        <v>10002.9</v>
      </c>
      <c r="C122" s="42">
        <v>12924.2</v>
      </c>
      <c r="D122" s="42">
        <v>77.388999999999996</v>
      </c>
      <c r="E122" s="42">
        <v>6613.6</v>
      </c>
      <c r="F122" s="42">
        <v>8520.7000000000007</v>
      </c>
      <c r="G122" s="42">
        <v>77.625</v>
      </c>
      <c r="H122" s="42">
        <v>72.334000000000003</v>
      </c>
      <c r="I122" s="42">
        <v>64.965000000000003</v>
      </c>
      <c r="J122" s="42">
        <v>64.975999999999999</v>
      </c>
      <c r="K122" s="42">
        <v>64.912000000000006</v>
      </c>
      <c r="L122" s="42">
        <v>213</v>
      </c>
      <c r="M122" s="42">
        <v>190.2</v>
      </c>
      <c r="N122" s="42">
        <v>20.5</v>
      </c>
      <c r="O122" s="42">
        <v>1016.9</v>
      </c>
      <c r="P122" s="42">
        <v>46.9</v>
      </c>
      <c r="Q122" s="42">
        <v>1208.8</v>
      </c>
      <c r="R122" s="42">
        <v>698.6</v>
      </c>
      <c r="S122" s="42">
        <v>239.4</v>
      </c>
      <c r="T122" s="42">
        <v>1790.7</v>
      </c>
      <c r="U122" s="42">
        <v>699.5</v>
      </c>
      <c r="V122" s="42">
        <v>77.617999999999995</v>
      </c>
      <c r="W122" s="42">
        <v>620.4</v>
      </c>
      <c r="X122" s="42">
        <v>1170.4000000000001</v>
      </c>
      <c r="Y122" s="42">
        <v>857.6</v>
      </c>
      <c r="Z122" s="42">
        <v>1801.7</v>
      </c>
      <c r="AA122" s="42">
        <v>976.6</v>
      </c>
      <c r="AB122" s="42">
        <v>86.1</v>
      </c>
      <c r="AC122" s="42">
        <v>202.2</v>
      </c>
      <c r="AD122" s="42">
        <v>689.4</v>
      </c>
      <c r="AE122" s="42">
        <v>756.8</v>
      </c>
      <c r="AF122" s="42">
        <v>224.5</v>
      </c>
      <c r="AG122" s="42">
        <v>232.2</v>
      </c>
      <c r="AH122" s="42">
        <v>612.4</v>
      </c>
      <c r="AI122" s="42">
        <v>37.200000000000003</v>
      </c>
      <c r="AJ122" s="42">
        <v>10</v>
      </c>
      <c r="AK122" s="42">
        <v>260.10000000000002</v>
      </c>
      <c r="AL122" s="42">
        <v>1435.5</v>
      </c>
      <c r="AM122" s="42">
        <v>121898</v>
      </c>
      <c r="AN122" s="42">
        <v>114852</v>
      </c>
      <c r="AO122" s="42">
        <v>35572</v>
      </c>
      <c r="AP122" s="42">
        <v>44.6</v>
      </c>
      <c r="AQ122" s="42">
        <v>0.5</v>
      </c>
      <c r="AR122" s="42">
        <v>45.1</v>
      </c>
      <c r="BL122" s="42">
        <v>170.1</v>
      </c>
      <c r="BM122" s="42">
        <v>166.83333333333329</v>
      </c>
      <c r="BN122" s="42">
        <v>12754.4</v>
      </c>
      <c r="BO122" s="42">
        <v>9871.5</v>
      </c>
      <c r="BP122" s="42">
        <v>-1</v>
      </c>
      <c r="BQ122" s="42">
        <v>4768</v>
      </c>
      <c r="BR122" s="42">
        <v>13050.33333333333</v>
      </c>
      <c r="BS122" s="42">
        <v>168776.33333333331</v>
      </c>
    </row>
    <row r="123" spans="1:71" x14ac:dyDescent="0.35">
      <c r="A123" s="78">
        <v>36707</v>
      </c>
      <c r="B123" s="42">
        <v>10247.700000000001</v>
      </c>
      <c r="C123" s="42">
        <v>13160.8</v>
      </c>
      <c r="D123" s="42">
        <v>77.840999999999994</v>
      </c>
      <c r="E123" s="42">
        <v>6707.5</v>
      </c>
      <c r="F123" s="42">
        <v>8603</v>
      </c>
      <c r="G123" s="42">
        <v>77.972999999999999</v>
      </c>
      <c r="H123" s="42">
        <v>72.614000000000004</v>
      </c>
      <c r="I123" s="42">
        <v>65.649000000000001</v>
      </c>
      <c r="J123" s="42">
        <v>65.647000000000006</v>
      </c>
      <c r="K123" s="42">
        <v>65.650999999999996</v>
      </c>
      <c r="L123" s="42">
        <v>216.1</v>
      </c>
      <c r="M123" s="42">
        <v>198.3</v>
      </c>
      <c r="N123" s="42">
        <v>20</v>
      </c>
      <c r="O123" s="42">
        <v>1042.3</v>
      </c>
      <c r="P123" s="42">
        <v>48.1</v>
      </c>
      <c r="Q123" s="42">
        <v>1230.2</v>
      </c>
      <c r="R123" s="42">
        <v>707.3</v>
      </c>
      <c r="S123" s="42">
        <v>237.6</v>
      </c>
      <c r="T123" s="42">
        <v>1823.1</v>
      </c>
      <c r="U123" s="42">
        <v>701.9</v>
      </c>
      <c r="V123" s="42">
        <v>77.966999999999999</v>
      </c>
      <c r="W123" s="42">
        <v>642</v>
      </c>
      <c r="X123" s="42">
        <v>1181.0999999999999</v>
      </c>
      <c r="Y123" s="42">
        <v>884.1</v>
      </c>
      <c r="Z123" s="42">
        <v>1799.2</v>
      </c>
      <c r="AA123" s="42">
        <v>986.9</v>
      </c>
      <c r="AB123" s="42">
        <v>88.4</v>
      </c>
      <c r="AC123" s="42">
        <v>201.1</v>
      </c>
      <c r="AD123" s="42">
        <v>691.5</v>
      </c>
      <c r="AE123" s="42">
        <v>772.9</v>
      </c>
      <c r="AF123" s="42">
        <v>227.4</v>
      </c>
      <c r="AG123" s="42">
        <v>243.3</v>
      </c>
      <c r="AH123" s="42">
        <v>618.9</v>
      </c>
      <c r="AI123" s="42">
        <v>36.5</v>
      </c>
      <c r="AJ123" s="42">
        <v>10.4</v>
      </c>
      <c r="AK123" s="42">
        <v>269.39999999999998</v>
      </c>
      <c r="AL123" s="42">
        <v>1452.8</v>
      </c>
      <c r="AM123" s="42">
        <v>123319</v>
      </c>
      <c r="AN123" s="42">
        <v>116168</v>
      </c>
      <c r="AO123" s="42">
        <v>36040</v>
      </c>
      <c r="AP123" s="42">
        <v>45</v>
      </c>
      <c r="AQ123" s="42">
        <v>0.5</v>
      </c>
      <c r="AR123" s="42">
        <v>45.5</v>
      </c>
      <c r="BL123" s="42">
        <v>171.43333333333331</v>
      </c>
      <c r="BM123" s="42">
        <v>168.16666666666671</v>
      </c>
      <c r="BN123" s="42">
        <v>12885.1</v>
      </c>
      <c r="BO123" s="42">
        <v>10033</v>
      </c>
      <c r="BP123" s="42">
        <v>-1</v>
      </c>
      <c r="BQ123" s="42">
        <v>4779.333333333333</v>
      </c>
      <c r="BR123" s="42">
        <v>13113</v>
      </c>
      <c r="BS123" s="42">
        <v>165200.66666666669</v>
      </c>
    </row>
    <row r="124" spans="1:71" x14ac:dyDescent="0.35">
      <c r="A124" s="78">
        <v>36799</v>
      </c>
      <c r="B124" s="42">
        <v>10319.799999999999</v>
      </c>
      <c r="C124" s="42">
        <v>13178.4</v>
      </c>
      <c r="D124" s="42">
        <v>78.314999999999998</v>
      </c>
      <c r="E124" s="42">
        <v>6815.4</v>
      </c>
      <c r="F124" s="42">
        <v>8687.5</v>
      </c>
      <c r="G124" s="42">
        <v>78.454999999999998</v>
      </c>
      <c r="H124" s="42">
        <v>73.134</v>
      </c>
      <c r="I124" s="42">
        <v>66.346000000000004</v>
      </c>
      <c r="J124" s="42">
        <v>66.408000000000001</v>
      </c>
      <c r="K124" s="42">
        <v>66.081000000000003</v>
      </c>
      <c r="L124" s="42">
        <v>220.7</v>
      </c>
      <c r="M124" s="42">
        <v>204.8</v>
      </c>
      <c r="N124" s="42">
        <v>20.6</v>
      </c>
      <c r="O124" s="42">
        <v>1054.7</v>
      </c>
      <c r="P124" s="42">
        <v>49.3</v>
      </c>
      <c r="Q124" s="42">
        <v>1247.7</v>
      </c>
      <c r="R124" s="42">
        <v>711.3</v>
      </c>
      <c r="S124" s="42">
        <v>219</v>
      </c>
      <c r="T124" s="42">
        <v>1832.3</v>
      </c>
      <c r="U124" s="42">
        <v>715.2</v>
      </c>
      <c r="V124" s="42">
        <v>78.45</v>
      </c>
      <c r="W124" s="42">
        <v>634.1</v>
      </c>
      <c r="X124" s="42">
        <v>1198.3</v>
      </c>
      <c r="Y124" s="42">
        <v>867</v>
      </c>
      <c r="Z124" s="42">
        <v>1806.2</v>
      </c>
      <c r="AA124" s="42">
        <v>1011.1</v>
      </c>
      <c r="AB124" s="42">
        <v>87.5</v>
      </c>
      <c r="AC124" s="42">
        <v>185.6</v>
      </c>
      <c r="AD124" s="42">
        <v>704.2</v>
      </c>
      <c r="AE124" s="42">
        <v>777.5</v>
      </c>
      <c r="AF124" s="42">
        <v>239.5</v>
      </c>
      <c r="AG124" s="42">
        <v>236.6</v>
      </c>
      <c r="AH124" s="42">
        <v>623.70000000000005</v>
      </c>
      <c r="AI124" s="42">
        <v>33.5</v>
      </c>
      <c r="AJ124" s="42">
        <v>11</v>
      </c>
      <c r="AK124" s="42">
        <v>277.2</v>
      </c>
      <c r="AL124" s="42">
        <v>1477.8</v>
      </c>
      <c r="AM124" s="42">
        <v>133626</v>
      </c>
      <c r="AN124" s="42">
        <v>125392</v>
      </c>
      <c r="AO124" s="42">
        <v>35728</v>
      </c>
      <c r="AP124" s="42">
        <v>45.3</v>
      </c>
      <c r="AQ124" s="42">
        <v>0.6</v>
      </c>
      <c r="AR124" s="42">
        <v>45.8</v>
      </c>
      <c r="BL124" s="42">
        <v>173</v>
      </c>
      <c r="BM124" s="42">
        <v>169.7</v>
      </c>
      <c r="BN124" s="42">
        <v>13011.4</v>
      </c>
      <c r="BO124" s="42">
        <v>10189</v>
      </c>
      <c r="BP124" s="42">
        <v>-1</v>
      </c>
      <c r="BQ124" s="42">
        <v>4793.333333333333</v>
      </c>
      <c r="BR124" s="42">
        <v>13168</v>
      </c>
      <c r="BS124" s="42">
        <v>166145</v>
      </c>
    </row>
    <row r="125" spans="1:71" x14ac:dyDescent="0.35">
      <c r="A125" s="78">
        <v>36891</v>
      </c>
      <c r="B125" s="42">
        <v>10439</v>
      </c>
      <c r="C125" s="42">
        <v>13260.5</v>
      </c>
      <c r="D125" s="42">
        <v>78.728999999999999</v>
      </c>
      <c r="E125" s="42">
        <v>6912.1</v>
      </c>
      <c r="F125" s="42">
        <v>8762.2000000000007</v>
      </c>
      <c r="G125" s="42">
        <v>78.888000000000005</v>
      </c>
      <c r="H125" s="42">
        <v>73.462999999999994</v>
      </c>
      <c r="I125" s="42">
        <v>67.17</v>
      </c>
      <c r="J125" s="42">
        <v>67.337000000000003</v>
      </c>
      <c r="K125" s="42">
        <v>66.47</v>
      </c>
      <c r="L125" s="42">
        <v>226.7</v>
      </c>
      <c r="M125" s="42">
        <v>204.8</v>
      </c>
      <c r="N125" s="42">
        <v>21.9</v>
      </c>
      <c r="O125" s="42">
        <v>1065.5999999999999</v>
      </c>
      <c r="P125" s="42">
        <v>50.6</v>
      </c>
      <c r="Q125" s="42">
        <v>1258.7</v>
      </c>
      <c r="R125" s="42">
        <v>717.1</v>
      </c>
      <c r="S125" s="42">
        <v>221.3</v>
      </c>
      <c r="T125" s="42">
        <v>1861.2</v>
      </c>
      <c r="U125" s="42">
        <v>721</v>
      </c>
      <c r="V125" s="42">
        <v>78.885000000000005</v>
      </c>
      <c r="W125" s="42">
        <v>638.4</v>
      </c>
      <c r="X125" s="42">
        <v>1222.9000000000001</v>
      </c>
      <c r="Y125" s="42">
        <v>868.9</v>
      </c>
      <c r="Z125" s="42">
        <v>1820.6</v>
      </c>
      <c r="AA125" s="42">
        <v>1023.9</v>
      </c>
      <c r="AB125" s="42">
        <v>87</v>
      </c>
      <c r="AC125" s="42">
        <v>187.6</v>
      </c>
      <c r="AD125" s="42">
        <v>709.2</v>
      </c>
      <c r="AE125" s="42">
        <v>786.5</v>
      </c>
      <c r="AF125" s="42">
        <v>241.1</v>
      </c>
      <c r="AG125" s="42">
        <v>234.8</v>
      </c>
      <c r="AH125" s="42">
        <v>630.1</v>
      </c>
      <c r="AI125" s="42">
        <v>33.700000000000003</v>
      </c>
      <c r="AJ125" s="42">
        <v>11.8</v>
      </c>
      <c r="AK125" s="42">
        <v>279.10000000000002</v>
      </c>
      <c r="AL125" s="42">
        <v>1506.8</v>
      </c>
      <c r="AM125" s="42">
        <v>129622</v>
      </c>
      <c r="AN125" s="42">
        <v>121748</v>
      </c>
      <c r="AO125" s="42">
        <v>39260</v>
      </c>
      <c r="AP125" s="42">
        <v>46.4</v>
      </c>
      <c r="AQ125" s="42">
        <v>0.6</v>
      </c>
      <c r="AR125" s="42">
        <v>47</v>
      </c>
      <c r="BL125" s="42">
        <v>174.23333333333329</v>
      </c>
      <c r="BM125" s="42">
        <v>170.83333333333329</v>
      </c>
      <c r="BN125" s="42">
        <v>13131.9</v>
      </c>
      <c r="BO125" s="42">
        <v>10337.799999999999</v>
      </c>
      <c r="BP125" s="42">
        <v>-1</v>
      </c>
      <c r="BQ125" s="42">
        <v>4809</v>
      </c>
      <c r="BR125" s="42">
        <v>13220.66666666667</v>
      </c>
      <c r="BS125" s="42">
        <v>170616.66666666669</v>
      </c>
    </row>
    <row r="126" spans="1:71" x14ac:dyDescent="0.35">
      <c r="A126" s="78">
        <v>36981</v>
      </c>
      <c r="B126" s="42">
        <v>10472.9</v>
      </c>
      <c r="C126" s="42">
        <v>13222.7</v>
      </c>
      <c r="D126" s="42">
        <v>79.231999999999999</v>
      </c>
      <c r="E126" s="42">
        <v>6986.9</v>
      </c>
      <c r="F126" s="42">
        <v>8797.2999999999993</v>
      </c>
      <c r="G126" s="42">
        <v>79.423000000000002</v>
      </c>
      <c r="H126" s="42">
        <v>73.588999999999999</v>
      </c>
      <c r="I126" s="42">
        <v>67.957999999999998</v>
      </c>
      <c r="J126" s="42">
        <v>68.218000000000004</v>
      </c>
      <c r="K126" s="42">
        <v>66.88</v>
      </c>
      <c r="L126" s="42">
        <v>233.8</v>
      </c>
      <c r="M126" s="42">
        <v>215</v>
      </c>
      <c r="N126" s="42">
        <v>25.5</v>
      </c>
      <c r="O126" s="42">
        <v>1107.8</v>
      </c>
      <c r="P126" s="42">
        <v>51.5</v>
      </c>
      <c r="Q126" s="42">
        <v>1301.9000000000001</v>
      </c>
      <c r="R126" s="42">
        <v>724.2</v>
      </c>
      <c r="S126" s="42">
        <v>185.1</v>
      </c>
      <c r="T126" s="42">
        <v>1905.4</v>
      </c>
      <c r="U126" s="42">
        <v>736.1</v>
      </c>
      <c r="V126" s="42">
        <v>79.421000000000006</v>
      </c>
      <c r="W126" s="42">
        <v>653.1</v>
      </c>
      <c r="X126" s="42">
        <v>1252.3</v>
      </c>
      <c r="Y126" s="42">
        <v>887.5</v>
      </c>
      <c r="Z126" s="42">
        <v>1842.9</v>
      </c>
      <c r="AA126" s="42">
        <v>1051</v>
      </c>
      <c r="AB126" s="42">
        <v>87.1</v>
      </c>
      <c r="AC126" s="42">
        <v>154.9</v>
      </c>
      <c r="AD126" s="42">
        <v>723.4</v>
      </c>
      <c r="AE126" s="42">
        <v>817.3</v>
      </c>
      <c r="AF126" s="42">
        <v>254</v>
      </c>
      <c r="AG126" s="42">
        <v>250.9</v>
      </c>
      <c r="AH126" s="42">
        <v>637.1</v>
      </c>
      <c r="AI126" s="42">
        <v>30.1</v>
      </c>
      <c r="AJ126" s="42">
        <v>12.7</v>
      </c>
      <c r="AK126" s="42">
        <v>290.39999999999998</v>
      </c>
      <c r="AL126" s="42">
        <v>1559.9</v>
      </c>
      <c r="AM126" s="42">
        <v>138716</v>
      </c>
      <c r="AN126" s="42">
        <v>129388</v>
      </c>
      <c r="AO126" s="42">
        <v>40316</v>
      </c>
      <c r="AP126" s="42">
        <v>47.2</v>
      </c>
      <c r="AQ126" s="42">
        <v>8</v>
      </c>
      <c r="AR126" s="42">
        <v>55.2</v>
      </c>
      <c r="BL126" s="42">
        <v>175.9</v>
      </c>
      <c r="BM126" s="42">
        <v>172.43333333333331</v>
      </c>
      <c r="BN126" s="42">
        <v>13247.1</v>
      </c>
      <c r="BO126" s="42">
        <v>10492.2</v>
      </c>
      <c r="BP126" s="42">
        <v>1</v>
      </c>
      <c r="BQ126" s="42">
        <v>4832</v>
      </c>
      <c r="BR126" s="42">
        <v>13310</v>
      </c>
      <c r="BS126" s="42">
        <v>176411.33333333331</v>
      </c>
    </row>
    <row r="127" spans="1:71" x14ac:dyDescent="0.35">
      <c r="A127" s="78">
        <v>37072</v>
      </c>
      <c r="B127" s="42">
        <v>10597.8</v>
      </c>
      <c r="C127" s="42">
        <v>13300</v>
      </c>
      <c r="D127" s="42">
        <v>79.760000000000005</v>
      </c>
      <c r="E127" s="42">
        <v>7036.3</v>
      </c>
      <c r="F127" s="42">
        <v>8818.1</v>
      </c>
      <c r="G127" s="42">
        <v>79.795000000000002</v>
      </c>
      <c r="H127" s="42">
        <v>73.974999999999994</v>
      </c>
      <c r="I127" s="42">
        <v>68.221999999999994</v>
      </c>
      <c r="J127" s="42">
        <v>68.504999999999995</v>
      </c>
      <c r="K127" s="42">
        <v>67.052000000000007</v>
      </c>
      <c r="L127" s="42">
        <v>240.4</v>
      </c>
      <c r="M127" s="42">
        <v>230.1</v>
      </c>
      <c r="N127" s="42">
        <v>28.4</v>
      </c>
      <c r="O127" s="42">
        <v>1139.0999999999999</v>
      </c>
      <c r="P127" s="42">
        <v>52.5</v>
      </c>
      <c r="Q127" s="42">
        <v>1308.9000000000001</v>
      </c>
      <c r="R127" s="42">
        <v>724.1</v>
      </c>
      <c r="S127" s="42">
        <v>179</v>
      </c>
      <c r="T127" s="42">
        <v>1947</v>
      </c>
      <c r="U127" s="42">
        <v>736.9</v>
      </c>
      <c r="V127" s="42">
        <v>79.793999999999997</v>
      </c>
      <c r="W127" s="42">
        <v>666.1</v>
      </c>
      <c r="X127" s="42">
        <v>1280.9000000000001</v>
      </c>
      <c r="Y127" s="42">
        <v>900.4</v>
      </c>
      <c r="Z127" s="42">
        <v>1877.7</v>
      </c>
      <c r="AA127" s="42">
        <v>1049</v>
      </c>
      <c r="AB127" s="42">
        <v>86.3</v>
      </c>
      <c r="AC127" s="42">
        <v>148.69999999999999</v>
      </c>
      <c r="AD127" s="42">
        <v>723.4</v>
      </c>
      <c r="AE127" s="42">
        <v>831</v>
      </c>
      <c r="AF127" s="42">
        <v>262.2</v>
      </c>
      <c r="AG127" s="42">
        <v>259.89999999999998</v>
      </c>
      <c r="AH127" s="42">
        <v>637.79999999999995</v>
      </c>
      <c r="AI127" s="42">
        <v>30.4</v>
      </c>
      <c r="AJ127" s="42">
        <v>13.5</v>
      </c>
      <c r="AK127" s="42">
        <v>308</v>
      </c>
      <c r="AL127" s="42">
        <v>1617</v>
      </c>
      <c r="AM127" s="42">
        <v>145774</v>
      </c>
      <c r="AN127" s="42">
        <v>132128</v>
      </c>
      <c r="AO127" s="42">
        <v>43008</v>
      </c>
      <c r="AP127" s="42">
        <v>47.6</v>
      </c>
      <c r="AQ127" s="42">
        <v>14.4</v>
      </c>
      <c r="AR127" s="42">
        <v>62</v>
      </c>
      <c r="BL127" s="42">
        <v>177.1333333333333</v>
      </c>
      <c r="BM127" s="42">
        <v>173.73333333333341</v>
      </c>
      <c r="BN127" s="42">
        <v>13356.2</v>
      </c>
      <c r="BO127" s="42">
        <v>10642.6</v>
      </c>
      <c r="BP127" s="42">
        <v>1</v>
      </c>
      <c r="BQ127" s="42">
        <v>4877.666666666667</v>
      </c>
      <c r="BR127" s="42">
        <v>13410.66666666667</v>
      </c>
      <c r="BS127" s="42">
        <v>189275.66666666669</v>
      </c>
    </row>
    <row r="128" spans="1:71" x14ac:dyDescent="0.35">
      <c r="A128" s="78">
        <v>37164</v>
      </c>
      <c r="B128" s="42">
        <v>10596.3</v>
      </c>
      <c r="C128" s="42">
        <v>13244.8</v>
      </c>
      <c r="D128" s="42">
        <v>80.010000000000005</v>
      </c>
      <c r="E128" s="42">
        <v>7064.7</v>
      </c>
      <c r="F128" s="42">
        <v>8848.2999999999993</v>
      </c>
      <c r="G128" s="42">
        <v>79.841999999999999</v>
      </c>
      <c r="H128" s="42">
        <v>74.447999999999993</v>
      </c>
      <c r="I128" s="42">
        <v>68.403000000000006</v>
      </c>
      <c r="J128" s="42">
        <v>68.679000000000002</v>
      </c>
      <c r="K128" s="42">
        <v>67.262</v>
      </c>
      <c r="L128" s="42">
        <v>245.8</v>
      </c>
      <c r="M128" s="42">
        <v>217.4</v>
      </c>
      <c r="N128" s="42">
        <v>33.1</v>
      </c>
      <c r="O128" s="42">
        <v>1145.2</v>
      </c>
      <c r="P128" s="42">
        <v>53.4</v>
      </c>
      <c r="Q128" s="42">
        <v>1113.5999999999999</v>
      </c>
      <c r="R128" s="42">
        <v>725.3</v>
      </c>
      <c r="S128" s="42">
        <v>159.30000000000001</v>
      </c>
      <c r="T128" s="42">
        <v>1952.7</v>
      </c>
      <c r="U128" s="42">
        <v>736.1</v>
      </c>
      <c r="V128" s="42">
        <v>79.841999999999999</v>
      </c>
      <c r="W128" s="42">
        <v>674.3</v>
      </c>
      <c r="X128" s="42">
        <v>1278.4000000000001</v>
      </c>
      <c r="Y128" s="42">
        <v>905.8</v>
      </c>
      <c r="Z128" s="42">
        <v>1869</v>
      </c>
      <c r="AA128" s="42">
        <v>881.7</v>
      </c>
      <c r="AB128" s="42">
        <v>83.6</v>
      </c>
      <c r="AC128" s="42">
        <v>130.9</v>
      </c>
      <c r="AD128" s="42">
        <v>722</v>
      </c>
      <c r="AE128" s="42">
        <v>849.4</v>
      </c>
      <c r="AF128" s="42">
        <v>258.5</v>
      </c>
      <c r="AG128" s="42">
        <v>231.9</v>
      </c>
      <c r="AH128" s="42">
        <v>641.70000000000005</v>
      </c>
      <c r="AI128" s="42">
        <v>28.3</v>
      </c>
      <c r="AJ128" s="42">
        <v>14.1</v>
      </c>
      <c r="AK128" s="42">
        <v>295.8</v>
      </c>
      <c r="AL128" s="42">
        <v>1596.6</v>
      </c>
      <c r="AM128" s="42">
        <v>143219</v>
      </c>
      <c r="AN128" s="42">
        <v>133364</v>
      </c>
      <c r="AO128" s="42">
        <v>42668</v>
      </c>
      <c r="AP128" s="42">
        <v>66.3</v>
      </c>
      <c r="AQ128" s="42">
        <v>4.8</v>
      </c>
      <c r="AR128" s="42">
        <v>71.2</v>
      </c>
      <c r="BL128" s="42">
        <v>177.6333333333333</v>
      </c>
      <c r="BM128" s="42">
        <v>174.1</v>
      </c>
      <c r="BN128" s="42">
        <v>13459.7</v>
      </c>
      <c r="BO128" s="42">
        <v>10768.3</v>
      </c>
      <c r="BP128" s="42">
        <v>1</v>
      </c>
      <c r="BQ128" s="42">
        <v>4936.666666666667</v>
      </c>
      <c r="BR128" s="42">
        <v>13500.66666666667</v>
      </c>
      <c r="BS128" s="42">
        <v>187116</v>
      </c>
    </row>
    <row r="129" spans="1:71" x14ac:dyDescent="0.35">
      <c r="A129" s="78">
        <v>37256</v>
      </c>
      <c r="B129" s="42">
        <v>10660.3</v>
      </c>
      <c r="C129" s="42">
        <v>13280.9</v>
      </c>
      <c r="D129" s="42">
        <v>80.284000000000006</v>
      </c>
      <c r="E129" s="42">
        <v>7174.7</v>
      </c>
      <c r="F129" s="42">
        <v>8980.6</v>
      </c>
      <c r="G129" s="42">
        <v>79.891999999999996</v>
      </c>
      <c r="H129" s="42">
        <v>74.930000000000007</v>
      </c>
      <c r="I129" s="42">
        <v>68.542000000000002</v>
      </c>
      <c r="J129" s="42">
        <v>68.763000000000005</v>
      </c>
      <c r="K129" s="42">
        <v>67.623000000000005</v>
      </c>
      <c r="L129" s="42">
        <v>250.3</v>
      </c>
      <c r="M129" s="42">
        <v>246.5</v>
      </c>
      <c r="N129" s="42">
        <v>40.6</v>
      </c>
      <c r="O129" s="42">
        <v>1191.2</v>
      </c>
      <c r="P129" s="42">
        <v>54.3</v>
      </c>
      <c r="Q129" s="42">
        <v>1231.8</v>
      </c>
      <c r="R129" s="42">
        <v>737.1</v>
      </c>
      <c r="S129" s="42">
        <v>142.4</v>
      </c>
      <c r="T129" s="42">
        <v>1992</v>
      </c>
      <c r="U129" s="42">
        <v>738.7</v>
      </c>
      <c r="V129" s="42">
        <v>79.891000000000005</v>
      </c>
      <c r="W129" s="42">
        <v>686.8</v>
      </c>
      <c r="X129" s="42">
        <v>1305.2</v>
      </c>
      <c r="Y129" s="42">
        <v>916.6</v>
      </c>
      <c r="Z129" s="42">
        <v>1904.3</v>
      </c>
      <c r="AA129" s="42">
        <v>1002.4</v>
      </c>
      <c r="AB129" s="42">
        <v>84.1</v>
      </c>
      <c r="AC129" s="42">
        <v>115.8</v>
      </c>
      <c r="AD129" s="42">
        <v>724.2</v>
      </c>
      <c r="AE129" s="42">
        <v>865.2</v>
      </c>
      <c r="AF129" s="42">
        <v>270.39999999999998</v>
      </c>
      <c r="AG129" s="42">
        <v>229.3</v>
      </c>
      <c r="AH129" s="42">
        <v>653</v>
      </c>
      <c r="AI129" s="42">
        <v>26.6</v>
      </c>
      <c r="AJ129" s="42">
        <v>14.5</v>
      </c>
      <c r="AK129" s="42">
        <v>326</v>
      </c>
      <c r="AL129" s="42">
        <v>1655.5</v>
      </c>
      <c r="AM129" s="42">
        <v>153809</v>
      </c>
      <c r="AN129" s="42">
        <v>143652</v>
      </c>
      <c r="AO129" s="42">
        <v>43008</v>
      </c>
      <c r="AP129" s="42">
        <v>43.1</v>
      </c>
      <c r="AQ129" s="42">
        <v>3.4</v>
      </c>
      <c r="AR129" s="42">
        <v>46.4</v>
      </c>
      <c r="BL129" s="42">
        <v>177.5</v>
      </c>
      <c r="BM129" s="42">
        <v>173.66666666666671</v>
      </c>
      <c r="BN129" s="42">
        <v>13557.8</v>
      </c>
      <c r="BO129" s="42">
        <v>10882.5</v>
      </c>
      <c r="BP129" s="42">
        <v>1</v>
      </c>
      <c r="BQ129" s="42">
        <v>4977.333333333333</v>
      </c>
      <c r="BR129" s="42">
        <v>13583.66666666667</v>
      </c>
      <c r="BS129" s="42">
        <v>193037.66666666669</v>
      </c>
    </row>
    <row r="130" spans="1:71" x14ac:dyDescent="0.35">
      <c r="A130" s="78">
        <v>37346</v>
      </c>
      <c r="B130" s="42">
        <v>10789</v>
      </c>
      <c r="C130" s="42">
        <v>13397</v>
      </c>
      <c r="D130" s="42">
        <v>80.503</v>
      </c>
      <c r="E130" s="42">
        <v>7209.9</v>
      </c>
      <c r="F130" s="42">
        <v>9008.1</v>
      </c>
      <c r="G130" s="42">
        <v>80.040999999999997</v>
      </c>
      <c r="H130" s="42">
        <v>75.414000000000001</v>
      </c>
      <c r="I130" s="42">
        <v>68.953999999999994</v>
      </c>
      <c r="J130" s="42">
        <v>69.203000000000003</v>
      </c>
      <c r="K130" s="42">
        <v>67.921000000000006</v>
      </c>
      <c r="L130" s="42">
        <v>254.1</v>
      </c>
      <c r="M130" s="42">
        <v>244.9</v>
      </c>
      <c r="N130" s="42">
        <v>42.8</v>
      </c>
      <c r="O130" s="42">
        <v>1221</v>
      </c>
      <c r="P130" s="42">
        <v>55.2</v>
      </c>
      <c r="Q130" s="42">
        <v>1075.2</v>
      </c>
      <c r="R130" s="42">
        <v>744</v>
      </c>
      <c r="S130" s="42">
        <v>143.80000000000001</v>
      </c>
      <c r="T130" s="42">
        <v>2038.9</v>
      </c>
      <c r="U130" s="42">
        <v>746.9</v>
      </c>
      <c r="V130" s="42">
        <v>80.037999999999997</v>
      </c>
      <c r="W130" s="42">
        <v>713.9</v>
      </c>
      <c r="X130" s="42">
        <v>1325</v>
      </c>
      <c r="Y130" s="42">
        <v>946.9</v>
      </c>
      <c r="Z130" s="42">
        <v>1921.6</v>
      </c>
      <c r="AA130" s="42">
        <v>847.8</v>
      </c>
      <c r="AB130" s="42">
        <v>84.7</v>
      </c>
      <c r="AC130" s="42">
        <v>115.5</v>
      </c>
      <c r="AD130" s="42">
        <v>732</v>
      </c>
      <c r="AE130" s="42">
        <v>895</v>
      </c>
      <c r="AF130" s="42">
        <v>277.3</v>
      </c>
      <c r="AG130" s="42">
        <v>227.4</v>
      </c>
      <c r="AH130" s="42">
        <v>659.3</v>
      </c>
      <c r="AI130" s="42">
        <v>28.3</v>
      </c>
      <c r="AJ130" s="42">
        <v>14.9</v>
      </c>
      <c r="AK130" s="42">
        <v>326</v>
      </c>
      <c r="AL130" s="42">
        <v>1676.3</v>
      </c>
      <c r="AM130" s="42">
        <v>156084</v>
      </c>
      <c r="AN130" s="42">
        <v>145547</v>
      </c>
      <c r="AO130" s="42">
        <v>50609</v>
      </c>
      <c r="AP130" s="42">
        <v>40.700000000000003</v>
      </c>
      <c r="AQ130" s="42">
        <v>1.8</v>
      </c>
      <c r="AR130" s="42">
        <v>42.6</v>
      </c>
      <c r="BL130" s="42">
        <v>178.06666666666669</v>
      </c>
      <c r="BM130" s="42">
        <v>174.0333333333333</v>
      </c>
      <c r="BN130" s="42">
        <v>13651.1</v>
      </c>
      <c r="BO130" s="42">
        <v>10993.6</v>
      </c>
      <c r="BP130" s="42">
        <v>-1</v>
      </c>
      <c r="BQ130" s="42">
        <v>5004.333333333333</v>
      </c>
      <c r="BR130" s="42">
        <v>13639</v>
      </c>
      <c r="BS130" s="42">
        <v>198023.33333333331</v>
      </c>
    </row>
    <row r="131" spans="1:71" x14ac:dyDescent="0.35">
      <c r="A131" s="78">
        <v>37437</v>
      </c>
      <c r="B131" s="42">
        <v>10893.2</v>
      </c>
      <c r="C131" s="42">
        <v>13478.2</v>
      </c>
      <c r="D131" s="42">
        <v>80.831999999999994</v>
      </c>
      <c r="E131" s="42">
        <v>7302.1</v>
      </c>
      <c r="F131" s="42">
        <v>9054.2999999999993</v>
      </c>
      <c r="G131" s="42">
        <v>80.650999999999996</v>
      </c>
      <c r="H131" s="42">
        <v>76.126999999999995</v>
      </c>
      <c r="I131" s="42">
        <v>69.578999999999994</v>
      </c>
      <c r="J131" s="42">
        <v>69.891000000000005</v>
      </c>
      <c r="K131" s="42">
        <v>68.290000000000006</v>
      </c>
      <c r="L131" s="42">
        <v>257.89999999999998</v>
      </c>
      <c r="M131" s="42">
        <v>243.8</v>
      </c>
      <c r="N131" s="42">
        <v>60.5</v>
      </c>
      <c r="O131" s="42">
        <v>1247.0999999999999</v>
      </c>
      <c r="P131" s="42">
        <v>56</v>
      </c>
      <c r="Q131" s="42">
        <v>1051</v>
      </c>
      <c r="R131" s="42">
        <v>751.3</v>
      </c>
      <c r="S131" s="42">
        <v>150</v>
      </c>
      <c r="T131" s="42">
        <v>2073.5</v>
      </c>
      <c r="U131" s="42">
        <v>755.3</v>
      </c>
      <c r="V131" s="42">
        <v>80.647999999999996</v>
      </c>
      <c r="W131" s="42">
        <v>734.7</v>
      </c>
      <c r="X131" s="42">
        <v>1338.8</v>
      </c>
      <c r="Y131" s="42">
        <v>965.3</v>
      </c>
      <c r="Z131" s="42">
        <v>1924.2</v>
      </c>
      <c r="AA131" s="42">
        <v>836.7</v>
      </c>
      <c r="AB131" s="42">
        <v>87.3</v>
      </c>
      <c r="AC131" s="42">
        <v>119.9</v>
      </c>
      <c r="AD131" s="42">
        <v>739.9</v>
      </c>
      <c r="AE131" s="42">
        <v>921</v>
      </c>
      <c r="AF131" s="42">
        <v>285.7</v>
      </c>
      <c r="AG131" s="42">
        <v>214.3</v>
      </c>
      <c r="AH131" s="42">
        <v>664</v>
      </c>
      <c r="AI131" s="42">
        <v>30.2</v>
      </c>
      <c r="AJ131" s="42">
        <v>15.4</v>
      </c>
      <c r="AK131" s="42">
        <v>326</v>
      </c>
      <c r="AL131" s="42">
        <v>1693.6</v>
      </c>
      <c r="AM131" s="42">
        <v>157455</v>
      </c>
      <c r="AN131" s="42">
        <v>146352</v>
      </c>
      <c r="AO131" s="42">
        <v>45405</v>
      </c>
      <c r="AP131" s="42">
        <v>39.200000000000003</v>
      </c>
      <c r="AQ131" s="42">
        <v>0.6</v>
      </c>
      <c r="AR131" s="42">
        <v>39.799999999999997</v>
      </c>
      <c r="BL131" s="42">
        <v>179.4666666666667</v>
      </c>
      <c r="BM131" s="42">
        <v>175.5333333333333</v>
      </c>
      <c r="BN131" s="42">
        <v>13741.2</v>
      </c>
      <c r="BO131" s="42">
        <v>11105.7</v>
      </c>
      <c r="BP131" s="42">
        <v>-1</v>
      </c>
      <c r="BQ131" s="42">
        <v>5039</v>
      </c>
      <c r="BR131" s="42">
        <v>13699.33333333333</v>
      </c>
      <c r="BS131" s="42">
        <v>194794</v>
      </c>
    </row>
    <row r="132" spans="1:71" x14ac:dyDescent="0.35">
      <c r="A132" s="78">
        <v>37529</v>
      </c>
      <c r="B132" s="42">
        <v>10992.1</v>
      </c>
      <c r="C132" s="42">
        <v>13538.1</v>
      </c>
      <c r="D132" s="42">
        <v>81.177000000000007</v>
      </c>
      <c r="E132" s="42">
        <v>7390.9</v>
      </c>
      <c r="F132" s="42">
        <v>9119.9</v>
      </c>
      <c r="G132" s="42">
        <v>81.045000000000002</v>
      </c>
      <c r="H132" s="42">
        <v>76.78</v>
      </c>
      <c r="I132" s="42">
        <v>70.070999999999998</v>
      </c>
      <c r="J132" s="42">
        <v>70.453000000000003</v>
      </c>
      <c r="K132" s="42">
        <v>68.5</v>
      </c>
      <c r="L132" s="42">
        <v>261.60000000000002</v>
      </c>
      <c r="M132" s="42">
        <v>251.1</v>
      </c>
      <c r="N132" s="42">
        <v>56.9</v>
      </c>
      <c r="O132" s="42">
        <v>1259.9000000000001</v>
      </c>
      <c r="P132" s="42">
        <v>56.8</v>
      </c>
      <c r="Q132" s="42">
        <v>1044.0999999999999</v>
      </c>
      <c r="R132" s="42">
        <v>768.5</v>
      </c>
      <c r="S132" s="42">
        <v>158</v>
      </c>
      <c r="T132" s="42">
        <v>2100.4</v>
      </c>
      <c r="U132" s="42">
        <v>758.1</v>
      </c>
      <c r="V132" s="42">
        <v>81.040999999999997</v>
      </c>
      <c r="W132" s="42">
        <v>748.2</v>
      </c>
      <c r="X132" s="42">
        <v>1352.2</v>
      </c>
      <c r="Y132" s="42">
        <v>974.8</v>
      </c>
      <c r="Z132" s="42">
        <v>1929.8</v>
      </c>
      <c r="AA132" s="42">
        <v>825.3</v>
      </c>
      <c r="AB132" s="42">
        <v>88</v>
      </c>
      <c r="AC132" s="42">
        <v>126.5</v>
      </c>
      <c r="AD132" s="42">
        <v>742</v>
      </c>
      <c r="AE132" s="42">
        <v>925.2</v>
      </c>
      <c r="AF132" s="42">
        <v>294.3</v>
      </c>
      <c r="AG132" s="42">
        <v>218.8</v>
      </c>
      <c r="AH132" s="42">
        <v>680.5</v>
      </c>
      <c r="AI132" s="42">
        <v>31.5</v>
      </c>
      <c r="AJ132" s="42">
        <v>16.100000000000001</v>
      </c>
      <c r="AK132" s="42">
        <v>334.7</v>
      </c>
      <c r="AL132" s="42">
        <v>1723.7</v>
      </c>
      <c r="AM132" s="42">
        <v>164010</v>
      </c>
      <c r="AN132" s="42">
        <v>152896</v>
      </c>
      <c r="AO132" s="42">
        <v>41342</v>
      </c>
      <c r="AP132" s="42">
        <v>39.700000000000003</v>
      </c>
      <c r="AQ132" s="42">
        <v>1.7</v>
      </c>
      <c r="AR132" s="42">
        <v>41.3</v>
      </c>
      <c r="BL132" s="42">
        <v>180.43333333333331</v>
      </c>
      <c r="BM132" s="42">
        <v>176.5</v>
      </c>
      <c r="BN132" s="42">
        <v>13829.2</v>
      </c>
      <c r="BO132" s="42">
        <v>11228.4</v>
      </c>
      <c r="BP132" s="42">
        <v>-1</v>
      </c>
      <c r="BQ132" s="42">
        <v>5052.666666666667</v>
      </c>
      <c r="BR132" s="42">
        <v>13744.66666666667</v>
      </c>
      <c r="BS132" s="42">
        <v>196443.66666666669</v>
      </c>
    </row>
    <row r="133" spans="1:71" x14ac:dyDescent="0.35">
      <c r="A133" s="78">
        <v>37621</v>
      </c>
      <c r="B133" s="42">
        <v>11071.5</v>
      </c>
      <c r="C133" s="42">
        <v>13559</v>
      </c>
      <c r="D133" s="42">
        <v>81.643000000000001</v>
      </c>
      <c r="E133" s="42">
        <v>7467.7</v>
      </c>
      <c r="F133" s="42">
        <v>9172.4</v>
      </c>
      <c r="G133" s="42">
        <v>81.42</v>
      </c>
      <c r="H133" s="42">
        <v>78.203000000000003</v>
      </c>
      <c r="I133" s="42">
        <v>70.655000000000001</v>
      </c>
      <c r="J133" s="42">
        <v>71.150999999999996</v>
      </c>
      <c r="K133" s="42">
        <v>68.617999999999995</v>
      </c>
      <c r="L133" s="42">
        <v>265.2</v>
      </c>
      <c r="M133" s="42">
        <v>260.3</v>
      </c>
      <c r="N133" s="42">
        <v>53.7</v>
      </c>
      <c r="O133" s="42">
        <v>1276.2</v>
      </c>
      <c r="P133" s="42">
        <v>57.6</v>
      </c>
      <c r="Q133" s="42">
        <v>1038.4000000000001</v>
      </c>
      <c r="R133" s="42">
        <v>776.3</v>
      </c>
      <c r="S133" s="42">
        <v>175.5</v>
      </c>
      <c r="T133" s="42">
        <v>2142</v>
      </c>
      <c r="U133" s="42">
        <v>760.8</v>
      </c>
      <c r="V133" s="42">
        <v>81.415999999999997</v>
      </c>
      <c r="W133" s="42">
        <v>775.1</v>
      </c>
      <c r="X133" s="42">
        <v>1366.9</v>
      </c>
      <c r="Y133" s="42">
        <v>991.3</v>
      </c>
      <c r="Z133" s="42">
        <v>1934.7</v>
      </c>
      <c r="AA133" s="42">
        <v>819.6</v>
      </c>
      <c r="AB133" s="42">
        <v>87.3</v>
      </c>
      <c r="AC133" s="42">
        <v>142</v>
      </c>
      <c r="AD133" s="42">
        <v>743.8</v>
      </c>
      <c r="AE133" s="42">
        <v>930.8</v>
      </c>
      <c r="AF133" s="42">
        <v>297.39999999999998</v>
      </c>
      <c r="AG133" s="42">
        <v>218.9</v>
      </c>
      <c r="AH133" s="42">
        <v>689</v>
      </c>
      <c r="AI133" s="42">
        <v>33.5</v>
      </c>
      <c r="AJ133" s="42">
        <v>17</v>
      </c>
      <c r="AK133" s="42">
        <v>345.4</v>
      </c>
      <c r="AL133" s="42">
        <v>1756.2</v>
      </c>
      <c r="AM133" s="42">
        <v>166934</v>
      </c>
      <c r="AN133" s="42">
        <v>155307</v>
      </c>
      <c r="AO133" s="42">
        <v>44814</v>
      </c>
      <c r="AP133" s="42">
        <v>42.3</v>
      </c>
      <c r="AQ133" s="42">
        <v>-0.4</v>
      </c>
      <c r="AR133" s="42">
        <v>41.9</v>
      </c>
      <c r="BL133" s="42">
        <v>181.5</v>
      </c>
      <c r="BM133" s="42">
        <v>177.4666666666667</v>
      </c>
      <c r="BN133" s="42">
        <v>13916</v>
      </c>
      <c r="BO133" s="42">
        <v>11363</v>
      </c>
      <c r="BP133" s="42">
        <v>-1</v>
      </c>
      <c r="BQ133" s="42">
        <v>5020.666666666667</v>
      </c>
      <c r="BR133" s="42">
        <v>13775</v>
      </c>
      <c r="BS133" s="42">
        <v>199770.66666666669</v>
      </c>
    </row>
    <row r="134" spans="1:71" x14ac:dyDescent="0.35">
      <c r="A134" s="78">
        <v>37711</v>
      </c>
      <c r="B134" s="42">
        <v>11183.5</v>
      </c>
      <c r="C134" s="42">
        <v>13634.3</v>
      </c>
      <c r="D134" s="42">
        <v>82.046999999999997</v>
      </c>
      <c r="E134" s="42">
        <v>7555.8</v>
      </c>
      <c r="F134" s="42">
        <v>9215.5</v>
      </c>
      <c r="G134" s="42">
        <v>81.994</v>
      </c>
      <c r="H134" s="42">
        <v>79.075000000000003</v>
      </c>
      <c r="I134" s="42">
        <v>71.646000000000001</v>
      </c>
      <c r="J134" s="42">
        <v>72.248999999999995</v>
      </c>
      <c r="K134" s="42">
        <v>69.186999999999998</v>
      </c>
      <c r="L134" s="42">
        <v>268.89999999999998</v>
      </c>
      <c r="M134" s="42">
        <v>260.7</v>
      </c>
      <c r="N134" s="42">
        <v>51.8</v>
      </c>
      <c r="O134" s="42">
        <v>1294.5999999999999</v>
      </c>
      <c r="P134" s="42">
        <v>58.5</v>
      </c>
      <c r="Q134" s="42">
        <v>1021.3</v>
      </c>
      <c r="R134" s="42">
        <v>788.6</v>
      </c>
      <c r="S134" s="42">
        <v>196.1</v>
      </c>
      <c r="T134" s="42">
        <v>2172.4</v>
      </c>
      <c r="U134" s="42">
        <v>767.1</v>
      </c>
      <c r="V134" s="42">
        <v>81.99</v>
      </c>
      <c r="W134" s="42">
        <v>792.3</v>
      </c>
      <c r="X134" s="42">
        <v>1380</v>
      </c>
      <c r="Y134" s="42">
        <v>1002.2</v>
      </c>
      <c r="Z134" s="42">
        <v>1926.2</v>
      </c>
      <c r="AA134" s="42">
        <v>803.5</v>
      </c>
      <c r="AB134" s="42">
        <v>90.1</v>
      </c>
      <c r="AC134" s="42">
        <v>161.5</v>
      </c>
      <c r="AD134" s="42">
        <v>749.1</v>
      </c>
      <c r="AE134" s="42">
        <v>947.7</v>
      </c>
      <c r="AF134" s="42">
        <v>299.60000000000002</v>
      </c>
      <c r="AG134" s="42">
        <v>217.9</v>
      </c>
      <c r="AH134" s="42">
        <v>698.5</v>
      </c>
      <c r="AI134" s="42">
        <v>34.5</v>
      </c>
      <c r="AJ134" s="42">
        <v>18</v>
      </c>
      <c r="AK134" s="42">
        <v>347</v>
      </c>
      <c r="AL134" s="42">
        <v>1782.4</v>
      </c>
      <c r="AM134" s="42">
        <v>165906</v>
      </c>
      <c r="AN134" s="42">
        <v>154378</v>
      </c>
      <c r="AO134" s="42">
        <v>43171</v>
      </c>
      <c r="AP134" s="42">
        <v>47</v>
      </c>
      <c r="AQ134" s="42">
        <v>0.1</v>
      </c>
      <c r="AR134" s="42">
        <v>47.1</v>
      </c>
      <c r="BL134" s="42">
        <v>183.3666666666667</v>
      </c>
      <c r="BM134" s="42">
        <v>179.4666666666667</v>
      </c>
      <c r="BN134" s="42">
        <v>14002.4</v>
      </c>
      <c r="BO134" s="42">
        <v>11485.5</v>
      </c>
      <c r="BP134" s="42">
        <v>-1</v>
      </c>
      <c r="BQ134" s="42">
        <v>5029.333333333333</v>
      </c>
      <c r="BR134" s="42">
        <v>13801</v>
      </c>
      <c r="BS134" s="42">
        <v>197410.66666666669</v>
      </c>
    </row>
    <row r="135" spans="1:71" x14ac:dyDescent="0.35">
      <c r="A135" s="78">
        <v>37802</v>
      </c>
      <c r="B135" s="42">
        <v>11312.9</v>
      </c>
      <c r="C135" s="42">
        <v>13751.5</v>
      </c>
      <c r="D135" s="42">
        <v>82.287000000000006</v>
      </c>
      <c r="E135" s="42">
        <v>7642.6</v>
      </c>
      <c r="F135" s="42">
        <v>9319</v>
      </c>
      <c r="G135" s="42">
        <v>82.015000000000001</v>
      </c>
      <c r="H135" s="42">
        <v>79.637</v>
      </c>
      <c r="I135" s="42">
        <v>71.683000000000007</v>
      </c>
      <c r="J135" s="42">
        <v>72.278000000000006</v>
      </c>
      <c r="K135" s="42">
        <v>69.259</v>
      </c>
      <c r="L135" s="42">
        <v>273.39999999999998</v>
      </c>
      <c r="M135" s="42">
        <v>260.10000000000002</v>
      </c>
      <c r="N135" s="42">
        <v>55.2</v>
      </c>
      <c r="O135" s="42">
        <v>1312.6</v>
      </c>
      <c r="P135" s="42">
        <v>59.7</v>
      </c>
      <c r="Q135" s="42">
        <v>1020.8</v>
      </c>
      <c r="R135" s="42">
        <v>800</v>
      </c>
      <c r="S135" s="42">
        <v>192.6</v>
      </c>
      <c r="T135" s="42">
        <v>2199.4</v>
      </c>
      <c r="U135" s="42">
        <v>777.8</v>
      </c>
      <c r="V135" s="42">
        <v>82.010999999999996</v>
      </c>
      <c r="W135" s="42">
        <v>825.5</v>
      </c>
      <c r="X135" s="42">
        <v>1374</v>
      </c>
      <c r="Y135" s="42">
        <v>1036.7</v>
      </c>
      <c r="Z135" s="42">
        <v>1916.7</v>
      </c>
      <c r="AA135" s="42">
        <v>812.9</v>
      </c>
      <c r="AB135" s="42">
        <v>90</v>
      </c>
      <c r="AC135" s="42">
        <v>160.9</v>
      </c>
      <c r="AD135" s="42">
        <v>758.6</v>
      </c>
      <c r="AE135" s="42">
        <v>964.3</v>
      </c>
      <c r="AF135" s="42">
        <v>323.3</v>
      </c>
      <c r="AG135" s="42">
        <v>207.9</v>
      </c>
      <c r="AH135" s="42">
        <v>709.9</v>
      </c>
      <c r="AI135" s="42">
        <v>31.7</v>
      </c>
      <c r="AJ135" s="42">
        <v>19.2</v>
      </c>
      <c r="AK135" s="42">
        <v>348.3</v>
      </c>
      <c r="AL135" s="42">
        <v>1784.5</v>
      </c>
      <c r="AM135" s="42">
        <v>171106</v>
      </c>
      <c r="AN135" s="42">
        <v>158020</v>
      </c>
      <c r="AO135" s="42">
        <v>48719</v>
      </c>
      <c r="AP135" s="42">
        <v>56.8</v>
      </c>
      <c r="AQ135" s="42">
        <v>0.3</v>
      </c>
      <c r="AR135" s="42">
        <v>57.1</v>
      </c>
      <c r="BL135" s="42">
        <v>183.06666666666669</v>
      </c>
      <c r="BM135" s="42">
        <v>178.93333333333331</v>
      </c>
      <c r="BN135" s="42">
        <v>14089.7</v>
      </c>
      <c r="BO135" s="42">
        <v>11591.1</v>
      </c>
      <c r="BP135" s="42">
        <v>-1</v>
      </c>
      <c r="BQ135" s="42">
        <v>5007.666666666667</v>
      </c>
      <c r="BR135" s="42">
        <v>13820</v>
      </c>
      <c r="BS135" s="42">
        <v>195858</v>
      </c>
    </row>
    <row r="136" spans="1:71" x14ac:dyDescent="0.35">
      <c r="A136" s="78">
        <v>37894</v>
      </c>
      <c r="B136" s="42">
        <v>11567.3</v>
      </c>
      <c r="C136" s="42">
        <v>13985.1</v>
      </c>
      <c r="D136" s="42">
        <v>82.738</v>
      </c>
      <c r="E136" s="42">
        <v>7802.6</v>
      </c>
      <c r="F136" s="42">
        <v>9455.7000000000007</v>
      </c>
      <c r="G136" s="42">
        <v>82.522000000000006</v>
      </c>
      <c r="H136" s="42">
        <v>80.358999999999995</v>
      </c>
      <c r="I136" s="42">
        <v>72.156000000000006</v>
      </c>
      <c r="J136" s="42">
        <v>72.847999999999999</v>
      </c>
      <c r="K136" s="42">
        <v>69.346999999999994</v>
      </c>
      <c r="L136" s="42">
        <v>279</v>
      </c>
      <c r="M136" s="42">
        <v>271.7</v>
      </c>
      <c r="N136" s="42">
        <v>54.2</v>
      </c>
      <c r="O136" s="42">
        <v>1335.5</v>
      </c>
      <c r="P136" s="42">
        <v>61.1</v>
      </c>
      <c r="Q136" s="42">
        <v>950.7</v>
      </c>
      <c r="R136" s="42">
        <v>813</v>
      </c>
      <c r="S136" s="42">
        <v>213.9</v>
      </c>
      <c r="T136" s="42">
        <v>2221.1999999999998</v>
      </c>
      <c r="U136" s="42">
        <v>787.7</v>
      </c>
      <c r="V136" s="42">
        <v>82.516999999999996</v>
      </c>
      <c r="W136" s="42">
        <v>832.7</v>
      </c>
      <c r="X136" s="42">
        <v>1388.5</v>
      </c>
      <c r="Y136" s="42">
        <v>1036.4000000000001</v>
      </c>
      <c r="Z136" s="42">
        <v>1924.3</v>
      </c>
      <c r="AA136" s="42">
        <v>716.5</v>
      </c>
      <c r="AB136" s="42">
        <v>89.6</v>
      </c>
      <c r="AC136" s="42">
        <v>180.3</v>
      </c>
      <c r="AD136" s="42">
        <v>767.2</v>
      </c>
      <c r="AE136" s="42">
        <v>973.7</v>
      </c>
      <c r="AF136" s="42">
        <v>329.6</v>
      </c>
      <c r="AG136" s="42">
        <v>234.2</v>
      </c>
      <c r="AH136" s="42">
        <v>723.4</v>
      </c>
      <c r="AI136" s="42">
        <v>33.6</v>
      </c>
      <c r="AJ136" s="42">
        <v>20.5</v>
      </c>
      <c r="AK136" s="42">
        <v>361.8</v>
      </c>
      <c r="AL136" s="42">
        <v>1813</v>
      </c>
      <c r="AM136" s="42">
        <v>186792</v>
      </c>
      <c r="AN136" s="42">
        <v>174229</v>
      </c>
      <c r="AO136" s="42">
        <v>46443</v>
      </c>
      <c r="AP136" s="42">
        <v>46.9</v>
      </c>
      <c r="AQ136" s="42">
        <v>-1</v>
      </c>
      <c r="AR136" s="42">
        <v>45.9</v>
      </c>
      <c r="BL136" s="42">
        <v>184.43333333333331</v>
      </c>
      <c r="BM136" s="42">
        <v>180.2</v>
      </c>
      <c r="BN136" s="42">
        <v>14177.4</v>
      </c>
      <c r="BO136" s="42">
        <v>11726.4</v>
      </c>
      <c r="BP136" s="42">
        <v>-1</v>
      </c>
      <c r="BQ136" s="42">
        <v>4978.666666666667</v>
      </c>
      <c r="BR136" s="42">
        <v>13832.33333333333</v>
      </c>
      <c r="BS136" s="42">
        <v>200686</v>
      </c>
    </row>
    <row r="137" spans="1:71" x14ac:dyDescent="0.35">
      <c r="A137" s="78">
        <v>37986</v>
      </c>
      <c r="B137" s="42">
        <v>11769.3</v>
      </c>
      <c r="C137" s="42">
        <v>14145.6</v>
      </c>
      <c r="D137" s="42">
        <v>83.195999999999998</v>
      </c>
      <c r="E137" s="42">
        <v>7891.5</v>
      </c>
      <c r="F137" s="42">
        <v>9519.7999999999993</v>
      </c>
      <c r="G137" s="42">
        <v>82.900999999999996</v>
      </c>
      <c r="H137" s="42">
        <v>80.960999999999999</v>
      </c>
      <c r="I137" s="42">
        <v>72.712999999999994</v>
      </c>
      <c r="J137" s="42">
        <v>73.497</v>
      </c>
      <c r="K137" s="42">
        <v>69.539000000000001</v>
      </c>
      <c r="L137" s="42">
        <v>285.5</v>
      </c>
      <c r="M137" s="42">
        <v>265.7</v>
      </c>
      <c r="N137" s="42">
        <v>51.5</v>
      </c>
      <c r="O137" s="42">
        <v>1341.2</v>
      </c>
      <c r="P137" s="42">
        <v>62.7</v>
      </c>
      <c r="Q137" s="42">
        <v>1021.3</v>
      </c>
      <c r="R137" s="42">
        <v>820.9</v>
      </c>
      <c r="S137" s="42">
        <v>236.6</v>
      </c>
      <c r="T137" s="42">
        <v>2251.8000000000002</v>
      </c>
      <c r="U137" s="42">
        <v>800.1</v>
      </c>
      <c r="V137" s="42">
        <v>82.894999999999996</v>
      </c>
      <c r="W137" s="42">
        <v>854.6</v>
      </c>
      <c r="X137" s="42">
        <v>1397.3</v>
      </c>
      <c r="Y137" s="42">
        <v>1055.7</v>
      </c>
      <c r="Z137" s="42">
        <v>1921.6</v>
      </c>
      <c r="AA137" s="42">
        <v>781.6</v>
      </c>
      <c r="AB137" s="42">
        <v>91.1</v>
      </c>
      <c r="AC137" s="42">
        <v>200.4</v>
      </c>
      <c r="AD137" s="42">
        <v>778.2</v>
      </c>
      <c r="AE137" s="42">
        <v>984.3</v>
      </c>
      <c r="AF137" s="42">
        <v>334.3</v>
      </c>
      <c r="AG137" s="42">
        <v>239.7</v>
      </c>
      <c r="AH137" s="42">
        <v>729.8</v>
      </c>
      <c r="AI137" s="42">
        <v>36.200000000000003</v>
      </c>
      <c r="AJ137" s="42">
        <v>22</v>
      </c>
      <c r="AK137" s="42">
        <v>357</v>
      </c>
      <c r="AL137" s="42">
        <v>1815.8</v>
      </c>
      <c r="AM137" s="42">
        <v>182543</v>
      </c>
      <c r="AN137" s="42">
        <v>170506</v>
      </c>
      <c r="AO137" s="42">
        <v>45507</v>
      </c>
      <c r="AP137" s="42">
        <v>45.1</v>
      </c>
      <c r="AQ137" s="42">
        <v>0.9</v>
      </c>
      <c r="AR137" s="42">
        <v>46</v>
      </c>
      <c r="BL137" s="42">
        <v>185.1333333333333</v>
      </c>
      <c r="BM137" s="42">
        <v>180.73333333333341</v>
      </c>
      <c r="BN137" s="42">
        <v>14266.5</v>
      </c>
      <c r="BO137" s="42">
        <v>11869.8</v>
      </c>
      <c r="BP137" s="42">
        <v>-1</v>
      </c>
      <c r="BQ137" s="42">
        <v>4985.333333333333</v>
      </c>
      <c r="BR137" s="42">
        <v>13824.33333333333</v>
      </c>
      <c r="BS137" s="42">
        <v>199340</v>
      </c>
    </row>
    <row r="138" spans="1:71" x14ac:dyDescent="0.35">
      <c r="A138" s="78">
        <v>38077</v>
      </c>
      <c r="B138" s="42">
        <v>11920.2</v>
      </c>
      <c r="C138" s="42">
        <v>14221.1</v>
      </c>
      <c r="D138" s="42">
        <v>83.823999999999998</v>
      </c>
      <c r="E138" s="42">
        <v>8027.7</v>
      </c>
      <c r="F138" s="42">
        <v>9604.5</v>
      </c>
      <c r="G138" s="42">
        <v>83.588999999999999</v>
      </c>
      <c r="H138" s="42">
        <v>81.650000000000006</v>
      </c>
      <c r="I138" s="42">
        <v>73.644000000000005</v>
      </c>
      <c r="J138" s="42">
        <v>74.548000000000002</v>
      </c>
      <c r="K138" s="42">
        <v>69.992000000000004</v>
      </c>
      <c r="L138" s="42">
        <v>293</v>
      </c>
      <c r="M138" s="42">
        <v>283.39999999999998</v>
      </c>
      <c r="N138" s="42">
        <v>42.3</v>
      </c>
      <c r="O138" s="42">
        <v>1379.6</v>
      </c>
      <c r="P138" s="42">
        <v>64.8</v>
      </c>
      <c r="Q138" s="42">
        <v>1012.3</v>
      </c>
      <c r="R138" s="42">
        <v>847.3</v>
      </c>
      <c r="S138" s="42">
        <v>247</v>
      </c>
      <c r="T138" s="42">
        <v>2287.3000000000002</v>
      </c>
      <c r="U138" s="42">
        <v>813.4</v>
      </c>
      <c r="V138" s="42">
        <v>83.582999999999998</v>
      </c>
      <c r="W138" s="42">
        <v>871.3</v>
      </c>
      <c r="X138" s="42">
        <v>1416</v>
      </c>
      <c r="Y138" s="42">
        <v>1067.2</v>
      </c>
      <c r="Z138" s="42">
        <v>1922.7</v>
      </c>
      <c r="AA138" s="42">
        <v>773.2</v>
      </c>
      <c r="AB138" s="42">
        <v>94.1</v>
      </c>
      <c r="AC138" s="42">
        <v>209.2</v>
      </c>
      <c r="AD138" s="42">
        <v>790</v>
      </c>
      <c r="AE138" s="42">
        <v>1003.6</v>
      </c>
      <c r="AF138" s="42">
        <v>328</v>
      </c>
      <c r="AG138" s="42">
        <v>239</v>
      </c>
      <c r="AH138" s="42">
        <v>753.2</v>
      </c>
      <c r="AI138" s="42">
        <v>37.799999999999997</v>
      </c>
      <c r="AJ138" s="42">
        <v>23.4</v>
      </c>
      <c r="AK138" s="42">
        <v>376</v>
      </c>
      <c r="AL138" s="42">
        <v>1844.8</v>
      </c>
      <c r="AM138" s="42">
        <v>190070</v>
      </c>
      <c r="AN138" s="42">
        <v>177772</v>
      </c>
      <c r="AO138" s="42">
        <v>47601</v>
      </c>
      <c r="AP138" s="42">
        <v>43.9</v>
      </c>
      <c r="AQ138" s="42">
        <v>0.4</v>
      </c>
      <c r="AR138" s="42">
        <v>44.2</v>
      </c>
      <c r="BL138" s="42">
        <v>186.7</v>
      </c>
      <c r="BM138" s="42">
        <v>182.33333333333329</v>
      </c>
      <c r="BN138" s="42">
        <v>14357.5</v>
      </c>
      <c r="BO138" s="42">
        <v>12034.5</v>
      </c>
      <c r="BP138" s="42">
        <v>-1</v>
      </c>
      <c r="BQ138" s="42">
        <v>4968.333333333333</v>
      </c>
      <c r="BR138" s="42">
        <v>13859</v>
      </c>
      <c r="BS138" s="42">
        <v>197322.33333333331</v>
      </c>
    </row>
    <row r="139" spans="1:71" x14ac:dyDescent="0.35">
      <c r="A139" s="78">
        <v>38168</v>
      </c>
      <c r="B139" s="42">
        <v>12109</v>
      </c>
      <c r="C139" s="42">
        <v>14329.5</v>
      </c>
      <c r="D139" s="42">
        <v>84.515000000000001</v>
      </c>
      <c r="E139" s="42">
        <v>8133</v>
      </c>
      <c r="F139" s="42">
        <v>9664.2999999999993</v>
      </c>
      <c r="G139" s="42">
        <v>84.162000000000006</v>
      </c>
      <c r="H139" s="42">
        <v>82.358000000000004</v>
      </c>
      <c r="I139" s="42">
        <v>74.698999999999998</v>
      </c>
      <c r="J139" s="42">
        <v>75.543000000000006</v>
      </c>
      <c r="K139" s="42">
        <v>71.278000000000006</v>
      </c>
      <c r="L139" s="42">
        <v>300.39999999999998</v>
      </c>
      <c r="M139" s="42">
        <v>293</v>
      </c>
      <c r="N139" s="42">
        <v>35.9</v>
      </c>
      <c r="O139" s="42">
        <v>1400.6</v>
      </c>
      <c r="P139" s="42">
        <v>66.400000000000006</v>
      </c>
      <c r="Q139" s="42">
        <v>1026.8</v>
      </c>
      <c r="R139" s="42">
        <v>859.9</v>
      </c>
      <c r="S139" s="42">
        <v>266.8</v>
      </c>
      <c r="T139" s="42">
        <v>2321.4</v>
      </c>
      <c r="U139" s="42">
        <v>828</v>
      </c>
      <c r="V139" s="42">
        <v>84.155000000000001</v>
      </c>
      <c r="W139" s="42">
        <v>884.2</v>
      </c>
      <c r="X139" s="42">
        <v>1437.2</v>
      </c>
      <c r="Y139" s="42">
        <v>1073.5999999999999</v>
      </c>
      <c r="Z139" s="42">
        <v>1924</v>
      </c>
      <c r="AA139" s="42">
        <v>792.4</v>
      </c>
      <c r="AB139" s="42">
        <v>94.8</v>
      </c>
      <c r="AC139" s="42">
        <v>226</v>
      </c>
      <c r="AD139" s="42">
        <v>803.5</v>
      </c>
      <c r="AE139" s="42">
        <v>1013.5</v>
      </c>
      <c r="AF139" s="42">
        <v>332.8</v>
      </c>
      <c r="AG139" s="42">
        <v>234.3</v>
      </c>
      <c r="AH139" s="42">
        <v>765.1</v>
      </c>
      <c r="AI139" s="42">
        <v>40.799999999999997</v>
      </c>
      <c r="AJ139" s="42">
        <v>24.5</v>
      </c>
      <c r="AK139" s="42">
        <v>387.1</v>
      </c>
      <c r="AL139" s="42">
        <v>1869.3</v>
      </c>
      <c r="AM139" s="42">
        <v>194963</v>
      </c>
      <c r="AN139" s="42">
        <v>182692</v>
      </c>
      <c r="AO139" s="42">
        <v>44213</v>
      </c>
      <c r="AP139" s="42">
        <v>43.3</v>
      </c>
      <c r="AQ139" s="42">
        <v>0.4</v>
      </c>
      <c r="AR139" s="42">
        <v>43.7</v>
      </c>
      <c r="BL139" s="42">
        <v>188.16666666666671</v>
      </c>
      <c r="BM139" s="42">
        <v>183.66666666666671</v>
      </c>
      <c r="BN139" s="42">
        <v>14450.4</v>
      </c>
      <c r="BO139" s="42">
        <v>12211.2</v>
      </c>
      <c r="BP139" s="42">
        <v>-1</v>
      </c>
      <c r="BQ139" s="42">
        <v>4974</v>
      </c>
      <c r="BR139" s="42">
        <v>13898</v>
      </c>
      <c r="BS139" s="42">
        <v>202356.33333333331</v>
      </c>
    </row>
    <row r="140" spans="1:71" x14ac:dyDescent="0.35">
      <c r="A140" s="78">
        <v>38260</v>
      </c>
      <c r="B140" s="42">
        <v>12303.3</v>
      </c>
      <c r="C140" s="42">
        <v>14465</v>
      </c>
      <c r="D140" s="42">
        <v>85.06</v>
      </c>
      <c r="E140" s="42">
        <v>8264.2999999999993</v>
      </c>
      <c r="F140" s="42">
        <v>9771.1</v>
      </c>
      <c r="G140" s="42">
        <v>84.585999999999999</v>
      </c>
      <c r="H140" s="42">
        <v>83.111999999999995</v>
      </c>
      <c r="I140" s="42">
        <v>75.912999999999997</v>
      </c>
      <c r="J140" s="42">
        <v>76.58</v>
      </c>
      <c r="K140" s="42">
        <v>73.197000000000003</v>
      </c>
      <c r="L140" s="42">
        <v>308.60000000000002</v>
      </c>
      <c r="M140" s="42">
        <v>288.3</v>
      </c>
      <c r="N140" s="42">
        <v>34.700000000000003</v>
      </c>
      <c r="O140" s="42">
        <v>1409.8</v>
      </c>
      <c r="P140" s="42">
        <v>67.7</v>
      </c>
      <c r="Q140" s="42">
        <v>1064.4000000000001</v>
      </c>
      <c r="R140" s="42">
        <v>871.3</v>
      </c>
      <c r="S140" s="42">
        <v>288.3</v>
      </c>
      <c r="T140" s="42">
        <v>2357.1999999999998</v>
      </c>
      <c r="U140" s="42">
        <v>843.7</v>
      </c>
      <c r="V140" s="42">
        <v>84.578999999999994</v>
      </c>
      <c r="W140" s="42">
        <v>902.2</v>
      </c>
      <c r="X140" s="42">
        <v>1455</v>
      </c>
      <c r="Y140" s="42">
        <v>1085.5</v>
      </c>
      <c r="Z140" s="42">
        <v>1916.6</v>
      </c>
      <c r="AA140" s="42">
        <v>816.7</v>
      </c>
      <c r="AB140" s="42">
        <v>95.9</v>
      </c>
      <c r="AC140" s="42">
        <v>244.5</v>
      </c>
      <c r="AD140" s="42">
        <v>818.4</v>
      </c>
      <c r="AE140" s="42">
        <v>1024.0999999999999</v>
      </c>
      <c r="AF140" s="42">
        <v>328.4</v>
      </c>
      <c r="AG140" s="42">
        <v>247.7</v>
      </c>
      <c r="AH140" s="42">
        <v>775.4</v>
      </c>
      <c r="AI140" s="42">
        <v>43.9</v>
      </c>
      <c r="AJ140" s="42">
        <v>25.2</v>
      </c>
      <c r="AK140" s="42">
        <v>385.7</v>
      </c>
      <c r="AL140" s="42">
        <v>1896.4</v>
      </c>
      <c r="AM140" s="42">
        <v>186476</v>
      </c>
      <c r="AN140" s="42">
        <v>173330</v>
      </c>
      <c r="AO140" s="42">
        <v>50413</v>
      </c>
      <c r="AP140" s="42">
        <v>45</v>
      </c>
      <c r="AQ140" s="42">
        <v>0.4</v>
      </c>
      <c r="AR140" s="42">
        <v>45.4</v>
      </c>
      <c r="BL140" s="42">
        <v>189.3666666666667</v>
      </c>
      <c r="BM140" s="42">
        <v>184.8666666666667</v>
      </c>
      <c r="BN140" s="42">
        <v>14545.5</v>
      </c>
      <c r="BO140" s="42">
        <v>12371.8</v>
      </c>
      <c r="BP140" s="42">
        <v>-1</v>
      </c>
      <c r="BQ140" s="42">
        <v>4984</v>
      </c>
      <c r="BR140" s="42">
        <v>13909.33333333333</v>
      </c>
      <c r="BS140" s="42">
        <v>202328</v>
      </c>
    </row>
    <row r="141" spans="1:71" x14ac:dyDescent="0.35">
      <c r="A141" s="78">
        <v>38352</v>
      </c>
      <c r="B141" s="42">
        <v>12522.4</v>
      </c>
      <c r="C141" s="42">
        <v>14609.9</v>
      </c>
      <c r="D141" s="42">
        <v>85.713999999999999</v>
      </c>
      <c r="E141" s="42">
        <v>8425.6</v>
      </c>
      <c r="F141" s="42">
        <v>9877.4</v>
      </c>
      <c r="G141" s="42">
        <v>85.308999999999997</v>
      </c>
      <c r="H141" s="42">
        <v>83.92</v>
      </c>
      <c r="I141" s="42">
        <v>77.22</v>
      </c>
      <c r="J141" s="42">
        <v>77.775999999999996</v>
      </c>
      <c r="K141" s="42">
        <v>74.954999999999998</v>
      </c>
      <c r="L141" s="42">
        <v>315.39999999999998</v>
      </c>
      <c r="M141" s="42">
        <v>294.5</v>
      </c>
      <c r="N141" s="42">
        <v>32.9</v>
      </c>
      <c r="O141" s="42">
        <v>1427.9</v>
      </c>
      <c r="P141" s="42">
        <v>68.7</v>
      </c>
      <c r="Q141" s="42">
        <v>1091.5999999999999</v>
      </c>
      <c r="R141" s="42">
        <v>893.8</v>
      </c>
      <c r="S141" s="42">
        <v>293.60000000000002</v>
      </c>
      <c r="T141" s="42">
        <v>2389.6999999999998</v>
      </c>
      <c r="U141" s="42">
        <v>849.5</v>
      </c>
      <c r="V141" s="42">
        <v>85.301000000000002</v>
      </c>
      <c r="W141" s="42">
        <v>909.3</v>
      </c>
      <c r="X141" s="42">
        <v>1480.3</v>
      </c>
      <c r="Y141" s="42">
        <v>1083.5999999999999</v>
      </c>
      <c r="Z141" s="42">
        <v>1917</v>
      </c>
      <c r="AA141" s="42">
        <v>829.8</v>
      </c>
      <c r="AB141" s="42">
        <v>96.2</v>
      </c>
      <c r="AC141" s="42">
        <v>249.2</v>
      </c>
      <c r="AD141" s="42">
        <v>824</v>
      </c>
      <c r="AE141" s="42">
        <v>1036.9000000000001</v>
      </c>
      <c r="AF141" s="42">
        <v>340</v>
      </c>
      <c r="AG141" s="42">
        <v>261.8</v>
      </c>
      <c r="AH141" s="42">
        <v>797.6</v>
      </c>
      <c r="AI141" s="42">
        <v>44.3</v>
      </c>
      <c r="AJ141" s="42">
        <v>25.5</v>
      </c>
      <c r="AK141" s="42">
        <v>391</v>
      </c>
      <c r="AL141" s="42">
        <v>1904.1</v>
      </c>
      <c r="AM141" s="42">
        <v>191752</v>
      </c>
      <c r="AN141" s="42">
        <v>177282</v>
      </c>
      <c r="AO141" s="42">
        <v>44947</v>
      </c>
      <c r="AP141" s="42">
        <v>51.9</v>
      </c>
      <c r="AQ141" s="42">
        <v>0.4</v>
      </c>
      <c r="AR141" s="42">
        <v>52.3</v>
      </c>
      <c r="BL141" s="42">
        <v>191.4</v>
      </c>
      <c r="BM141" s="42">
        <v>187.06666666666669</v>
      </c>
      <c r="BN141" s="42">
        <v>14642.1</v>
      </c>
      <c r="BO141" s="42">
        <v>12550</v>
      </c>
      <c r="BP141" s="42">
        <v>-1</v>
      </c>
      <c r="BQ141" s="42">
        <v>4995.333333333333</v>
      </c>
      <c r="BR141" s="42">
        <v>13958.66666666667</v>
      </c>
      <c r="BS141" s="42">
        <v>204931</v>
      </c>
    </row>
    <row r="142" spans="1:71" x14ac:dyDescent="0.35">
      <c r="A142" s="78">
        <v>38442</v>
      </c>
      <c r="B142" s="42">
        <v>12761.3</v>
      </c>
      <c r="C142" s="42">
        <v>14771.6</v>
      </c>
      <c r="D142" s="42">
        <v>86.367999999999995</v>
      </c>
      <c r="E142" s="42">
        <v>8523</v>
      </c>
      <c r="F142" s="42">
        <v>9935</v>
      </c>
      <c r="G142" s="42">
        <v>85.795000000000002</v>
      </c>
      <c r="H142" s="42">
        <v>85.025999999999996</v>
      </c>
      <c r="I142" s="42">
        <v>77.909000000000006</v>
      </c>
      <c r="J142" s="42">
        <v>78.478999999999999</v>
      </c>
      <c r="K142" s="42">
        <v>75.587999999999994</v>
      </c>
      <c r="L142" s="42">
        <v>323.2</v>
      </c>
      <c r="M142" s="42">
        <v>301.3</v>
      </c>
      <c r="N142" s="42">
        <v>32.1</v>
      </c>
      <c r="O142" s="42">
        <v>1464.4</v>
      </c>
      <c r="P142" s="42">
        <v>70.3</v>
      </c>
      <c r="Q142" s="42">
        <v>1172.3</v>
      </c>
      <c r="R142" s="42">
        <v>915.1</v>
      </c>
      <c r="S142" s="42">
        <v>370.6</v>
      </c>
      <c r="T142" s="42">
        <v>2426.9</v>
      </c>
      <c r="U142" s="42">
        <v>862.7</v>
      </c>
      <c r="V142" s="42">
        <v>85.787000000000006</v>
      </c>
      <c r="W142" s="42">
        <v>931.5</v>
      </c>
      <c r="X142" s="42">
        <v>1495.4</v>
      </c>
      <c r="Y142" s="42">
        <v>1095.7</v>
      </c>
      <c r="Z142" s="42">
        <v>1919.3</v>
      </c>
      <c r="AA142" s="42">
        <v>902.9</v>
      </c>
      <c r="AB142" s="42">
        <v>97.2</v>
      </c>
      <c r="AC142" s="42">
        <v>315.3</v>
      </c>
      <c r="AD142" s="42">
        <v>837.4</v>
      </c>
      <c r="AE142" s="42">
        <v>1065.3</v>
      </c>
      <c r="AF142" s="42">
        <v>341.6</v>
      </c>
      <c r="AG142" s="42">
        <v>269.39999999999998</v>
      </c>
      <c r="AH142" s="42">
        <v>817.9</v>
      </c>
      <c r="AI142" s="42">
        <v>55.3</v>
      </c>
      <c r="AJ142" s="42">
        <v>25.3</v>
      </c>
      <c r="AK142" s="42">
        <v>399.1</v>
      </c>
      <c r="AL142" s="42">
        <v>1926.1</v>
      </c>
      <c r="AM142" s="42">
        <v>199036</v>
      </c>
      <c r="AN142" s="42">
        <v>183908</v>
      </c>
      <c r="AO142" s="42">
        <v>49943</v>
      </c>
      <c r="AP142" s="42">
        <v>56.4</v>
      </c>
      <c r="AQ142" s="42">
        <v>0.4</v>
      </c>
      <c r="AR142" s="42">
        <v>56.7</v>
      </c>
      <c r="BL142" s="42">
        <v>192.3666666666667</v>
      </c>
      <c r="BM142" s="42">
        <v>187.93333333333331</v>
      </c>
      <c r="BN142" s="42">
        <v>14737.1</v>
      </c>
      <c r="BO142" s="42">
        <v>12731.5</v>
      </c>
      <c r="BP142" s="42">
        <v>-1</v>
      </c>
      <c r="BQ142" s="42">
        <v>5015.666666666667</v>
      </c>
      <c r="BR142" s="42">
        <v>13994.66666666667</v>
      </c>
      <c r="BS142" s="42">
        <v>207202</v>
      </c>
    </row>
    <row r="143" spans="1:71" x14ac:dyDescent="0.35">
      <c r="A143" s="78">
        <v>38533</v>
      </c>
      <c r="B143" s="42">
        <v>12910</v>
      </c>
      <c r="C143" s="42">
        <v>14839.8</v>
      </c>
      <c r="D143" s="42">
        <v>86.977000000000004</v>
      </c>
      <c r="E143" s="42">
        <v>8671.4</v>
      </c>
      <c r="F143" s="42">
        <v>10047.799999999999</v>
      </c>
      <c r="G143" s="42">
        <v>86.31</v>
      </c>
      <c r="H143" s="42">
        <v>85.793000000000006</v>
      </c>
      <c r="I143" s="42">
        <v>78.900000000000006</v>
      </c>
      <c r="J143" s="42">
        <v>79.364000000000004</v>
      </c>
      <c r="K143" s="42">
        <v>77.010000000000005</v>
      </c>
      <c r="L143" s="42">
        <v>329.2</v>
      </c>
      <c r="M143" s="42">
        <v>310.8</v>
      </c>
      <c r="N143" s="42">
        <v>30.9</v>
      </c>
      <c r="O143" s="42">
        <v>1486</v>
      </c>
      <c r="P143" s="42">
        <v>71.2</v>
      </c>
      <c r="Q143" s="42">
        <v>1196.3</v>
      </c>
      <c r="R143" s="42">
        <v>937.3</v>
      </c>
      <c r="S143" s="42">
        <v>359</v>
      </c>
      <c r="T143" s="42">
        <v>2452.9</v>
      </c>
      <c r="U143" s="42">
        <v>871</v>
      </c>
      <c r="V143" s="42">
        <v>86.302000000000007</v>
      </c>
      <c r="W143" s="42">
        <v>939</v>
      </c>
      <c r="X143" s="42">
        <v>1513.9</v>
      </c>
      <c r="Y143" s="42">
        <v>1094.5</v>
      </c>
      <c r="Z143" s="42">
        <v>1918.8</v>
      </c>
      <c r="AA143" s="42">
        <v>925.8</v>
      </c>
      <c r="AB143" s="42">
        <v>101.4</v>
      </c>
      <c r="AC143" s="42">
        <v>306.10000000000002</v>
      </c>
      <c r="AD143" s="42">
        <v>846</v>
      </c>
      <c r="AE143" s="42">
        <v>1076</v>
      </c>
      <c r="AF143" s="42">
        <v>344.8</v>
      </c>
      <c r="AG143" s="42">
        <v>270.39999999999998</v>
      </c>
      <c r="AH143" s="42">
        <v>835.9</v>
      </c>
      <c r="AI143" s="42">
        <v>53</v>
      </c>
      <c r="AJ143" s="42">
        <v>25</v>
      </c>
      <c r="AK143" s="42">
        <v>410</v>
      </c>
      <c r="AL143" s="42">
        <v>1953.8</v>
      </c>
      <c r="AM143" s="42">
        <v>200246</v>
      </c>
      <c r="AN143" s="42">
        <v>185818</v>
      </c>
      <c r="AO143" s="42">
        <v>51172</v>
      </c>
      <c r="AP143" s="42">
        <v>60.3</v>
      </c>
      <c r="AQ143" s="42">
        <v>0.4</v>
      </c>
      <c r="AR143" s="42">
        <v>60.7</v>
      </c>
      <c r="BL143" s="42">
        <v>193.66666666666671</v>
      </c>
      <c r="BM143" s="42">
        <v>189.23333333333341</v>
      </c>
      <c r="BN143" s="42">
        <v>14829.4</v>
      </c>
      <c r="BO143" s="42">
        <v>12901</v>
      </c>
      <c r="BP143" s="42">
        <v>-1</v>
      </c>
      <c r="BQ143" s="42">
        <v>5023.333333333333</v>
      </c>
      <c r="BR143" s="42">
        <v>14012</v>
      </c>
      <c r="BS143" s="42">
        <v>215946</v>
      </c>
    </row>
    <row r="144" spans="1:71" x14ac:dyDescent="0.35">
      <c r="A144" s="78">
        <v>38625</v>
      </c>
      <c r="B144" s="42">
        <v>13142.9</v>
      </c>
      <c r="C144" s="42">
        <v>14972.1</v>
      </c>
      <c r="D144" s="42">
        <v>87.793999999999997</v>
      </c>
      <c r="E144" s="42">
        <v>8849.2000000000007</v>
      </c>
      <c r="F144" s="42">
        <v>10145.299999999999</v>
      </c>
      <c r="G144" s="42">
        <v>87.231999999999999</v>
      </c>
      <c r="H144" s="42">
        <v>86.688000000000002</v>
      </c>
      <c r="I144" s="42">
        <v>80.16</v>
      </c>
      <c r="J144" s="42">
        <v>80.515000000000001</v>
      </c>
      <c r="K144" s="42">
        <v>78.724999999999994</v>
      </c>
      <c r="L144" s="42">
        <v>335.1</v>
      </c>
      <c r="M144" s="42">
        <v>300.10000000000002</v>
      </c>
      <c r="N144" s="42">
        <v>31.6</v>
      </c>
      <c r="O144" s="42">
        <v>1501</v>
      </c>
      <c r="P144" s="42">
        <v>72.099999999999994</v>
      </c>
      <c r="Q144" s="42">
        <v>1225.5</v>
      </c>
      <c r="R144" s="42">
        <v>952.1</v>
      </c>
      <c r="S144" s="42">
        <v>365.2</v>
      </c>
      <c r="T144" s="42">
        <v>2495.1</v>
      </c>
      <c r="U144" s="42">
        <v>884.2</v>
      </c>
      <c r="V144" s="42">
        <v>87.224999999999994</v>
      </c>
      <c r="W144" s="42">
        <v>956.1</v>
      </c>
      <c r="X144" s="42">
        <v>1539</v>
      </c>
      <c r="Y144" s="42">
        <v>1102.9000000000001</v>
      </c>
      <c r="Z144" s="42">
        <v>1920</v>
      </c>
      <c r="AA144" s="42">
        <v>949.5</v>
      </c>
      <c r="AB144" s="42">
        <v>100.3</v>
      </c>
      <c r="AC144" s="42">
        <v>311.89999999999998</v>
      </c>
      <c r="AD144" s="42">
        <v>859.8</v>
      </c>
      <c r="AE144" s="42">
        <v>1091.8</v>
      </c>
      <c r="AF144" s="42">
        <v>342.5</v>
      </c>
      <c r="AG144" s="42">
        <v>276</v>
      </c>
      <c r="AH144" s="42">
        <v>851.8</v>
      </c>
      <c r="AI144" s="42">
        <v>53.3</v>
      </c>
      <c r="AJ144" s="42">
        <v>24.4</v>
      </c>
      <c r="AK144" s="42">
        <v>409.1</v>
      </c>
      <c r="AL144" s="42">
        <v>1979</v>
      </c>
      <c r="AM144" s="42">
        <v>195231</v>
      </c>
      <c r="AN144" s="42">
        <v>179683</v>
      </c>
      <c r="AO144" s="42">
        <v>47383</v>
      </c>
      <c r="AP144" s="42">
        <v>61.6</v>
      </c>
      <c r="AQ144" s="42">
        <v>0.4</v>
      </c>
      <c r="AR144" s="42">
        <v>62</v>
      </c>
      <c r="BL144" s="42">
        <v>196.6</v>
      </c>
      <c r="BM144" s="42">
        <v>192.56666666666669</v>
      </c>
      <c r="BN144" s="42">
        <v>14920.2</v>
      </c>
      <c r="BO144" s="42">
        <v>13097.4</v>
      </c>
      <c r="BP144" s="42">
        <v>-1</v>
      </c>
      <c r="BQ144" s="42">
        <v>5039.333333333333</v>
      </c>
      <c r="BR144" s="42">
        <v>14085.33333333333</v>
      </c>
      <c r="BS144" s="42">
        <v>219407.66666666669</v>
      </c>
    </row>
    <row r="145" spans="1:71" x14ac:dyDescent="0.35">
      <c r="A145" s="78">
        <v>38717</v>
      </c>
      <c r="B145" s="42">
        <v>13332.3</v>
      </c>
      <c r="C145" s="42">
        <v>15066.6</v>
      </c>
      <c r="D145" s="42">
        <v>88.489000000000004</v>
      </c>
      <c r="E145" s="42">
        <v>8944.9</v>
      </c>
      <c r="F145" s="42">
        <v>10175.4</v>
      </c>
      <c r="G145" s="42">
        <v>87.912999999999997</v>
      </c>
      <c r="H145" s="42">
        <v>87.31</v>
      </c>
      <c r="I145" s="42">
        <v>81.466999999999999</v>
      </c>
      <c r="J145" s="42">
        <v>81.873000000000005</v>
      </c>
      <c r="K145" s="42">
        <v>79.822999999999993</v>
      </c>
      <c r="L145" s="42">
        <v>341</v>
      </c>
      <c r="M145" s="42">
        <v>305.39999999999998</v>
      </c>
      <c r="N145" s="42">
        <v>32.5</v>
      </c>
      <c r="O145" s="42">
        <v>1512.3</v>
      </c>
      <c r="P145" s="42">
        <v>73</v>
      </c>
      <c r="Q145" s="42">
        <v>1255.8</v>
      </c>
      <c r="R145" s="42">
        <v>965.3</v>
      </c>
      <c r="S145" s="42">
        <v>402.9</v>
      </c>
      <c r="T145" s="42">
        <v>2529.1</v>
      </c>
      <c r="U145" s="42">
        <v>894.1</v>
      </c>
      <c r="V145" s="42">
        <v>87.906999999999996</v>
      </c>
      <c r="W145" s="42">
        <v>963.3</v>
      </c>
      <c r="X145" s="42">
        <v>1565.8</v>
      </c>
      <c r="Y145" s="42">
        <v>1103.3</v>
      </c>
      <c r="Z145" s="42">
        <v>1922.1</v>
      </c>
      <c r="AA145" s="42">
        <v>970.6</v>
      </c>
      <c r="AB145" s="42">
        <v>98.7</v>
      </c>
      <c r="AC145" s="42">
        <v>344.7</v>
      </c>
      <c r="AD145" s="42">
        <v>870.4</v>
      </c>
      <c r="AE145" s="42">
        <v>1104.4000000000001</v>
      </c>
      <c r="AF145" s="42">
        <v>345.1</v>
      </c>
      <c r="AG145" s="42">
        <v>285.2</v>
      </c>
      <c r="AH145" s="42">
        <v>866.6</v>
      </c>
      <c r="AI145" s="42">
        <v>58.2</v>
      </c>
      <c r="AJ145" s="42">
        <v>23.7</v>
      </c>
      <c r="AK145" s="42">
        <v>407.9</v>
      </c>
      <c r="AL145" s="42">
        <v>2025.5</v>
      </c>
      <c r="AM145" s="42">
        <v>197352</v>
      </c>
      <c r="AN145" s="42">
        <v>182944</v>
      </c>
      <c r="AO145" s="42">
        <v>49225</v>
      </c>
      <c r="AP145" s="42">
        <v>63.9</v>
      </c>
      <c r="AQ145" s="42">
        <v>0.4</v>
      </c>
      <c r="AR145" s="42">
        <v>64.2</v>
      </c>
      <c r="BL145" s="42">
        <v>198.43333333333331</v>
      </c>
      <c r="BM145" s="42">
        <v>194.2</v>
      </c>
      <c r="BN145" s="42">
        <v>15008.9</v>
      </c>
      <c r="BO145" s="42">
        <v>13281.3</v>
      </c>
      <c r="BP145" s="42">
        <v>-1</v>
      </c>
      <c r="BQ145" s="42">
        <v>5047.666666666667</v>
      </c>
      <c r="BR145" s="42">
        <v>14072.33333333333</v>
      </c>
      <c r="BS145" s="42">
        <v>222763.66666666669</v>
      </c>
    </row>
    <row r="146" spans="1:71" x14ac:dyDescent="0.35">
      <c r="A146" s="78">
        <v>38807</v>
      </c>
      <c r="B146" s="42">
        <v>13603.9</v>
      </c>
      <c r="C146" s="42">
        <v>15267</v>
      </c>
      <c r="D146" s="42">
        <v>89.100999999999999</v>
      </c>
      <c r="E146" s="42">
        <v>9090.7000000000007</v>
      </c>
      <c r="F146" s="42">
        <v>10288.9</v>
      </c>
      <c r="G146" s="42">
        <v>88.358999999999995</v>
      </c>
      <c r="H146" s="42">
        <v>88.045000000000002</v>
      </c>
      <c r="I146" s="42">
        <v>82.046000000000006</v>
      </c>
      <c r="J146" s="42">
        <v>82.474000000000004</v>
      </c>
      <c r="K146" s="42">
        <v>80.319000000000003</v>
      </c>
      <c r="L146" s="42">
        <v>389.6</v>
      </c>
      <c r="M146" s="42">
        <v>291.3</v>
      </c>
      <c r="N146" s="42">
        <v>30.3</v>
      </c>
      <c r="O146" s="42">
        <v>1566.7</v>
      </c>
      <c r="P146" s="42">
        <v>74.400000000000006</v>
      </c>
      <c r="Q146" s="42">
        <v>1320.5</v>
      </c>
      <c r="R146" s="42">
        <v>981.8</v>
      </c>
      <c r="S146" s="42">
        <v>416.9</v>
      </c>
      <c r="T146" s="42">
        <v>2580.6999999999998</v>
      </c>
      <c r="U146" s="42">
        <v>917.9</v>
      </c>
      <c r="V146" s="42">
        <v>88.353999999999999</v>
      </c>
      <c r="W146" s="42">
        <v>996.6</v>
      </c>
      <c r="X146" s="42">
        <v>1584.1</v>
      </c>
      <c r="Y146" s="42">
        <v>1131.9000000000001</v>
      </c>
      <c r="Z146" s="42">
        <v>1930.8</v>
      </c>
      <c r="AA146" s="42">
        <v>1025.5</v>
      </c>
      <c r="AB146" s="42">
        <v>99.1</v>
      </c>
      <c r="AC146" s="42">
        <v>357.2</v>
      </c>
      <c r="AD146" s="42">
        <v>895.1</v>
      </c>
      <c r="AE146" s="42">
        <v>1172.7</v>
      </c>
      <c r="AF146" s="42">
        <v>340</v>
      </c>
      <c r="AG146" s="42">
        <v>294.89999999999998</v>
      </c>
      <c r="AH146" s="42">
        <v>882.7</v>
      </c>
      <c r="AI146" s="42">
        <v>59.6</v>
      </c>
      <c r="AJ146" s="42">
        <v>22.8</v>
      </c>
      <c r="AK146" s="42">
        <v>394</v>
      </c>
      <c r="AL146" s="42">
        <v>2009.1</v>
      </c>
      <c r="AM146" s="42">
        <v>191747</v>
      </c>
      <c r="AN146" s="42">
        <v>175956</v>
      </c>
      <c r="AO146" s="42">
        <v>53557</v>
      </c>
      <c r="AP146" s="42">
        <v>55.4</v>
      </c>
      <c r="AQ146" s="42">
        <v>0.4</v>
      </c>
      <c r="AR146" s="42">
        <v>55.7</v>
      </c>
      <c r="BL146" s="42">
        <v>199.4666666666667</v>
      </c>
      <c r="BM146" s="42">
        <v>195.13333333333341</v>
      </c>
      <c r="BN146" s="42">
        <v>15095.2</v>
      </c>
      <c r="BO146" s="42">
        <v>13450.8</v>
      </c>
      <c r="BP146" s="42">
        <v>-1</v>
      </c>
      <c r="BQ146" s="42">
        <v>5047</v>
      </c>
      <c r="BR146" s="42">
        <v>14098</v>
      </c>
      <c r="BS146" s="42">
        <v>230117.66666666669</v>
      </c>
    </row>
    <row r="147" spans="1:71" x14ac:dyDescent="0.35">
      <c r="A147" s="78">
        <v>38898</v>
      </c>
      <c r="B147" s="42">
        <v>13749.8</v>
      </c>
      <c r="C147" s="42">
        <v>15302.7</v>
      </c>
      <c r="D147" s="42">
        <v>89.844999999999999</v>
      </c>
      <c r="E147" s="42">
        <v>9210.2000000000007</v>
      </c>
      <c r="F147" s="42">
        <v>10341</v>
      </c>
      <c r="G147" s="42">
        <v>89.069000000000003</v>
      </c>
      <c r="H147" s="42">
        <v>88.656999999999996</v>
      </c>
      <c r="I147" s="42">
        <v>83.29</v>
      </c>
      <c r="J147" s="42">
        <v>83.587000000000003</v>
      </c>
      <c r="K147" s="42">
        <v>82.088999999999999</v>
      </c>
      <c r="L147" s="42">
        <v>395.6</v>
      </c>
      <c r="M147" s="42">
        <v>294.89999999999998</v>
      </c>
      <c r="N147" s="42">
        <v>29.5</v>
      </c>
      <c r="O147" s="42">
        <v>1583.2</v>
      </c>
      <c r="P147" s="42">
        <v>74.900000000000006</v>
      </c>
      <c r="Q147" s="42">
        <v>1351.3</v>
      </c>
      <c r="R147" s="42">
        <v>991.7</v>
      </c>
      <c r="S147" s="42">
        <v>427.6</v>
      </c>
      <c r="T147" s="42">
        <v>2610.9</v>
      </c>
      <c r="U147" s="42">
        <v>922.7</v>
      </c>
      <c r="V147" s="42">
        <v>89.064999999999998</v>
      </c>
      <c r="W147" s="42">
        <v>996.6</v>
      </c>
      <c r="X147" s="42">
        <v>1614.3</v>
      </c>
      <c r="Y147" s="42">
        <v>1124.0999999999999</v>
      </c>
      <c r="Z147" s="42">
        <v>1938.2</v>
      </c>
      <c r="AA147" s="42">
        <v>1041.2</v>
      </c>
      <c r="AB147" s="42">
        <v>99.5</v>
      </c>
      <c r="AC147" s="42">
        <v>367.3</v>
      </c>
      <c r="AD147" s="42">
        <v>900.8</v>
      </c>
      <c r="AE147" s="42">
        <v>1184</v>
      </c>
      <c r="AF147" s="42">
        <v>341.5</v>
      </c>
      <c r="AG147" s="42">
        <v>310.10000000000002</v>
      </c>
      <c r="AH147" s="42">
        <v>892.2</v>
      </c>
      <c r="AI147" s="42">
        <v>60.3</v>
      </c>
      <c r="AJ147" s="42">
        <v>21.9</v>
      </c>
      <c r="AK147" s="42">
        <v>399.2</v>
      </c>
      <c r="AL147" s="42">
        <v>2043.2</v>
      </c>
      <c r="AM147" s="42">
        <v>189018</v>
      </c>
      <c r="AN147" s="42">
        <v>176530</v>
      </c>
      <c r="AO147" s="42">
        <v>53237</v>
      </c>
      <c r="AP147" s="42">
        <v>51.2</v>
      </c>
      <c r="AQ147" s="42">
        <v>0.4</v>
      </c>
      <c r="AR147" s="42">
        <v>51.5</v>
      </c>
      <c r="BL147" s="42">
        <v>201.26666666666671</v>
      </c>
      <c r="BM147" s="42">
        <v>196.93333333333331</v>
      </c>
      <c r="BN147" s="42">
        <v>15179.4</v>
      </c>
      <c r="BO147" s="42">
        <v>13639</v>
      </c>
      <c r="BP147" s="42">
        <v>-1</v>
      </c>
      <c r="BQ147" s="42">
        <v>5068.333333333333</v>
      </c>
      <c r="BR147" s="42">
        <v>14119.66666666667</v>
      </c>
      <c r="BS147" s="42">
        <v>238436</v>
      </c>
    </row>
    <row r="148" spans="1:71" x14ac:dyDescent="0.35">
      <c r="A148" s="78">
        <v>38990</v>
      </c>
      <c r="B148" s="42">
        <v>13867.5</v>
      </c>
      <c r="C148" s="42">
        <v>15326.4</v>
      </c>
      <c r="D148" s="42">
        <v>90.504999999999995</v>
      </c>
      <c r="E148" s="42">
        <v>9333</v>
      </c>
      <c r="F148" s="42">
        <v>10403.799999999999</v>
      </c>
      <c r="G148" s="42">
        <v>89.710999999999999</v>
      </c>
      <c r="H148" s="42">
        <v>89.314999999999998</v>
      </c>
      <c r="I148" s="42">
        <v>84.123999999999995</v>
      </c>
      <c r="J148" s="42">
        <v>84.346000000000004</v>
      </c>
      <c r="K148" s="42">
        <v>83.231999999999999</v>
      </c>
      <c r="L148" s="42">
        <v>402.1</v>
      </c>
      <c r="M148" s="42">
        <v>308.7</v>
      </c>
      <c r="N148" s="42">
        <v>30.6</v>
      </c>
      <c r="O148" s="42">
        <v>1608.5</v>
      </c>
      <c r="P148" s="42">
        <v>75.5</v>
      </c>
      <c r="Q148" s="42">
        <v>1358.6</v>
      </c>
      <c r="R148" s="42">
        <v>1004.1</v>
      </c>
      <c r="S148" s="42">
        <v>446.6</v>
      </c>
      <c r="T148" s="42">
        <v>2630.7</v>
      </c>
      <c r="U148" s="42">
        <v>927.2</v>
      </c>
      <c r="V148" s="42">
        <v>89.707999999999998</v>
      </c>
      <c r="W148" s="42">
        <v>994.9</v>
      </c>
      <c r="X148" s="42">
        <v>1635.7</v>
      </c>
      <c r="Y148" s="42">
        <v>1113.9000000000001</v>
      </c>
      <c r="Z148" s="42">
        <v>1944.5</v>
      </c>
      <c r="AA148" s="42">
        <v>1060.9000000000001</v>
      </c>
      <c r="AB148" s="42">
        <v>100.2</v>
      </c>
      <c r="AC148" s="42">
        <v>384.8</v>
      </c>
      <c r="AD148" s="42">
        <v>906.2</v>
      </c>
      <c r="AE148" s="42">
        <v>1194.0999999999999</v>
      </c>
      <c r="AF148" s="42">
        <v>347.9</v>
      </c>
      <c r="AG148" s="42">
        <v>297.7</v>
      </c>
      <c r="AH148" s="42">
        <v>903.9</v>
      </c>
      <c r="AI148" s="42">
        <v>61.8</v>
      </c>
      <c r="AJ148" s="42">
        <v>21</v>
      </c>
      <c r="AK148" s="42">
        <v>414.4</v>
      </c>
      <c r="AL148" s="42">
        <v>2079.3000000000002</v>
      </c>
      <c r="AM148" s="42">
        <v>197488</v>
      </c>
      <c r="AN148" s="42">
        <v>186733</v>
      </c>
      <c r="AO148" s="42">
        <v>52165</v>
      </c>
      <c r="AP148" s="42">
        <v>49.5</v>
      </c>
      <c r="AQ148" s="42">
        <v>0.4</v>
      </c>
      <c r="AR148" s="42">
        <v>49.9</v>
      </c>
      <c r="BL148" s="42">
        <v>203.16666666666671</v>
      </c>
      <c r="BM148" s="42">
        <v>198.8</v>
      </c>
      <c r="BN148" s="42">
        <v>15259.8</v>
      </c>
      <c r="BO148" s="42">
        <v>13807.3</v>
      </c>
      <c r="BP148" s="42">
        <v>-1</v>
      </c>
      <c r="BQ148" s="42">
        <v>5086</v>
      </c>
      <c r="BR148" s="42">
        <v>14201</v>
      </c>
      <c r="BS148" s="42">
        <v>238965</v>
      </c>
    </row>
    <row r="149" spans="1:71" x14ac:dyDescent="0.35">
      <c r="A149" s="78">
        <v>39082</v>
      </c>
      <c r="B149" s="42">
        <v>14037.2</v>
      </c>
      <c r="C149" s="42">
        <v>15456.9</v>
      </c>
      <c r="D149" s="42">
        <v>90.844999999999999</v>
      </c>
      <c r="E149" s="42">
        <v>9407.5</v>
      </c>
      <c r="F149" s="42">
        <v>10504.5</v>
      </c>
      <c r="G149" s="42">
        <v>89.558999999999997</v>
      </c>
      <c r="H149" s="42">
        <v>89.78</v>
      </c>
      <c r="I149" s="42">
        <v>85.007999999999996</v>
      </c>
      <c r="J149" s="42">
        <v>84.971999999999994</v>
      </c>
      <c r="K149" s="42">
        <v>85.185000000000002</v>
      </c>
      <c r="L149" s="42">
        <v>409.1</v>
      </c>
      <c r="M149" s="42">
        <v>301.39999999999998</v>
      </c>
      <c r="N149" s="42">
        <v>31.1</v>
      </c>
      <c r="O149" s="42">
        <v>1613.8</v>
      </c>
      <c r="P149" s="42">
        <v>76.3</v>
      </c>
      <c r="Q149" s="42">
        <v>1397.5</v>
      </c>
      <c r="R149" s="42">
        <v>1010.5</v>
      </c>
      <c r="S149" s="42">
        <v>409.8</v>
      </c>
      <c r="T149" s="42">
        <v>2674.7</v>
      </c>
      <c r="U149" s="42">
        <v>940.8</v>
      </c>
      <c r="V149" s="42">
        <v>89.557000000000002</v>
      </c>
      <c r="W149" s="42">
        <v>1014.6</v>
      </c>
      <c r="X149" s="42">
        <v>1660.1</v>
      </c>
      <c r="Y149" s="42">
        <v>1130.2</v>
      </c>
      <c r="Z149" s="42">
        <v>1952.9</v>
      </c>
      <c r="AA149" s="42">
        <v>1095.8</v>
      </c>
      <c r="AB149" s="42">
        <v>98.1</v>
      </c>
      <c r="AC149" s="42">
        <v>354.6</v>
      </c>
      <c r="AD149" s="42">
        <v>920.6</v>
      </c>
      <c r="AE149" s="42">
        <v>1205.5999999999999</v>
      </c>
      <c r="AF149" s="42">
        <v>334.7</v>
      </c>
      <c r="AG149" s="42">
        <v>301.7</v>
      </c>
      <c r="AH149" s="42">
        <v>912.4</v>
      </c>
      <c r="AI149" s="42">
        <v>55.2</v>
      </c>
      <c r="AJ149" s="42">
        <v>20.2</v>
      </c>
      <c r="AK149" s="42">
        <v>408.1</v>
      </c>
      <c r="AL149" s="42">
        <v>2094.9</v>
      </c>
      <c r="AM149" s="42">
        <v>189083</v>
      </c>
      <c r="AN149" s="42">
        <v>177659</v>
      </c>
      <c r="AO149" s="42">
        <v>51704</v>
      </c>
      <c r="AP149" s="42">
        <v>48.3</v>
      </c>
      <c r="AQ149" s="42">
        <v>0.4</v>
      </c>
      <c r="AR149" s="42">
        <v>48.7</v>
      </c>
      <c r="BL149" s="42">
        <v>202.33333333333329</v>
      </c>
      <c r="BM149" s="42">
        <v>197.56666666666661</v>
      </c>
      <c r="BN149" s="42">
        <v>15336.4</v>
      </c>
      <c r="BO149" s="42">
        <v>13927.8</v>
      </c>
      <c r="BP149" s="42">
        <v>-1</v>
      </c>
      <c r="BQ149" s="42">
        <v>5098.333333333333</v>
      </c>
      <c r="BR149" s="42">
        <v>14251.33333333333</v>
      </c>
      <c r="BS149" s="42">
        <v>242956.33333333331</v>
      </c>
    </row>
    <row r="150" spans="1:71" x14ac:dyDescent="0.35">
      <c r="A150" s="78">
        <v>39172</v>
      </c>
      <c r="B150" s="42">
        <v>14208.6</v>
      </c>
      <c r="C150" s="42">
        <v>15493.3</v>
      </c>
      <c r="D150" s="42">
        <v>91.777000000000001</v>
      </c>
      <c r="E150" s="42">
        <v>9549.4</v>
      </c>
      <c r="F150" s="42">
        <v>10563.3</v>
      </c>
      <c r="G150" s="42">
        <v>90.406000000000006</v>
      </c>
      <c r="H150" s="42">
        <v>90.549000000000007</v>
      </c>
      <c r="I150" s="42">
        <v>86.64</v>
      </c>
      <c r="J150" s="42">
        <v>86.478999999999999</v>
      </c>
      <c r="K150" s="42">
        <v>87.334000000000003</v>
      </c>
      <c r="L150" s="42">
        <v>416.4</v>
      </c>
      <c r="M150" s="42">
        <v>332.5</v>
      </c>
      <c r="N150" s="42">
        <v>32.299999999999997</v>
      </c>
      <c r="O150" s="42">
        <v>1680.2</v>
      </c>
      <c r="P150" s="42">
        <v>78</v>
      </c>
      <c r="Q150" s="42">
        <v>1466.5</v>
      </c>
      <c r="R150" s="42">
        <v>1025.9000000000001</v>
      </c>
      <c r="S150" s="42">
        <v>413.6</v>
      </c>
      <c r="T150" s="42">
        <v>2719.2</v>
      </c>
      <c r="U150" s="42">
        <v>960.4</v>
      </c>
      <c r="V150" s="42">
        <v>90.402000000000001</v>
      </c>
      <c r="W150" s="42">
        <v>1017.2</v>
      </c>
      <c r="X150" s="42">
        <v>1702</v>
      </c>
      <c r="Y150" s="42">
        <v>1123.5</v>
      </c>
      <c r="Z150" s="42">
        <v>1964.6</v>
      </c>
      <c r="AA150" s="42">
        <v>1146</v>
      </c>
      <c r="AB150" s="42">
        <v>93.9</v>
      </c>
      <c r="AC150" s="42">
        <v>354.5</v>
      </c>
      <c r="AD150" s="42">
        <v>940.9</v>
      </c>
      <c r="AE150" s="42">
        <v>1240.0999999999999</v>
      </c>
      <c r="AF150" s="42">
        <v>358.4</v>
      </c>
      <c r="AG150" s="42">
        <v>320.5</v>
      </c>
      <c r="AH150" s="42">
        <v>931.9</v>
      </c>
      <c r="AI150" s="42">
        <v>59.2</v>
      </c>
      <c r="AJ150" s="42">
        <v>19.399999999999999</v>
      </c>
      <c r="AK150" s="42">
        <v>440.1</v>
      </c>
      <c r="AL150" s="42">
        <v>2166.9</v>
      </c>
      <c r="AM150" s="42">
        <v>209347</v>
      </c>
      <c r="AN150" s="42">
        <v>200218</v>
      </c>
      <c r="AO150" s="42">
        <v>50937</v>
      </c>
      <c r="AP150" s="42">
        <v>47.6</v>
      </c>
      <c r="AQ150" s="42">
        <v>1.9</v>
      </c>
      <c r="AR150" s="42">
        <v>49.5</v>
      </c>
      <c r="BL150" s="42">
        <v>204.31700000000001</v>
      </c>
      <c r="BM150" s="42">
        <v>199.553</v>
      </c>
      <c r="BN150" s="42">
        <v>15412.4</v>
      </c>
      <c r="BO150" s="42">
        <v>14134.4</v>
      </c>
      <c r="BP150" s="42">
        <v>-1</v>
      </c>
      <c r="BQ150" s="42">
        <v>5106.333333333333</v>
      </c>
      <c r="BR150" s="42">
        <v>14287.33333333333</v>
      </c>
      <c r="BS150" s="42">
        <v>258254.33333333331</v>
      </c>
    </row>
    <row r="151" spans="1:71" x14ac:dyDescent="0.35">
      <c r="A151" s="78">
        <v>39263</v>
      </c>
      <c r="B151" s="42">
        <v>14382.4</v>
      </c>
      <c r="C151" s="42">
        <v>15582.1</v>
      </c>
      <c r="D151" s="42">
        <v>92.338999999999999</v>
      </c>
      <c r="E151" s="42">
        <v>9644.7000000000007</v>
      </c>
      <c r="F151" s="42">
        <v>10582.8</v>
      </c>
      <c r="G151" s="42">
        <v>91.138999999999996</v>
      </c>
      <c r="H151" s="42">
        <v>91.272000000000006</v>
      </c>
      <c r="I151" s="42">
        <v>87.564999999999998</v>
      </c>
      <c r="J151" s="42">
        <v>87.406000000000006</v>
      </c>
      <c r="K151" s="42">
        <v>88.247</v>
      </c>
      <c r="L151" s="42">
        <v>424.1</v>
      </c>
      <c r="M151" s="42">
        <v>314.7</v>
      </c>
      <c r="N151" s="42">
        <v>31.8</v>
      </c>
      <c r="O151" s="42">
        <v>1680.4</v>
      </c>
      <c r="P151" s="42">
        <v>78.8</v>
      </c>
      <c r="Q151" s="42">
        <v>1495.9</v>
      </c>
      <c r="R151" s="42">
        <v>1033.0999999999999</v>
      </c>
      <c r="S151" s="42">
        <v>407.2</v>
      </c>
      <c r="T151" s="42">
        <v>2770.3</v>
      </c>
      <c r="U151" s="42">
        <v>962</v>
      </c>
      <c r="V151" s="42">
        <v>91.135999999999996</v>
      </c>
      <c r="W151" s="42">
        <v>1042</v>
      </c>
      <c r="X151" s="42">
        <v>1728.3</v>
      </c>
      <c r="Y151" s="42">
        <v>1141.9000000000001</v>
      </c>
      <c r="Z151" s="42">
        <v>1973.8</v>
      </c>
      <c r="AA151" s="42">
        <v>1163.9000000000001</v>
      </c>
      <c r="AB151" s="42">
        <v>93.7</v>
      </c>
      <c r="AC151" s="42">
        <v>347.7</v>
      </c>
      <c r="AD151" s="42">
        <v>943.1</v>
      </c>
      <c r="AE151" s="42">
        <v>1256.7</v>
      </c>
      <c r="AF151" s="42">
        <v>359.4</v>
      </c>
      <c r="AG151" s="42">
        <v>332</v>
      </c>
      <c r="AH151" s="42">
        <v>939.4</v>
      </c>
      <c r="AI151" s="42">
        <v>59.4</v>
      </c>
      <c r="AJ151" s="42">
        <v>18.899999999999999</v>
      </c>
      <c r="AK151" s="42">
        <v>423.7</v>
      </c>
      <c r="AL151" s="42">
        <v>2183</v>
      </c>
      <c r="AM151" s="42">
        <v>201383</v>
      </c>
      <c r="AN151" s="42">
        <v>190602</v>
      </c>
      <c r="AO151" s="42">
        <v>56121</v>
      </c>
      <c r="AP151" s="42">
        <v>47.5</v>
      </c>
      <c r="AQ151" s="42">
        <v>10.7</v>
      </c>
      <c r="AR151" s="42">
        <v>58.2</v>
      </c>
      <c r="BL151" s="42">
        <v>206.631</v>
      </c>
      <c r="BM151" s="42">
        <v>202.077</v>
      </c>
      <c r="BN151" s="42">
        <v>15488</v>
      </c>
      <c r="BO151" s="42">
        <v>14295.6</v>
      </c>
      <c r="BP151" s="42">
        <v>-1</v>
      </c>
      <c r="BQ151" s="42">
        <v>5124.333333333333</v>
      </c>
      <c r="BR151" s="42">
        <v>14336</v>
      </c>
      <c r="BS151" s="42">
        <v>266203.66666666669</v>
      </c>
    </row>
    <row r="152" spans="1:71" x14ac:dyDescent="0.35">
      <c r="A152" s="78">
        <v>39355</v>
      </c>
      <c r="B152" s="42">
        <v>14535</v>
      </c>
      <c r="C152" s="42">
        <v>15666.7</v>
      </c>
      <c r="D152" s="42">
        <v>92.724999999999994</v>
      </c>
      <c r="E152" s="42">
        <v>9753.7999999999993</v>
      </c>
      <c r="F152" s="42">
        <v>10642.5</v>
      </c>
      <c r="G152" s="42">
        <v>91.653000000000006</v>
      </c>
      <c r="H152" s="42">
        <v>91.899000000000001</v>
      </c>
      <c r="I152" s="42">
        <v>88.522999999999996</v>
      </c>
      <c r="J152" s="42">
        <v>88.388999999999996</v>
      </c>
      <c r="K152" s="42">
        <v>89.096999999999994</v>
      </c>
      <c r="L152" s="42">
        <v>432</v>
      </c>
      <c r="M152" s="42">
        <v>319.60000000000002</v>
      </c>
      <c r="N152" s="42">
        <v>32.799999999999997</v>
      </c>
      <c r="O152" s="42">
        <v>1700.2</v>
      </c>
      <c r="P152" s="42">
        <v>79.599999999999994</v>
      </c>
      <c r="Q152" s="42">
        <v>1498.9</v>
      </c>
      <c r="R152" s="42">
        <v>1035.8</v>
      </c>
      <c r="S152" s="42">
        <v>370.9</v>
      </c>
      <c r="T152" s="42">
        <v>2809</v>
      </c>
      <c r="U152" s="42">
        <v>965.3</v>
      </c>
      <c r="V152" s="42">
        <v>91.65</v>
      </c>
      <c r="W152" s="42">
        <v>1058.3</v>
      </c>
      <c r="X152" s="42">
        <v>1750.7</v>
      </c>
      <c r="Y152" s="42">
        <v>1151.7</v>
      </c>
      <c r="Z152" s="42">
        <v>1977.8</v>
      </c>
      <c r="AA152" s="42">
        <v>1179.3</v>
      </c>
      <c r="AB152" s="42">
        <v>95.4</v>
      </c>
      <c r="AC152" s="42">
        <v>314.60000000000002</v>
      </c>
      <c r="AD152" s="42">
        <v>946.7</v>
      </c>
      <c r="AE152" s="42">
        <v>1270.2</v>
      </c>
      <c r="AF152" s="42">
        <v>359.8</v>
      </c>
      <c r="AG152" s="42">
        <v>319.60000000000002</v>
      </c>
      <c r="AH152" s="42">
        <v>940.4</v>
      </c>
      <c r="AI152" s="42">
        <v>56.3</v>
      </c>
      <c r="AJ152" s="42">
        <v>18.5</v>
      </c>
      <c r="AK152" s="42">
        <v>429.9</v>
      </c>
      <c r="AL152" s="42">
        <v>2206.6</v>
      </c>
      <c r="AM152" s="42">
        <v>204318</v>
      </c>
      <c r="AN152" s="42">
        <v>194111</v>
      </c>
      <c r="AO152" s="42">
        <v>55528</v>
      </c>
      <c r="AP152" s="42">
        <v>47.2</v>
      </c>
      <c r="AQ152" s="42">
        <v>8.8000000000000007</v>
      </c>
      <c r="AR152" s="42">
        <v>55.9</v>
      </c>
      <c r="BL152" s="42">
        <v>207.93899999999999</v>
      </c>
      <c r="BM152" s="42">
        <v>203.37</v>
      </c>
      <c r="BN152" s="42">
        <v>15563.8</v>
      </c>
      <c r="BO152" s="42">
        <v>14439.6</v>
      </c>
      <c r="BP152" s="42">
        <v>-1</v>
      </c>
      <c r="BQ152" s="42">
        <v>5122</v>
      </c>
      <c r="BR152" s="42">
        <v>14369.33333333333</v>
      </c>
      <c r="BS152" s="42">
        <v>271640.33333333331</v>
      </c>
    </row>
    <row r="153" spans="1:71" x14ac:dyDescent="0.35">
      <c r="A153" s="78">
        <v>39447</v>
      </c>
      <c r="B153" s="42">
        <v>14681.5</v>
      </c>
      <c r="C153" s="42">
        <v>15762</v>
      </c>
      <c r="D153" s="42">
        <v>93.15</v>
      </c>
      <c r="E153" s="42">
        <v>9877.7999999999993</v>
      </c>
      <c r="F153" s="42">
        <v>10672.8</v>
      </c>
      <c r="G153" s="42">
        <v>92.552999999999997</v>
      </c>
      <c r="H153" s="42">
        <v>92.635999999999996</v>
      </c>
      <c r="I153" s="42">
        <v>89.802999999999997</v>
      </c>
      <c r="J153" s="42">
        <v>89.722999999999999</v>
      </c>
      <c r="K153" s="42">
        <v>90.144999999999996</v>
      </c>
      <c r="L153" s="42">
        <v>440.3</v>
      </c>
      <c r="M153" s="42">
        <v>329.9</v>
      </c>
      <c r="N153" s="42">
        <v>34</v>
      </c>
      <c r="O153" s="42">
        <v>1728.6</v>
      </c>
      <c r="P153" s="42">
        <v>80.3</v>
      </c>
      <c r="Q153" s="42">
        <v>1508.6</v>
      </c>
      <c r="R153" s="42">
        <v>1052.5999999999999</v>
      </c>
      <c r="S153" s="42">
        <v>352.7</v>
      </c>
      <c r="T153" s="42">
        <v>2864.9</v>
      </c>
      <c r="U153" s="42">
        <v>976.9</v>
      </c>
      <c r="V153" s="42">
        <v>92.551000000000002</v>
      </c>
      <c r="W153" s="42">
        <v>1084.5999999999999</v>
      </c>
      <c r="X153" s="42">
        <v>1780.3</v>
      </c>
      <c r="Y153" s="42">
        <v>1170.8</v>
      </c>
      <c r="Z153" s="42">
        <v>1982.5</v>
      </c>
      <c r="AA153" s="42">
        <v>1194.4000000000001</v>
      </c>
      <c r="AB153" s="42">
        <v>95.5</v>
      </c>
      <c r="AC153" s="42">
        <v>296.2</v>
      </c>
      <c r="AD153" s="42">
        <v>958.4</v>
      </c>
      <c r="AE153" s="42">
        <v>1286.3</v>
      </c>
      <c r="AF153" s="42">
        <v>358.9</v>
      </c>
      <c r="AG153" s="42">
        <v>314.2</v>
      </c>
      <c r="AH153" s="42">
        <v>957.1</v>
      </c>
      <c r="AI153" s="42">
        <v>56.6</v>
      </c>
      <c r="AJ153" s="42">
        <v>18.5</v>
      </c>
      <c r="AK153" s="42">
        <v>442.3</v>
      </c>
      <c r="AL153" s="42">
        <v>2242.5</v>
      </c>
      <c r="AM153" s="42">
        <v>206110</v>
      </c>
      <c r="AN153" s="42">
        <v>196028</v>
      </c>
      <c r="AO153" s="42">
        <v>54619</v>
      </c>
      <c r="AP153" s="42">
        <v>47.5</v>
      </c>
      <c r="AQ153" s="42">
        <v>7.2</v>
      </c>
      <c r="AR153" s="42">
        <v>54.7</v>
      </c>
      <c r="BL153" s="42">
        <v>210.48966666666669</v>
      </c>
      <c r="BM153" s="42">
        <v>206.08566666666661</v>
      </c>
      <c r="BN153" s="42">
        <v>15638.8</v>
      </c>
      <c r="BO153" s="42">
        <v>14566.7</v>
      </c>
      <c r="BP153" s="42">
        <v>1</v>
      </c>
      <c r="BQ153" s="42">
        <v>5136</v>
      </c>
      <c r="BR153" s="42">
        <v>14455</v>
      </c>
      <c r="BS153" s="42">
        <v>276454.66666666669</v>
      </c>
    </row>
    <row r="154" spans="1:71" x14ac:dyDescent="0.35">
      <c r="A154" s="78">
        <v>39538</v>
      </c>
      <c r="B154" s="42">
        <v>14651</v>
      </c>
      <c r="C154" s="42">
        <v>15671.4</v>
      </c>
      <c r="D154" s="42">
        <v>93.569000000000003</v>
      </c>
      <c r="E154" s="42">
        <v>9934.2999999999993</v>
      </c>
      <c r="F154" s="42">
        <v>10644.4</v>
      </c>
      <c r="G154" s="42">
        <v>93.328999999999994</v>
      </c>
      <c r="H154" s="42">
        <v>93.415999999999997</v>
      </c>
      <c r="I154" s="42">
        <v>91.253</v>
      </c>
      <c r="J154" s="42">
        <v>91.317999999999998</v>
      </c>
      <c r="K154" s="42">
        <v>90.998999999999995</v>
      </c>
      <c r="L154" s="42">
        <v>448.8</v>
      </c>
      <c r="M154" s="42">
        <v>331.6</v>
      </c>
      <c r="N154" s="42">
        <v>36.299999999999997</v>
      </c>
      <c r="O154" s="42">
        <v>1768.2</v>
      </c>
      <c r="P154" s="42">
        <v>80.5</v>
      </c>
      <c r="Q154" s="42">
        <v>1535.1</v>
      </c>
      <c r="R154" s="42">
        <v>1045.7</v>
      </c>
      <c r="S154" s="42">
        <v>291.89999999999998</v>
      </c>
      <c r="T154" s="42">
        <v>2909.3</v>
      </c>
      <c r="U154" s="42">
        <v>988.8</v>
      </c>
      <c r="V154" s="42">
        <v>93.328000000000003</v>
      </c>
      <c r="W154" s="42">
        <v>1110.3</v>
      </c>
      <c r="X154" s="42">
        <v>1799</v>
      </c>
      <c r="Y154" s="42">
        <v>1188.4000000000001</v>
      </c>
      <c r="Z154" s="42">
        <v>1971.4</v>
      </c>
      <c r="AA154" s="42">
        <v>1201.7</v>
      </c>
      <c r="AB154" s="42">
        <v>93.2</v>
      </c>
      <c r="AC154" s="42">
        <v>241.7</v>
      </c>
      <c r="AD154" s="42">
        <v>970.2</v>
      </c>
      <c r="AE154" s="42">
        <v>1321.9</v>
      </c>
      <c r="AF154" s="42">
        <v>365.7</v>
      </c>
      <c r="AG154" s="42">
        <v>333.4</v>
      </c>
      <c r="AH154" s="42">
        <v>952.5</v>
      </c>
      <c r="AI154" s="42">
        <v>50.2</v>
      </c>
      <c r="AJ154" s="42">
        <v>18.600000000000001</v>
      </c>
      <c r="AK154" s="42">
        <v>446.3</v>
      </c>
      <c r="AL154" s="42">
        <v>2256.6999999999998</v>
      </c>
      <c r="AM154" s="42">
        <v>209603</v>
      </c>
      <c r="AN154" s="42">
        <v>200294</v>
      </c>
      <c r="AO154" s="42">
        <v>56613</v>
      </c>
      <c r="AP154" s="42">
        <v>48</v>
      </c>
      <c r="AQ154" s="42">
        <v>4</v>
      </c>
      <c r="AR154" s="42">
        <v>51.9</v>
      </c>
      <c r="BL154" s="42">
        <v>212.76966666666669</v>
      </c>
      <c r="BM154" s="42">
        <v>208.51599999999999</v>
      </c>
      <c r="BN154" s="42">
        <v>15712.6</v>
      </c>
      <c r="BO154" s="42">
        <v>14689.5</v>
      </c>
      <c r="BP154" s="42">
        <v>1</v>
      </c>
      <c r="BQ154" s="42">
        <v>5148.666666666667</v>
      </c>
      <c r="BR154" s="42">
        <v>14521.66666666667</v>
      </c>
      <c r="BS154" s="42">
        <v>278038.33333333331</v>
      </c>
    </row>
    <row r="155" spans="1:71" x14ac:dyDescent="0.35">
      <c r="A155" s="78">
        <v>39629</v>
      </c>
      <c r="B155" s="42">
        <v>14805.6</v>
      </c>
      <c r="C155" s="42">
        <v>15752.3</v>
      </c>
      <c r="D155" s="42">
        <v>93.935000000000002</v>
      </c>
      <c r="E155" s="42">
        <v>10052.799999999999</v>
      </c>
      <c r="F155" s="42">
        <v>10661.7</v>
      </c>
      <c r="G155" s="42">
        <v>94.289000000000001</v>
      </c>
      <c r="H155" s="42">
        <v>94.373000000000005</v>
      </c>
      <c r="I155" s="42">
        <v>92.54</v>
      </c>
      <c r="J155" s="42">
        <v>92.748000000000005</v>
      </c>
      <c r="K155" s="42">
        <v>91.698999999999998</v>
      </c>
      <c r="L155" s="42">
        <v>457.3</v>
      </c>
      <c r="M155" s="42">
        <v>339.2</v>
      </c>
      <c r="N155" s="42">
        <v>38.200000000000003</v>
      </c>
      <c r="O155" s="42">
        <v>2113</v>
      </c>
      <c r="P155" s="42">
        <v>81</v>
      </c>
      <c r="Q155" s="42">
        <v>1552.5</v>
      </c>
      <c r="R155" s="42">
        <v>1054.7</v>
      </c>
      <c r="S155" s="42">
        <v>278.7</v>
      </c>
      <c r="T155" s="42">
        <v>2971.1</v>
      </c>
      <c r="U155" s="42">
        <v>991</v>
      </c>
      <c r="V155" s="42">
        <v>94.289000000000001</v>
      </c>
      <c r="W155" s="42">
        <v>1145.5</v>
      </c>
      <c r="X155" s="42">
        <v>1825.6</v>
      </c>
      <c r="Y155" s="42">
        <v>1213.5999999999999</v>
      </c>
      <c r="Z155" s="42">
        <v>1972.8</v>
      </c>
      <c r="AA155" s="42">
        <v>1191.3</v>
      </c>
      <c r="AB155" s="42">
        <v>95.3</v>
      </c>
      <c r="AC155" s="42">
        <v>227.1</v>
      </c>
      <c r="AD155" s="42">
        <v>972.3</v>
      </c>
      <c r="AE155" s="42">
        <v>1657</v>
      </c>
      <c r="AF155" s="42">
        <v>371.5</v>
      </c>
      <c r="AG155" s="42">
        <v>361.1</v>
      </c>
      <c r="AH155" s="42">
        <v>959.4</v>
      </c>
      <c r="AI155" s="42">
        <v>51.6</v>
      </c>
      <c r="AJ155" s="42">
        <v>18.7</v>
      </c>
      <c r="AK155" s="42">
        <v>456</v>
      </c>
      <c r="AL155" s="42">
        <v>2293.8000000000002</v>
      </c>
      <c r="AM155" s="42">
        <v>216570</v>
      </c>
      <c r="AN155" s="42">
        <v>203794</v>
      </c>
      <c r="AO155" s="42">
        <v>58842</v>
      </c>
      <c r="AP155" s="42">
        <v>48.7</v>
      </c>
      <c r="AQ155" s="42">
        <v>2.9</v>
      </c>
      <c r="AR155" s="42">
        <v>51.7</v>
      </c>
      <c r="BL155" s="42">
        <v>215.53766666666669</v>
      </c>
      <c r="BM155" s="42">
        <v>211.5026666666667</v>
      </c>
      <c r="BN155" s="42">
        <v>15783.7</v>
      </c>
      <c r="BO155" s="42">
        <v>14835.1</v>
      </c>
      <c r="BP155" s="42">
        <v>1</v>
      </c>
      <c r="BQ155" s="42">
        <v>5166</v>
      </c>
      <c r="BR155" s="42">
        <v>14560.33333333333</v>
      </c>
      <c r="BS155" s="42">
        <v>283074.33333333331</v>
      </c>
    </row>
    <row r="156" spans="1:71" x14ac:dyDescent="0.35">
      <c r="A156" s="78">
        <v>39721</v>
      </c>
      <c r="B156" s="42">
        <v>14835.2</v>
      </c>
      <c r="C156" s="42">
        <v>15667</v>
      </c>
      <c r="D156" s="42">
        <v>94.653999999999996</v>
      </c>
      <c r="E156" s="42">
        <v>10081</v>
      </c>
      <c r="F156" s="42">
        <v>10581.9</v>
      </c>
      <c r="G156" s="42">
        <v>95.266000000000005</v>
      </c>
      <c r="H156" s="42">
        <v>95.09</v>
      </c>
      <c r="I156" s="42">
        <v>93.766000000000005</v>
      </c>
      <c r="J156" s="42">
        <v>93.984999999999999</v>
      </c>
      <c r="K156" s="42">
        <v>92.884</v>
      </c>
      <c r="L156" s="42">
        <v>465.9</v>
      </c>
      <c r="M156" s="42">
        <v>340.8</v>
      </c>
      <c r="N156" s="42">
        <v>58.2</v>
      </c>
      <c r="O156" s="42">
        <v>1905.3</v>
      </c>
      <c r="P156" s="42">
        <v>81.2</v>
      </c>
      <c r="Q156" s="42">
        <v>1497.5</v>
      </c>
      <c r="R156" s="42">
        <v>1058.5</v>
      </c>
      <c r="S156" s="42">
        <v>264.39999999999998</v>
      </c>
      <c r="T156" s="42">
        <v>3027.5</v>
      </c>
      <c r="U156" s="42">
        <v>996.4</v>
      </c>
      <c r="V156" s="42">
        <v>95.266000000000005</v>
      </c>
      <c r="W156" s="42">
        <v>1168.7</v>
      </c>
      <c r="X156" s="42">
        <v>1858.9</v>
      </c>
      <c r="Y156" s="42">
        <v>1228.8</v>
      </c>
      <c r="Z156" s="42">
        <v>1982.5</v>
      </c>
      <c r="AA156" s="42">
        <v>1173.7</v>
      </c>
      <c r="AB156" s="42">
        <v>93.7</v>
      </c>
      <c r="AC156" s="42">
        <v>211.5</v>
      </c>
      <c r="AD156" s="42">
        <v>977.6</v>
      </c>
      <c r="AE156" s="42">
        <v>1445.3</v>
      </c>
      <c r="AF156" s="42">
        <v>368.8</v>
      </c>
      <c r="AG156" s="42">
        <v>323.8</v>
      </c>
      <c r="AH156" s="42">
        <v>964.8</v>
      </c>
      <c r="AI156" s="42">
        <v>52.8</v>
      </c>
      <c r="AJ156" s="42">
        <v>18.7</v>
      </c>
      <c r="AK156" s="42">
        <v>460</v>
      </c>
      <c r="AL156" s="42">
        <v>2337.9</v>
      </c>
      <c r="AM156" s="42">
        <v>213016</v>
      </c>
      <c r="AN156" s="42">
        <v>205059</v>
      </c>
      <c r="AO156" s="42">
        <v>56868</v>
      </c>
      <c r="AP156" s="42">
        <v>49.8</v>
      </c>
      <c r="AQ156" s="42">
        <v>2.2000000000000002</v>
      </c>
      <c r="AR156" s="42">
        <v>52</v>
      </c>
      <c r="BL156" s="42">
        <v>218.86099999999999</v>
      </c>
      <c r="BM156" s="42">
        <v>215.13</v>
      </c>
      <c r="BN156" s="42">
        <v>15850.9</v>
      </c>
      <c r="BO156" s="42">
        <v>15009.3</v>
      </c>
      <c r="BP156" s="42">
        <v>1</v>
      </c>
      <c r="BQ156" s="42">
        <v>5196.333333333333</v>
      </c>
      <c r="BR156" s="42">
        <v>14594</v>
      </c>
      <c r="BS156" s="42">
        <v>287093.66666666669</v>
      </c>
    </row>
    <row r="157" spans="1:71" x14ac:dyDescent="0.35">
      <c r="A157" s="78">
        <v>39813</v>
      </c>
      <c r="B157" s="42">
        <v>14559.5</v>
      </c>
      <c r="C157" s="42">
        <v>15328</v>
      </c>
      <c r="D157" s="42">
        <v>94.896000000000001</v>
      </c>
      <c r="E157" s="42">
        <v>9837.2999999999993</v>
      </c>
      <c r="F157" s="42">
        <v>10483.4</v>
      </c>
      <c r="G157" s="42">
        <v>93.835999999999999</v>
      </c>
      <c r="H157" s="42">
        <v>94.646000000000001</v>
      </c>
      <c r="I157" s="42">
        <v>92.673000000000002</v>
      </c>
      <c r="J157" s="42">
        <v>92.22</v>
      </c>
      <c r="K157" s="42">
        <v>94.585999999999999</v>
      </c>
      <c r="L157" s="42">
        <v>474.5</v>
      </c>
      <c r="M157" s="42">
        <v>341.8</v>
      </c>
      <c r="N157" s="42">
        <v>71.900000000000006</v>
      </c>
      <c r="O157" s="42">
        <v>1890.8</v>
      </c>
      <c r="P157" s="42">
        <v>81.2</v>
      </c>
      <c r="Q157" s="42">
        <v>1444.9</v>
      </c>
      <c r="R157" s="42">
        <v>1040</v>
      </c>
      <c r="S157" s="42">
        <v>162.6</v>
      </c>
      <c r="T157" s="42">
        <v>3020</v>
      </c>
      <c r="U157" s="42">
        <v>996.6</v>
      </c>
      <c r="V157" s="42">
        <v>93.837000000000003</v>
      </c>
      <c r="W157" s="42">
        <v>1177.9000000000001</v>
      </c>
      <c r="X157" s="42">
        <v>1842.2</v>
      </c>
      <c r="Y157" s="42">
        <v>1244.3</v>
      </c>
      <c r="Z157" s="42">
        <v>1987.8</v>
      </c>
      <c r="AA157" s="42">
        <v>1139.8</v>
      </c>
      <c r="AB157" s="42">
        <v>93.7</v>
      </c>
      <c r="AC157" s="42">
        <v>127.5</v>
      </c>
      <c r="AD157" s="42">
        <v>977.8</v>
      </c>
      <c r="AE157" s="42">
        <v>1428.7</v>
      </c>
      <c r="AF157" s="42">
        <v>378.6</v>
      </c>
      <c r="AG157" s="42">
        <v>305.10000000000002</v>
      </c>
      <c r="AH157" s="42">
        <v>946.3</v>
      </c>
      <c r="AI157" s="42">
        <v>35.1</v>
      </c>
      <c r="AJ157" s="42">
        <v>18.8</v>
      </c>
      <c r="AK157" s="42">
        <v>462.1</v>
      </c>
      <c r="AL157" s="42">
        <v>2337.3000000000002</v>
      </c>
      <c r="AM157" s="42">
        <v>217491</v>
      </c>
      <c r="AN157" s="42">
        <v>208505</v>
      </c>
      <c r="AO157" s="42">
        <v>58177</v>
      </c>
      <c r="AP157" s="42">
        <v>51.8</v>
      </c>
      <c r="AQ157" s="42">
        <v>2.8</v>
      </c>
      <c r="AR157" s="42">
        <v>54.6</v>
      </c>
      <c r="BL157" s="42">
        <v>213.8486666666667</v>
      </c>
      <c r="BM157" s="42">
        <v>208.83866666666671</v>
      </c>
      <c r="BN157" s="42">
        <v>15913.8</v>
      </c>
      <c r="BO157" s="42">
        <v>15116</v>
      </c>
      <c r="BP157" s="42">
        <v>1</v>
      </c>
      <c r="BQ157" s="42">
        <v>5189</v>
      </c>
      <c r="BR157" s="42">
        <v>14591</v>
      </c>
      <c r="BS157" s="42">
        <v>288334</v>
      </c>
    </row>
    <row r="158" spans="1:71" x14ac:dyDescent="0.35">
      <c r="A158" s="78">
        <v>39903</v>
      </c>
      <c r="B158" s="42">
        <v>14394.5</v>
      </c>
      <c r="C158" s="42">
        <v>15155.9</v>
      </c>
      <c r="D158" s="42">
        <v>94.959000000000003</v>
      </c>
      <c r="E158" s="42">
        <v>9756.1</v>
      </c>
      <c r="F158" s="42">
        <v>10459.700000000001</v>
      </c>
      <c r="G158" s="42">
        <v>93.274000000000001</v>
      </c>
      <c r="H158" s="42">
        <v>93.876000000000005</v>
      </c>
      <c r="I158" s="42">
        <v>91.481999999999999</v>
      </c>
      <c r="J158" s="42">
        <v>90.61</v>
      </c>
      <c r="K158" s="42">
        <v>95.176000000000002</v>
      </c>
      <c r="L158" s="42">
        <v>482.9</v>
      </c>
      <c r="M158" s="42">
        <v>358.4</v>
      </c>
      <c r="N158" s="42">
        <v>101.6</v>
      </c>
      <c r="O158" s="42">
        <v>2001.9</v>
      </c>
      <c r="P158" s="42">
        <v>80.599999999999994</v>
      </c>
      <c r="Q158" s="42">
        <v>1202.4000000000001</v>
      </c>
      <c r="R158" s="42">
        <v>1015.9</v>
      </c>
      <c r="S158" s="42">
        <v>166.5</v>
      </c>
      <c r="T158" s="42">
        <v>3019.7</v>
      </c>
      <c r="U158" s="42">
        <v>964.7</v>
      </c>
      <c r="V158" s="42">
        <v>93.272999999999996</v>
      </c>
      <c r="W158" s="42">
        <v>1183</v>
      </c>
      <c r="X158" s="42">
        <v>1836.7</v>
      </c>
      <c r="Y158" s="42">
        <v>1260.0999999999999</v>
      </c>
      <c r="Z158" s="42">
        <v>2007.7</v>
      </c>
      <c r="AA158" s="42">
        <v>921.2</v>
      </c>
      <c r="AB158" s="42">
        <v>86.7</v>
      </c>
      <c r="AC158" s="42">
        <v>122.7</v>
      </c>
      <c r="AD158" s="42">
        <v>946</v>
      </c>
      <c r="AE158" s="42">
        <v>1521.8</v>
      </c>
      <c r="AF158" s="42">
        <v>421.1</v>
      </c>
      <c r="AG158" s="42">
        <v>281.10000000000002</v>
      </c>
      <c r="AH158" s="42">
        <v>929.2</v>
      </c>
      <c r="AI158" s="42">
        <v>43.7</v>
      </c>
      <c r="AJ158" s="42">
        <v>18.8</v>
      </c>
      <c r="AK158" s="42">
        <v>480.2</v>
      </c>
      <c r="AL158" s="42">
        <v>2371.3000000000002</v>
      </c>
      <c r="AM158" s="42">
        <v>266407</v>
      </c>
      <c r="AN158" s="42">
        <v>256944</v>
      </c>
      <c r="AO158" s="42">
        <v>58334</v>
      </c>
      <c r="AP158" s="42">
        <v>53.4</v>
      </c>
      <c r="AQ158" s="42">
        <v>2</v>
      </c>
      <c r="AR158" s="42">
        <v>55.4</v>
      </c>
      <c r="BL158" s="42">
        <v>212.3776666666667</v>
      </c>
      <c r="BM158" s="42">
        <v>206.94333333333341</v>
      </c>
      <c r="BN158" s="42">
        <v>15971.4</v>
      </c>
      <c r="BO158" s="42">
        <v>15169.1</v>
      </c>
      <c r="BP158" s="42">
        <v>1</v>
      </c>
      <c r="BQ158" s="42">
        <v>5192</v>
      </c>
      <c r="BR158" s="42">
        <v>14587</v>
      </c>
      <c r="BS158" s="42">
        <v>289591.33333333331</v>
      </c>
    </row>
    <row r="159" spans="1:71" x14ac:dyDescent="0.35">
      <c r="A159" s="78">
        <v>39994</v>
      </c>
      <c r="B159" s="42">
        <v>14352.9</v>
      </c>
      <c r="C159" s="42">
        <v>15134.1</v>
      </c>
      <c r="D159" s="42">
        <v>94.855999999999995</v>
      </c>
      <c r="E159" s="42">
        <v>9760.2000000000007</v>
      </c>
      <c r="F159" s="42">
        <v>10417.299999999999</v>
      </c>
      <c r="G159" s="42">
        <v>93.692999999999998</v>
      </c>
      <c r="H159" s="42">
        <v>93.894999999999996</v>
      </c>
      <c r="I159" s="42">
        <v>91.694999999999993</v>
      </c>
      <c r="J159" s="42">
        <v>91.072000000000003</v>
      </c>
      <c r="K159" s="42">
        <v>94.34</v>
      </c>
      <c r="L159" s="42">
        <v>490.4</v>
      </c>
      <c r="M159" s="42">
        <v>368.9</v>
      </c>
      <c r="N159" s="42">
        <v>130.30000000000001</v>
      </c>
      <c r="O159" s="42">
        <v>2140</v>
      </c>
      <c r="P159" s="42">
        <v>80.3</v>
      </c>
      <c r="Q159" s="42">
        <v>1131.0999999999999</v>
      </c>
      <c r="R159" s="42">
        <v>1017.3</v>
      </c>
      <c r="S159" s="42">
        <v>188.6</v>
      </c>
      <c r="T159" s="42">
        <v>3067.6</v>
      </c>
      <c r="U159" s="42">
        <v>971.2</v>
      </c>
      <c r="V159" s="42">
        <v>93.691999999999993</v>
      </c>
      <c r="W159" s="42">
        <v>1210.8</v>
      </c>
      <c r="X159" s="42">
        <v>1856.7</v>
      </c>
      <c r="Y159" s="42">
        <v>1289.7</v>
      </c>
      <c r="Z159" s="42">
        <v>2024.9</v>
      </c>
      <c r="AA159" s="42">
        <v>855.5</v>
      </c>
      <c r="AB159" s="42">
        <v>94.3</v>
      </c>
      <c r="AC159" s="42">
        <v>138.9</v>
      </c>
      <c r="AD159" s="42">
        <v>952.6</v>
      </c>
      <c r="AE159" s="42">
        <v>1648</v>
      </c>
      <c r="AF159" s="42">
        <v>473.9</v>
      </c>
      <c r="AG159" s="42">
        <v>275.60000000000002</v>
      </c>
      <c r="AH159" s="42">
        <v>923</v>
      </c>
      <c r="AI159" s="42">
        <v>49.6</v>
      </c>
      <c r="AJ159" s="42">
        <v>18.7</v>
      </c>
      <c r="AK159" s="42">
        <v>492</v>
      </c>
      <c r="AL159" s="42">
        <v>2419.5</v>
      </c>
      <c r="AM159" s="42">
        <v>284526</v>
      </c>
      <c r="AN159" s="42">
        <v>274664</v>
      </c>
      <c r="AO159" s="42">
        <v>59643</v>
      </c>
      <c r="AP159" s="42">
        <v>54.3</v>
      </c>
      <c r="AQ159" s="42">
        <v>1.2</v>
      </c>
      <c r="AR159" s="42">
        <v>55.5</v>
      </c>
      <c r="BL159" s="42">
        <v>213.50700000000001</v>
      </c>
      <c r="BM159" s="42">
        <v>208.39033333333339</v>
      </c>
      <c r="BN159" s="42">
        <v>16025</v>
      </c>
      <c r="BO159" s="42">
        <v>15197.8</v>
      </c>
      <c r="BP159" s="42">
        <v>1</v>
      </c>
      <c r="BQ159" s="42">
        <v>5181.666666666667</v>
      </c>
      <c r="BR159" s="42">
        <v>14576.33333333333</v>
      </c>
      <c r="BS159" s="42">
        <v>292223.66666666669</v>
      </c>
    </row>
    <row r="160" spans="1:71" x14ac:dyDescent="0.35">
      <c r="A160" s="78">
        <v>40086</v>
      </c>
      <c r="B160" s="42">
        <v>14420.3</v>
      </c>
      <c r="C160" s="42">
        <v>15189.2</v>
      </c>
      <c r="D160" s="42">
        <v>94.912000000000006</v>
      </c>
      <c r="E160" s="42">
        <v>9895.4</v>
      </c>
      <c r="F160" s="42">
        <v>10489.2</v>
      </c>
      <c r="G160" s="42">
        <v>94.34</v>
      </c>
      <c r="H160" s="42">
        <v>94.188000000000002</v>
      </c>
      <c r="I160" s="42">
        <v>92.165999999999997</v>
      </c>
      <c r="J160" s="42">
        <v>91.855999999999995</v>
      </c>
      <c r="K160" s="42">
        <v>93.49</v>
      </c>
      <c r="L160" s="42">
        <v>496.7</v>
      </c>
      <c r="M160" s="42">
        <v>378.2</v>
      </c>
      <c r="N160" s="42">
        <v>144.4</v>
      </c>
      <c r="O160" s="42">
        <v>2136.9</v>
      </c>
      <c r="P160" s="42">
        <v>79.900000000000006</v>
      </c>
      <c r="Q160" s="42">
        <v>1135.3</v>
      </c>
      <c r="R160" s="42">
        <v>1028.8</v>
      </c>
      <c r="S160" s="42">
        <v>200.7</v>
      </c>
      <c r="T160" s="42">
        <v>3089</v>
      </c>
      <c r="U160" s="42">
        <v>968.8</v>
      </c>
      <c r="V160" s="42">
        <v>94.338999999999999</v>
      </c>
      <c r="W160" s="42">
        <v>1225.5</v>
      </c>
      <c r="X160" s="42">
        <v>1863.5</v>
      </c>
      <c r="Y160" s="42">
        <v>1301.3</v>
      </c>
      <c r="Z160" s="42">
        <v>2021.8</v>
      </c>
      <c r="AA160" s="42">
        <v>842</v>
      </c>
      <c r="AB160" s="42">
        <v>91.4</v>
      </c>
      <c r="AC160" s="42">
        <v>159.4</v>
      </c>
      <c r="AD160" s="42">
        <v>950.3</v>
      </c>
      <c r="AE160" s="42">
        <v>1634.5</v>
      </c>
      <c r="AF160" s="42">
        <v>465.4</v>
      </c>
      <c r="AG160" s="42">
        <v>293.3</v>
      </c>
      <c r="AH160" s="42">
        <v>937.4</v>
      </c>
      <c r="AI160" s="42">
        <v>41.3</v>
      </c>
      <c r="AJ160" s="42">
        <v>18.5</v>
      </c>
      <c r="AK160" s="42">
        <v>502.4</v>
      </c>
      <c r="AL160" s="42">
        <v>2446.5</v>
      </c>
      <c r="AM160" s="42">
        <v>273903</v>
      </c>
      <c r="AN160" s="42">
        <v>263924</v>
      </c>
      <c r="AO160" s="42">
        <v>67126</v>
      </c>
      <c r="AP160" s="42">
        <v>65.900000000000006</v>
      </c>
      <c r="AQ160" s="42">
        <v>1.2</v>
      </c>
      <c r="AR160" s="42">
        <v>67.099999999999994</v>
      </c>
      <c r="BL160" s="42">
        <v>215.34399999999999</v>
      </c>
      <c r="BM160" s="42">
        <v>210.69499999999999</v>
      </c>
      <c r="BN160" s="42">
        <v>16075.4</v>
      </c>
      <c r="BO160" s="42">
        <v>15261.7</v>
      </c>
      <c r="BP160" s="42">
        <v>-1</v>
      </c>
      <c r="BQ160" s="42">
        <v>5145.333333333333</v>
      </c>
      <c r="BR160" s="42">
        <v>14532</v>
      </c>
      <c r="BS160" s="42">
        <v>287368</v>
      </c>
    </row>
    <row r="161" spans="1:71" x14ac:dyDescent="0.35">
      <c r="A161" s="78">
        <v>40178</v>
      </c>
      <c r="B161" s="42">
        <v>14628</v>
      </c>
      <c r="C161" s="42">
        <v>15356.1</v>
      </c>
      <c r="D161" s="42">
        <v>95.269000000000005</v>
      </c>
      <c r="E161" s="42">
        <v>9957.1</v>
      </c>
      <c r="F161" s="42">
        <v>10473.6</v>
      </c>
      <c r="G161" s="42">
        <v>95.07</v>
      </c>
      <c r="H161" s="42">
        <v>94.896000000000001</v>
      </c>
      <c r="I161" s="42">
        <v>92.85</v>
      </c>
      <c r="J161" s="42">
        <v>92.715999999999994</v>
      </c>
      <c r="K161" s="42">
        <v>93.418000000000006</v>
      </c>
      <c r="L161" s="42">
        <v>501.8</v>
      </c>
      <c r="M161" s="42">
        <v>372.8</v>
      </c>
      <c r="N161" s="42">
        <v>148.6</v>
      </c>
      <c r="O161" s="42">
        <v>2152.1</v>
      </c>
      <c r="P161" s="42">
        <v>79.5</v>
      </c>
      <c r="Q161" s="42">
        <v>1140.7</v>
      </c>
      <c r="R161" s="42">
        <v>1045.3</v>
      </c>
      <c r="S161" s="42">
        <v>234.2</v>
      </c>
      <c r="T161" s="42">
        <v>3117.8</v>
      </c>
      <c r="U161" s="42">
        <v>972.2</v>
      </c>
      <c r="V161" s="42">
        <v>95.067999999999998</v>
      </c>
      <c r="W161" s="42">
        <v>1253.4000000000001</v>
      </c>
      <c r="X161" s="42">
        <v>1864.4</v>
      </c>
      <c r="Y161" s="42">
        <v>1321</v>
      </c>
      <c r="Z161" s="42">
        <v>2007.9</v>
      </c>
      <c r="AA161" s="42">
        <v>847.5</v>
      </c>
      <c r="AB161" s="42">
        <v>93.2</v>
      </c>
      <c r="AC161" s="42">
        <v>190.8</v>
      </c>
      <c r="AD161" s="42">
        <v>953.9</v>
      </c>
      <c r="AE161" s="42">
        <v>1653.9</v>
      </c>
      <c r="AF161" s="42">
        <v>472.1</v>
      </c>
      <c r="AG161" s="42">
        <v>293.3</v>
      </c>
      <c r="AH161" s="42">
        <v>952.1</v>
      </c>
      <c r="AI161" s="42">
        <v>43.4</v>
      </c>
      <c r="AJ161" s="42">
        <v>18.3</v>
      </c>
      <c r="AK161" s="42">
        <v>498.2</v>
      </c>
      <c r="AL161" s="42">
        <v>2444.1</v>
      </c>
      <c r="AM161" s="42">
        <v>272345</v>
      </c>
      <c r="AN161" s="42">
        <v>261944</v>
      </c>
      <c r="AO161" s="42">
        <v>68543</v>
      </c>
      <c r="AP161" s="42">
        <v>54.3</v>
      </c>
      <c r="AQ161" s="42">
        <v>1.2</v>
      </c>
      <c r="AR161" s="42">
        <v>55.5</v>
      </c>
      <c r="BL161" s="42">
        <v>217.03</v>
      </c>
      <c r="BM161" s="42">
        <v>212.63266666666661</v>
      </c>
      <c r="BN161" s="42">
        <v>16124.4</v>
      </c>
      <c r="BO161" s="42">
        <v>15359.8</v>
      </c>
      <c r="BP161" s="42">
        <v>-1</v>
      </c>
      <c r="BQ161" s="42">
        <v>5153.333333333333</v>
      </c>
      <c r="BR161" s="42">
        <v>14521</v>
      </c>
      <c r="BS161" s="42">
        <v>274301</v>
      </c>
    </row>
    <row r="162" spans="1:71" x14ac:dyDescent="0.35">
      <c r="A162" s="78">
        <v>40268</v>
      </c>
      <c r="B162" s="42">
        <v>14721.4</v>
      </c>
      <c r="C162" s="42">
        <v>15415.1</v>
      </c>
      <c r="D162" s="42">
        <v>95.491</v>
      </c>
      <c r="E162" s="42">
        <v>10040.5</v>
      </c>
      <c r="F162" s="42">
        <v>10525.4</v>
      </c>
      <c r="G162" s="42">
        <v>95.394999999999996</v>
      </c>
      <c r="H162" s="42">
        <v>95.483999999999995</v>
      </c>
      <c r="I162" s="42">
        <v>93.766000000000005</v>
      </c>
      <c r="J162" s="42">
        <v>93.781000000000006</v>
      </c>
      <c r="K162" s="42">
        <v>93.683000000000007</v>
      </c>
      <c r="L162" s="42">
        <v>506</v>
      </c>
      <c r="M162" s="42">
        <v>382.1</v>
      </c>
      <c r="N162" s="42">
        <v>159.30000000000001</v>
      </c>
      <c r="O162" s="42">
        <v>2262.1999999999998</v>
      </c>
      <c r="P162" s="42">
        <v>79.5</v>
      </c>
      <c r="Q162" s="42">
        <v>1191.8</v>
      </c>
      <c r="R162" s="42">
        <v>1044.5999999999999</v>
      </c>
      <c r="S162" s="42">
        <v>249.8</v>
      </c>
      <c r="T162" s="42">
        <v>3131.9</v>
      </c>
      <c r="U162" s="42">
        <v>978.6</v>
      </c>
      <c r="V162" s="42">
        <v>95.393000000000001</v>
      </c>
      <c r="W162" s="42">
        <v>1275.7</v>
      </c>
      <c r="X162" s="42">
        <v>1856.2</v>
      </c>
      <c r="Y162" s="42">
        <v>1336.1</v>
      </c>
      <c r="Z162" s="42">
        <v>1979.5</v>
      </c>
      <c r="AA162" s="42">
        <v>903.4</v>
      </c>
      <c r="AB162" s="42">
        <v>93.1</v>
      </c>
      <c r="AC162" s="42">
        <v>204.7</v>
      </c>
      <c r="AD162" s="42">
        <v>960.6</v>
      </c>
      <c r="AE162" s="42">
        <v>1753.5</v>
      </c>
      <c r="AF162" s="42">
        <v>496.2</v>
      </c>
      <c r="AG162" s="42">
        <v>288.39999999999998</v>
      </c>
      <c r="AH162" s="42">
        <v>951.6</v>
      </c>
      <c r="AI162" s="42">
        <v>45.1</v>
      </c>
      <c r="AJ162" s="42">
        <v>18</v>
      </c>
      <c r="AK162" s="42">
        <v>508.7</v>
      </c>
      <c r="AL162" s="42">
        <v>2439.6999999999998</v>
      </c>
      <c r="AM162" s="42">
        <v>283268</v>
      </c>
      <c r="AN162" s="42">
        <v>271844</v>
      </c>
      <c r="AO162" s="42">
        <v>64721</v>
      </c>
      <c r="AP162" s="42">
        <v>53.2</v>
      </c>
      <c r="AQ162" s="42">
        <v>1.6</v>
      </c>
      <c r="AR162" s="42">
        <v>54.8</v>
      </c>
      <c r="BL162" s="42">
        <v>217.374</v>
      </c>
      <c r="BM162" s="42">
        <v>213.23699999999999</v>
      </c>
      <c r="BN162" s="42">
        <v>16173.6</v>
      </c>
      <c r="BO162" s="42">
        <v>15445.7</v>
      </c>
      <c r="BP162" s="42">
        <v>-1</v>
      </c>
      <c r="BQ162" s="42">
        <v>5144</v>
      </c>
      <c r="BR162" s="42">
        <v>14466</v>
      </c>
      <c r="BS162" s="42">
        <v>268022</v>
      </c>
    </row>
    <row r="163" spans="1:71" x14ac:dyDescent="0.35">
      <c r="A163" s="78">
        <v>40359</v>
      </c>
      <c r="B163" s="42">
        <v>14926.1</v>
      </c>
      <c r="C163" s="42">
        <v>15557.3</v>
      </c>
      <c r="D163" s="42">
        <v>95.912000000000006</v>
      </c>
      <c r="E163" s="42">
        <v>10131.799999999999</v>
      </c>
      <c r="F163" s="42">
        <v>10609.1</v>
      </c>
      <c r="G163" s="42">
        <v>95.503</v>
      </c>
      <c r="H163" s="42">
        <v>96.213999999999999</v>
      </c>
      <c r="I163" s="42">
        <v>94.382000000000005</v>
      </c>
      <c r="J163" s="42">
        <v>94.444000000000003</v>
      </c>
      <c r="K163" s="42">
        <v>94.09</v>
      </c>
      <c r="L163" s="42">
        <v>510.5</v>
      </c>
      <c r="M163" s="42">
        <v>385.7</v>
      </c>
      <c r="N163" s="42">
        <v>141.19999999999999</v>
      </c>
      <c r="O163" s="42">
        <v>2268.6999999999998</v>
      </c>
      <c r="P163" s="42">
        <v>79.3</v>
      </c>
      <c r="Q163" s="42">
        <v>1213.2</v>
      </c>
      <c r="R163" s="42">
        <v>1062.0999999999999</v>
      </c>
      <c r="S163" s="42">
        <v>255.6</v>
      </c>
      <c r="T163" s="42">
        <v>3164.7</v>
      </c>
      <c r="U163" s="42">
        <v>989.5</v>
      </c>
      <c r="V163" s="42">
        <v>95.5</v>
      </c>
      <c r="W163" s="42">
        <v>1302.5999999999999</v>
      </c>
      <c r="X163" s="42">
        <v>1862.1</v>
      </c>
      <c r="Y163" s="42">
        <v>1353.9</v>
      </c>
      <c r="Z163" s="42">
        <v>1972.8</v>
      </c>
      <c r="AA163" s="42">
        <v>935.2</v>
      </c>
      <c r="AB163" s="42">
        <v>96.4</v>
      </c>
      <c r="AC163" s="42">
        <v>212.2</v>
      </c>
      <c r="AD163" s="42">
        <v>971.7</v>
      </c>
      <c r="AE163" s="42">
        <v>1755.7</v>
      </c>
      <c r="AF163" s="42">
        <v>492.6</v>
      </c>
      <c r="AG163" s="42">
        <v>278</v>
      </c>
      <c r="AH163" s="42">
        <v>965.7</v>
      </c>
      <c r="AI163" s="42">
        <v>43.4</v>
      </c>
      <c r="AJ163" s="42">
        <v>17.7</v>
      </c>
      <c r="AK163" s="42">
        <v>513</v>
      </c>
      <c r="AL163" s="42">
        <v>2444.3000000000002</v>
      </c>
      <c r="AM163" s="42">
        <v>290808</v>
      </c>
      <c r="AN163" s="42">
        <v>272456</v>
      </c>
      <c r="AO163" s="42">
        <v>73737</v>
      </c>
      <c r="AP163" s="42">
        <v>53.4</v>
      </c>
      <c r="AQ163" s="42">
        <v>2.1</v>
      </c>
      <c r="AR163" s="42">
        <v>55.5</v>
      </c>
      <c r="BL163" s="42">
        <v>217.29733333333331</v>
      </c>
      <c r="BM163" s="42">
        <v>213.15066666666669</v>
      </c>
      <c r="BN163" s="42">
        <v>16224.4</v>
      </c>
      <c r="BO163" s="42">
        <v>15566.2</v>
      </c>
      <c r="BP163" s="42">
        <v>-1</v>
      </c>
      <c r="BQ163" s="42">
        <v>5136.666666666667</v>
      </c>
      <c r="BR163" s="42">
        <v>14434</v>
      </c>
      <c r="BS163" s="42">
        <v>274526.66666666669</v>
      </c>
    </row>
    <row r="164" spans="1:71" x14ac:dyDescent="0.35">
      <c r="A164" s="78">
        <v>40451</v>
      </c>
      <c r="B164" s="42">
        <v>15079.9</v>
      </c>
      <c r="C164" s="42">
        <v>15672</v>
      </c>
      <c r="D164" s="42">
        <v>96.251000000000005</v>
      </c>
      <c r="E164" s="42">
        <v>10220.6</v>
      </c>
      <c r="F164" s="42">
        <v>10683.3</v>
      </c>
      <c r="G164" s="42">
        <v>95.671000000000006</v>
      </c>
      <c r="H164" s="42">
        <v>96.596999999999994</v>
      </c>
      <c r="I164" s="42">
        <v>94.872</v>
      </c>
      <c r="J164" s="42">
        <v>94.978999999999999</v>
      </c>
      <c r="K164" s="42">
        <v>94.385999999999996</v>
      </c>
      <c r="L164" s="42">
        <v>515.70000000000005</v>
      </c>
      <c r="M164" s="42">
        <v>405.6</v>
      </c>
      <c r="N164" s="42">
        <v>131</v>
      </c>
      <c r="O164" s="42">
        <v>2292</v>
      </c>
      <c r="P164" s="42">
        <v>79.3</v>
      </c>
      <c r="Q164" s="42">
        <v>1256.3</v>
      </c>
      <c r="R164" s="42">
        <v>1069.0999999999999</v>
      </c>
      <c r="S164" s="42">
        <v>272.60000000000002</v>
      </c>
      <c r="T164" s="42">
        <v>3157.9</v>
      </c>
      <c r="U164" s="42">
        <v>992.3</v>
      </c>
      <c r="V164" s="42">
        <v>95.668999999999997</v>
      </c>
      <c r="W164" s="42">
        <v>1302.3</v>
      </c>
      <c r="X164" s="42">
        <v>1855.6</v>
      </c>
      <c r="Y164" s="42">
        <v>1348.1</v>
      </c>
      <c r="Z164" s="42">
        <v>1955.8</v>
      </c>
      <c r="AA164" s="42">
        <v>958.5</v>
      </c>
      <c r="AB164" s="42">
        <v>98.9</v>
      </c>
      <c r="AC164" s="42">
        <v>227.1</v>
      </c>
      <c r="AD164" s="42">
        <v>974.6</v>
      </c>
      <c r="AE164" s="42">
        <v>1758.8</v>
      </c>
      <c r="AF164" s="42">
        <v>517.79999999999995</v>
      </c>
      <c r="AG164" s="42">
        <v>297.8</v>
      </c>
      <c r="AH164" s="42">
        <v>970.1</v>
      </c>
      <c r="AI164" s="42">
        <v>45.5</v>
      </c>
      <c r="AJ164" s="42">
        <v>17.7</v>
      </c>
      <c r="AK164" s="42">
        <v>533.20000000000005</v>
      </c>
      <c r="AL164" s="42">
        <v>2453</v>
      </c>
      <c r="AM164" s="42">
        <v>297130</v>
      </c>
      <c r="AN164" s="42">
        <v>283691</v>
      </c>
      <c r="AO164" s="42">
        <v>74821</v>
      </c>
      <c r="AP164" s="42">
        <v>54.4</v>
      </c>
      <c r="AQ164" s="42">
        <v>1.6</v>
      </c>
      <c r="AR164" s="42">
        <v>56</v>
      </c>
      <c r="BL164" s="42">
        <v>217.93433333333331</v>
      </c>
      <c r="BM164" s="42">
        <v>213.82</v>
      </c>
      <c r="BN164" s="42">
        <v>16277.7</v>
      </c>
      <c r="BO164" s="42">
        <v>15662.7</v>
      </c>
      <c r="BP164" s="42">
        <v>-1</v>
      </c>
      <c r="BQ164" s="42">
        <v>5129.333333333333</v>
      </c>
      <c r="BR164" s="42">
        <v>14327.66666666667</v>
      </c>
      <c r="BS164" s="42">
        <v>277232.33333333331</v>
      </c>
    </row>
    <row r="165" spans="1:71" x14ac:dyDescent="0.35">
      <c r="A165" s="78">
        <v>40543</v>
      </c>
      <c r="B165" s="42">
        <v>15240.8</v>
      </c>
      <c r="C165" s="42">
        <v>15750.6</v>
      </c>
      <c r="D165" s="42">
        <v>96.781000000000006</v>
      </c>
      <c r="E165" s="42">
        <v>10350.5</v>
      </c>
      <c r="F165" s="42">
        <v>10754</v>
      </c>
      <c r="G165" s="42">
        <v>96.25</v>
      </c>
      <c r="H165" s="42">
        <v>97.388999999999996</v>
      </c>
      <c r="I165" s="42">
        <v>95.658000000000001</v>
      </c>
      <c r="J165" s="42">
        <v>95.847999999999999</v>
      </c>
      <c r="K165" s="42">
        <v>94.81</v>
      </c>
      <c r="L165" s="42">
        <v>521.4</v>
      </c>
      <c r="M165" s="42">
        <v>414.1</v>
      </c>
      <c r="N165" s="42">
        <v>123.9</v>
      </c>
      <c r="O165" s="42">
        <v>2302.6999999999998</v>
      </c>
      <c r="P165" s="42">
        <v>79.5</v>
      </c>
      <c r="Q165" s="42">
        <v>1289.0999999999999</v>
      </c>
      <c r="R165" s="42">
        <v>1076.4000000000001</v>
      </c>
      <c r="S165" s="42">
        <v>284</v>
      </c>
      <c r="T165" s="42">
        <v>3164.1</v>
      </c>
      <c r="U165" s="42">
        <v>994.3</v>
      </c>
      <c r="V165" s="42">
        <v>96.248000000000005</v>
      </c>
      <c r="W165" s="42">
        <v>1311.1</v>
      </c>
      <c r="X165" s="42">
        <v>1853</v>
      </c>
      <c r="Y165" s="42">
        <v>1346.2</v>
      </c>
      <c r="Z165" s="42">
        <v>1937</v>
      </c>
      <c r="AA165" s="42">
        <v>977.2</v>
      </c>
      <c r="AB165" s="42">
        <v>98.7</v>
      </c>
      <c r="AC165" s="42">
        <v>233.6</v>
      </c>
      <c r="AD165" s="42">
        <v>976.6</v>
      </c>
      <c r="AE165" s="42">
        <v>1761.9</v>
      </c>
      <c r="AF165" s="42">
        <v>514.4</v>
      </c>
      <c r="AG165" s="42">
        <v>311.89999999999998</v>
      </c>
      <c r="AH165" s="42">
        <v>977.7</v>
      </c>
      <c r="AI165" s="42">
        <v>50.4</v>
      </c>
      <c r="AJ165" s="42">
        <v>17.7</v>
      </c>
      <c r="AK165" s="42">
        <v>540.79999999999995</v>
      </c>
      <c r="AL165" s="42">
        <v>2453.6999999999998</v>
      </c>
      <c r="AM165" s="42">
        <v>309668</v>
      </c>
      <c r="AN165" s="42">
        <v>297609</v>
      </c>
      <c r="AO165" s="42">
        <v>75022</v>
      </c>
      <c r="AP165" s="42">
        <v>56</v>
      </c>
      <c r="AQ165" s="42">
        <v>1</v>
      </c>
      <c r="AR165" s="42">
        <v>56.9</v>
      </c>
      <c r="BL165" s="42">
        <v>219.69900000000001</v>
      </c>
      <c r="BM165" s="42">
        <v>215.76400000000001</v>
      </c>
      <c r="BN165" s="42">
        <v>16333.2</v>
      </c>
      <c r="BO165" s="42">
        <v>15804.5</v>
      </c>
      <c r="BP165" s="42">
        <v>-1</v>
      </c>
      <c r="BQ165" s="42">
        <v>5137</v>
      </c>
      <c r="BR165" s="42">
        <v>14279</v>
      </c>
      <c r="BS165" s="42">
        <v>269906.33333333331</v>
      </c>
    </row>
    <row r="166" spans="1:71" x14ac:dyDescent="0.35">
      <c r="A166" s="78">
        <v>40633</v>
      </c>
      <c r="B166" s="42">
        <v>15285.8</v>
      </c>
      <c r="C166" s="42">
        <v>15712.8</v>
      </c>
      <c r="D166" s="42">
        <v>97.275999999999996</v>
      </c>
      <c r="E166" s="42">
        <v>10485.4</v>
      </c>
      <c r="F166" s="42">
        <v>10799.7</v>
      </c>
      <c r="G166" s="42">
        <v>97.090999999999994</v>
      </c>
      <c r="H166" s="42">
        <v>98.266000000000005</v>
      </c>
      <c r="I166" s="42">
        <v>96.637</v>
      </c>
      <c r="J166" s="42">
        <v>96.92</v>
      </c>
      <c r="K166" s="42">
        <v>95.382999999999996</v>
      </c>
      <c r="L166" s="42">
        <v>527.6</v>
      </c>
      <c r="M166" s="42">
        <v>418.8</v>
      </c>
      <c r="N166" s="42">
        <v>116.7</v>
      </c>
      <c r="O166" s="42">
        <v>2313</v>
      </c>
      <c r="P166" s="42">
        <v>80.400000000000006</v>
      </c>
      <c r="Q166" s="42">
        <v>1426.6</v>
      </c>
      <c r="R166" s="42">
        <v>1091.5</v>
      </c>
      <c r="S166" s="42">
        <v>277.3</v>
      </c>
      <c r="T166" s="42">
        <v>3156</v>
      </c>
      <c r="U166" s="42">
        <v>916.2</v>
      </c>
      <c r="V166" s="42">
        <v>97.088999999999999</v>
      </c>
      <c r="W166" s="42">
        <v>1304.7</v>
      </c>
      <c r="X166" s="42">
        <v>1851.2</v>
      </c>
      <c r="Y166" s="42">
        <v>1327.7</v>
      </c>
      <c r="Z166" s="42">
        <v>1915.5</v>
      </c>
      <c r="AA166" s="42">
        <v>1111.4000000000001</v>
      </c>
      <c r="AB166" s="42">
        <v>104.7</v>
      </c>
      <c r="AC166" s="42">
        <v>228.9</v>
      </c>
      <c r="AD166" s="42">
        <v>898.3</v>
      </c>
      <c r="AE166" s="42">
        <v>1768.6</v>
      </c>
      <c r="AF166" s="42">
        <v>500.5</v>
      </c>
      <c r="AG166" s="42">
        <v>315.2</v>
      </c>
      <c r="AH166" s="42">
        <v>986.8</v>
      </c>
      <c r="AI166" s="42">
        <v>48.4</v>
      </c>
      <c r="AJ166" s="42">
        <v>17.899999999999999</v>
      </c>
      <c r="AK166" s="42">
        <v>544.4</v>
      </c>
      <c r="AL166" s="42">
        <v>2452.6999999999998</v>
      </c>
      <c r="AM166" s="42">
        <v>293840</v>
      </c>
      <c r="AN166" s="42">
        <v>282445</v>
      </c>
      <c r="AO166" s="42">
        <v>70503</v>
      </c>
      <c r="AP166" s="42">
        <v>58</v>
      </c>
      <c r="AQ166" s="42">
        <v>0.9</v>
      </c>
      <c r="AR166" s="42">
        <v>58.9</v>
      </c>
      <c r="BL166" s="42">
        <v>222.0436666666667</v>
      </c>
      <c r="BM166" s="42">
        <v>218.41566666666671</v>
      </c>
      <c r="BN166" s="42">
        <v>16390.900000000001</v>
      </c>
      <c r="BO166" s="42">
        <v>15945.5</v>
      </c>
      <c r="BP166" s="42">
        <v>-1</v>
      </c>
      <c r="BQ166" s="42">
        <v>5113.333333333333</v>
      </c>
      <c r="BR166" s="42">
        <v>14232.66666666667</v>
      </c>
      <c r="BS166" s="42">
        <v>258077</v>
      </c>
    </row>
    <row r="167" spans="1:71" x14ac:dyDescent="0.35">
      <c r="A167" s="78">
        <v>40724</v>
      </c>
      <c r="B167" s="42">
        <v>15496.2</v>
      </c>
      <c r="C167" s="42">
        <v>15825.1</v>
      </c>
      <c r="D167" s="42">
        <v>97.974999999999994</v>
      </c>
      <c r="E167" s="42">
        <v>10612.1</v>
      </c>
      <c r="F167" s="42">
        <v>10823.7</v>
      </c>
      <c r="G167" s="42">
        <v>98.048000000000002</v>
      </c>
      <c r="H167" s="42">
        <v>99.155000000000001</v>
      </c>
      <c r="I167" s="42">
        <v>97.801000000000002</v>
      </c>
      <c r="J167" s="42">
        <v>98.129000000000005</v>
      </c>
      <c r="K167" s="42">
        <v>96.346999999999994</v>
      </c>
      <c r="L167" s="42">
        <v>533.4</v>
      </c>
      <c r="M167" s="42">
        <v>409.7</v>
      </c>
      <c r="N167" s="42">
        <v>109.3</v>
      </c>
      <c r="O167" s="42">
        <v>2312.1</v>
      </c>
      <c r="P167" s="42">
        <v>81.5</v>
      </c>
      <c r="Q167" s="42">
        <v>1445.9</v>
      </c>
      <c r="R167" s="42">
        <v>1105.5</v>
      </c>
      <c r="S167" s="42">
        <v>276.89999999999998</v>
      </c>
      <c r="T167" s="42">
        <v>3168.6</v>
      </c>
      <c r="U167" s="42">
        <v>918.9</v>
      </c>
      <c r="V167" s="42">
        <v>98.046000000000006</v>
      </c>
      <c r="W167" s="42">
        <v>1311.8</v>
      </c>
      <c r="X167" s="42">
        <v>1856.7</v>
      </c>
      <c r="Y167" s="42">
        <v>1322.9</v>
      </c>
      <c r="Z167" s="42">
        <v>1898.4</v>
      </c>
      <c r="AA167" s="42">
        <v>1126.5</v>
      </c>
      <c r="AB167" s="42">
        <v>109.1</v>
      </c>
      <c r="AC167" s="42">
        <v>227.2</v>
      </c>
      <c r="AD167" s="42">
        <v>900.9</v>
      </c>
      <c r="AE167" s="42">
        <v>1777.4</v>
      </c>
      <c r="AF167" s="42">
        <v>503.4</v>
      </c>
      <c r="AG167" s="42">
        <v>319.39999999999998</v>
      </c>
      <c r="AH167" s="42">
        <v>996.4</v>
      </c>
      <c r="AI167" s="42">
        <v>49.8</v>
      </c>
      <c r="AJ167" s="42">
        <v>18</v>
      </c>
      <c r="AK167" s="42">
        <v>534.70000000000005</v>
      </c>
      <c r="AL167" s="42">
        <v>2446.1999999999998</v>
      </c>
      <c r="AM167" s="42">
        <v>288900</v>
      </c>
      <c r="AN167" s="42">
        <v>277196</v>
      </c>
      <c r="AO167" s="42">
        <v>69145</v>
      </c>
      <c r="AP167" s="42">
        <v>59.5</v>
      </c>
      <c r="AQ167" s="42">
        <v>0.4</v>
      </c>
      <c r="AR167" s="42">
        <v>59.9</v>
      </c>
      <c r="BL167" s="42">
        <v>224.5683333333333</v>
      </c>
      <c r="BM167" s="42">
        <v>221.28766666666669</v>
      </c>
      <c r="BN167" s="42">
        <v>16450.900000000001</v>
      </c>
      <c r="BO167" s="42">
        <v>16109</v>
      </c>
      <c r="BP167" s="42">
        <v>-1</v>
      </c>
      <c r="BQ167" s="42">
        <v>5084.333333333333</v>
      </c>
      <c r="BR167" s="42">
        <v>14207.66666666667</v>
      </c>
      <c r="BS167" s="42">
        <v>251739</v>
      </c>
    </row>
    <row r="168" spans="1:71" x14ac:dyDescent="0.35">
      <c r="A168" s="78">
        <v>40816</v>
      </c>
      <c r="B168" s="42">
        <v>15591.9</v>
      </c>
      <c r="C168" s="42">
        <v>15820.7</v>
      </c>
      <c r="D168" s="42">
        <v>98.519000000000005</v>
      </c>
      <c r="E168" s="42">
        <v>10705.4</v>
      </c>
      <c r="F168" s="42">
        <v>10866</v>
      </c>
      <c r="G168" s="42">
        <v>98.522999999999996</v>
      </c>
      <c r="H168" s="42">
        <v>99.498000000000005</v>
      </c>
      <c r="I168" s="42">
        <v>98.313999999999993</v>
      </c>
      <c r="J168" s="42">
        <v>98.510999999999996</v>
      </c>
      <c r="K168" s="42">
        <v>97.436000000000007</v>
      </c>
      <c r="L168" s="42">
        <v>538.5</v>
      </c>
      <c r="M168" s="42">
        <v>396.4</v>
      </c>
      <c r="N168" s="42">
        <v>102.9</v>
      </c>
      <c r="O168" s="42">
        <v>2303.1999999999998</v>
      </c>
      <c r="P168" s="42">
        <v>82.7</v>
      </c>
      <c r="Q168" s="42">
        <v>1471.4</v>
      </c>
      <c r="R168" s="42">
        <v>1103.9000000000001</v>
      </c>
      <c r="S168" s="42">
        <v>248.2</v>
      </c>
      <c r="T168" s="42">
        <v>3137.5</v>
      </c>
      <c r="U168" s="42">
        <v>927.3</v>
      </c>
      <c r="V168" s="42">
        <v>98.521000000000001</v>
      </c>
      <c r="W168" s="42">
        <v>1288</v>
      </c>
      <c r="X168" s="42">
        <v>1849.5</v>
      </c>
      <c r="Y168" s="42">
        <v>1294.4000000000001</v>
      </c>
      <c r="Z168" s="42">
        <v>1881.1</v>
      </c>
      <c r="AA168" s="42">
        <v>1144.2</v>
      </c>
      <c r="AB168" s="42">
        <v>109.4</v>
      </c>
      <c r="AC168" s="42">
        <v>201.7</v>
      </c>
      <c r="AD168" s="42">
        <v>909.4</v>
      </c>
      <c r="AE168" s="42">
        <v>1782.4</v>
      </c>
      <c r="AF168" s="42">
        <v>448.3</v>
      </c>
      <c r="AG168" s="42">
        <v>327.2</v>
      </c>
      <c r="AH168" s="42">
        <v>994.5</v>
      </c>
      <c r="AI168" s="42">
        <v>46.4</v>
      </c>
      <c r="AJ168" s="42">
        <v>17.899999999999999</v>
      </c>
      <c r="AK168" s="42">
        <v>520.70000000000005</v>
      </c>
      <c r="AL168" s="42">
        <v>2424.5</v>
      </c>
      <c r="AM168" s="42">
        <v>248813</v>
      </c>
      <c r="AN168" s="42">
        <v>237739</v>
      </c>
      <c r="AO168" s="42">
        <v>65916</v>
      </c>
      <c r="AP168" s="42">
        <v>59.7</v>
      </c>
      <c r="AQ168" s="42">
        <v>0.4</v>
      </c>
      <c r="AR168" s="42">
        <v>60.2</v>
      </c>
      <c r="BL168" s="42">
        <v>226.0326666666667</v>
      </c>
      <c r="BM168" s="42">
        <v>222.738</v>
      </c>
      <c r="BN168" s="42">
        <v>16513.3</v>
      </c>
      <c r="BO168" s="42">
        <v>16274.4</v>
      </c>
      <c r="BP168" s="42">
        <v>-1</v>
      </c>
      <c r="BQ168" s="42">
        <v>5069.666666666667</v>
      </c>
      <c r="BR168" s="42">
        <v>14094</v>
      </c>
      <c r="BS168" s="42">
        <v>253215.33333333331</v>
      </c>
    </row>
    <row r="169" spans="1:71" x14ac:dyDescent="0.35">
      <c r="A169" s="78">
        <v>40908</v>
      </c>
      <c r="B169" s="42">
        <v>15796.5</v>
      </c>
      <c r="C169" s="42">
        <v>16004.1</v>
      </c>
      <c r="D169" s="42">
        <v>98.676000000000002</v>
      </c>
      <c r="E169" s="42">
        <v>10761.6</v>
      </c>
      <c r="F169" s="42">
        <v>10885.9</v>
      </c>
      <c r="G169" s="42">
        <v>98.86</v>
      </c>
      <c r="H169" s="42">
        <v>99.363</v>
      </c>
      <c r="I169" s="42">
        <v>98.203999999999994</v>
      </c>
      <c r="J169" s="42">
        <v>98.167000000000002</v>
      </c>
      <c r="K169" s="42">
        <v>98.352000000000004</v>
      </c>
      <c r="L169" s="42">
        <v>542.9</v>
      </c>
      <c r="M169" s="42">
        <v>399.3</v>
      </c>
      <c r="N169" s="42">
        <v>99.8</v>
      </c>
      <c r="O169" s="42">
        <v>2312.1999999999998</v>
      </c>
      <c r="P169" s="42">
        <v>84.1</v>
      </c>
      <c r="Q169" s="42">
        <v>1470.9</v>
      </c>
      <c r="R169" s="42">
        <v>1114</v>
      </c>
      <c r="S169" s="42">
        <v>287</v>
      </c>
      <c r="T169" s="42">
        <v>3131.4</v>
      </c>
      <c r="U169" s="42">
        <v>921.9</v>
      </c>
      <c r="V169" s="42">
        <v>98.858000000000004</v>
      </c>
      <c r="W169" s="42">
        <v>1291.2</v>
      </c>
      <c r="X169" s="42">
        <v>1840.3</v>
      </c>
      <c r="Y169" s="42">
        <v>1299.4000000000001</v>
      </c>
      <c r="Z169" s="42">
        <v>1873.8</v>
      </c>
      <c r="AA169" s="42">
        <v>1141</v>
      </c>
      <c r="AB169" s="42">
        <v>111.4</v>
      </c>
      <c r="AC169" s="42">
        <v>238</v>
      </c>
      <c r="AD169" s="42">
        <v>904.2</v>
      </c>
      <c r="AE169" s="42">
        <v>1789.3</v>
      </c>
      <c r="AF169" s="42">
        <v>437.7</v>
      </c>
      <c r="AG169" s="42">
        <v>329.9</v>
      </c>
      <c r="AH169" s="42">
        <v>1002.7</v>
      </c>
      <c r="AI169" s="42">
        <v>49</v>
      </c>
      <c r="AJ169" s="42">
        <v>17.7</v>
      </c>
      <c r="AK169" s="42">
        <v>522.9</v>
      </c>
      <c r="AL169" s="42">
        <v>2419.1</v>
      </c>
      <c r="AM169" s="42">
        <v>249625</v>
      </c>
      <c r="AN169" s="42">
        <v>239291</v>
      </c>
      <c r="AO169" s="42">
        <v>70531</v>
      </c>
      <c r="AP169" s="42">
        <v>60.6</v>
      </c>
      <c r="AQ169" s="42">
        <v>0.4</v>
      </c>
      <c r="AR169" s="42">
        <v>61.1</v>
      </c>
      <c r="BL169" s="42">
        <v>227.04733333333331</v>
      </c>
      <c r="BM169" s="42">
        <v>223.77466666666669</v>
      </c>
      <c r="BN169" s="42">
        <v>16577.3</v>
      </c>
      <c r="BO169" s="42">
        <v>16362.2</v>
      </c>
      <c r="BP169" s="42">
        <v>-1</v>
      </c>
      <c r="BQ169" s="42">
        <v>5051</v>
      </c>
      <c r="BR169" s="42">
        <v>14080.66666666667</v>
      </c>
      <c r="BS169" s="42">
        <v>258046</v>
      </c>
    </row>
    <row r="170" spans="1:71" x14ac:dyDescent="0.35">
      <c r="A170" s="78">
        <v>40999</v>
      </c>
      <c r="B170" s="42">
        <v>16019.8</v>
      </c>
      <c r="C170" s="42">
        <v>16129.4</v>
      </c>
      <c r="D170" s="42">
        <v>99.284000000000006</v>
      </c>
      <c r="E170" s="42">
        <v>10922.4</v>
      </c>
      <c r="F170" s="42">
        <v>10973.3</v>
      </c>
      <c r="G170" s="42">
        <v>99.537999999999997</v>
      </c>
      <c r="H170" s="42">
        <v>99.704999999999998</v>
      </c>
      <c r="I170" s="42">
        <v>99.403000000000006</v>
      </c>
      <c r="J170" s="42">
        <v>99.471999999999994</v>
      </c>
      <c r="K170" s="42">
        <v>99.088999999999999</v>
      </c>
      <c r="L170" s="42">
        <v>547</v>
      </c>
      <c r="M170" s="42">
        <v>400.6</v>
      </c>
      <c r="N170" s="42">
        <v>94.6</v>
      </c>
      <c r="O170" s="42">
        <v>2296.8000000000002</v>
      </c>
      <c r="P170" s="42">
        <v>85.2</v>
      </c>
      <c r="Q170" s="42">
        <v>1468.3</v>
      </c>
      <c r="R170" s="42">
        <v>1130.9000000000001</v>
      </c>
      <c r="S170" s="42">
        <v>310.7</v>
      </c>
      <c r="T170" s="42">
        <v>3144.7</v>
      </c>
      <c r="U170" s="42">
        <v>944.9</v>
      </c>
      <c r="V170" s="42">
        <v>99.537000000000006</v>
      </c>
      <c r="W170" s="42">
        <v>1295.5999999999999</v>
      </c>
      <c r="X170" s="42">
        <v>1849</v>
      </c>
      <c r="Y170" s="42">
        <v>1299.4000000000001</v>
      </c>
      <c r="Z170" s="42">
        <v>1860.1</v>
      </c>
      <c r="AA170" s="42">
        <v>1138.3</v>
      </c>
      <c r="AB170" s="42">
        <v>113.9</v>
      </c>
      <c r="AC170" s="42">
        <v>261.5</v>
      </c>
      <c r="AD170" s="42">
        <v>927.5</v>
      </c>
      <c r="AE170" s="42">
        <v>1772.9</v>
      </c>
      <c r="AF170" s="42">
        <v>441.7</v>
      </c>
      <c r="AG170" s="42">
        <v>330.1</v>
      </c>
      <c r="AH170" s="42">
        <v>1016.9</v>
      </c>
      <c r="AI170" s="42">
        <v>49.2</v>
      </c>
      <c r="AJ170" s="42">
        <v>17.399999999999999</v>
      </c>
      <c r="AK170" s="42">
        <v>523.9</v>
      </c>
      <c r="AL170" s="42">
        <v>2432.4</v>
      </c>
      <c r="AM170" s="42">
        <v>258161</v>
      </c>
      <c r="AN170" s="42">
        <v>246248</v>
      </c>
      <c r="AO170" s="42">
        <v>67107</v>
      </c>
      <c r="AP170" s="42">
        <v>57.9</v>
      </c>
      <c r="AQ170" s="42">
        <v>0.5</v>
      </c>
      <c r="AR170" s="42">
        <v>58.4</v>
      </c>
      <c r="BL170" s="42">
        <v>228.32599999999999</v>
      </c>
      <c r="BM170" s="42">
        <v>225.08733333333331</v>
      </c>
      <c r="BN170" s="42">
        <v>16642.900000000001</v>
      </c>
      <c r="BO170" s="42">
        <v>16529.8</v>
      </c>
      <c r="BP170" s="42">
        <v>-1</v>
      </c>
      <c r="BQ170" s="42">
        <v>5048</v>
      </c>
      <c r="BR170" s="42">
        <v>14067.66666666667</v>
      </c>
      <c r="BS170" s="42">
        <v>254528.33333333331</v>
      </c>
    </row>
    <row r="171" spans="1:71" x14ac:dyDescent="0.35">
      <c r="A171" s="78">
        <v>41090</v>
      </c>
      <c r="B171" s="42">
        <v>16152.3</v>
      </c>
      <c r="C171" s="42">
        <v>16198.8</v>
      </c>
      <c r="D171" s="42">
        <v>99.688999999999993</v>
      </c>
      <c r="E171" s="42">
        <v>10964.9</v>
      </c>
      <c r="F171" s="42">
        <v>10989.6</v>
      </c>
      <c r="G171" s="42">
        <v>99.775999999999996</v>
      </c>
      <c r="H171" s="42">
        <v>99.927999999999997</v>
      </c>
      <c r="I171" s="42">
        <v>99.4</v>
      </c>
      <c r="J171" s="42">
        <v>99.293999999999997</v>
      </c>
      <c r="K171" s="42">
        <v>99.879000000000005</v>
      </c>
      <c r="L171" s="42">
        <v>551.6</v>
      </c>
      <c r="M171" s="42">
        <v>421.7</v>
      </c>
      <c r="N171" s="42">
        <v>86.3</v>
      </c>
      <c r="O171" s="42">
        <v>2321.8000000000002</v>
      </c>
      <c r="P171" s="42">
        <v>86.3</v>
      </c>
      <c r="Q171" s="42">
        <v>1487.7</v>
      </c>
      <c r="R171" s="42">
        <v>1133.9000000000001</v>
      </c>
      <c r="S171" s="42">
        <v>325</v>
      </c>
      <c r="T171" s="42">
        <v>3131</v>
      </c>
      <c r="U171" s="42">
        <v>949.4</v>
      </c>
      <c r="V171" s="42">
        <v>99.775000000000006</v>
      </c>
      <c r="W171" s="42">
        <v>1288.2</v>
      </c>
      <c r="X171" s="42">
        <v>1842.9</v>
      </c>
      <c r="Y171" s="42">
        <v>1289.0999999999999</v>
      </c>
      <c r="Z171" s="42">
        <v>1854</v>
      </c>
      <c r="AA171" s="42">
        <v>1150.5999999999999</v>
      </c>
      <c r="AB171" s="42">
        <v>114.4</v>
      </c>
      <c r="AC171" s="42">
        <v>275.5</v>
      </c>
      <c r="AD171" s="42">
        <v>932.2</v>
      </c>
      <c r="AE171" s="42">
        <v>1777.5</v>
      </c>
      <c r="AF171" s="42">
        <v>447.9</v>
      </c>
      <c r="AG171" s="42">
        <v>337</v>
      </c>
      <c r="AH171" s="42">
        <v>1019.5</v>
      </c>
      <c r="AI171" s="42">
        <v>49.5</v>
      </c>
      <c r="AJ171" s="42">
        <v>17.2</v>
      </c>
      <c r="AK171" s="42">
        <v>544.4</v>
      </c>
      <c r="AL171" s="42">
        <v>2448.3000000000002</v>
      </c>
      <c r="AM171" s="42">
        <v>273390</v>
      </c>
      <c r="AN171" s="42">
        <v>262324</v>
      </c>
      <c r="AO171" s="42">
        <v>67670</v>
      </c>
      <c r="AP171" s="42">
        <v>57.6</v>
      </c>
      <c r="AQ171" s="42">
        <v>0.5</v>
      </c>
      <c r="AR171" s="42">
        <v>58.1</v>
      </c>
      <c r="BL171" s="42">
        <v>228.80799999999999</v>
      </c>
      <c r="BM171" s="42">
        <v>225.45933333333329</v>
      </c>
      <c r="BN171" s="42">
        <v>16710.5</v>
      </c>
      <c r="BO171" s="42">
        <v>16662.5</v>
      </c>
      <c r="BP171" s="42">
        <v>-1</v>
      </c>
      <c r="BQ171" s="42">
        <v>5055.333333333333</v>
      </c>
      <c r="BR171" s="42">
        <v>14044.33333333333</v>
      </c>
      <c r="BS171" s="42">
        <v>254598.66666666669</v>
      </c>
    </row>
    <row r="172" spans="1:71" x14ac:dyDescent="0.35">
      <c r="A172" s="78">
        <v>41182</v>
      </c>
      <c r="B172" s="42">
        <v>16257.2</v>
      </c>
      <c r="C172" s="42">
        <v>16220.7</v>
      </c>
      <c r="D172" s="42">
        <v>100.29900000000001</v>
      </c>
      <c r="E172" s="42">
        <v>11014.2</v>
      </c>
      <c r="F172" s="42">
        <v>11007.5</v>
      </c>
      <c r="G172" s="42">
        <v>100.062</v>
      </c>
      <c r="H172" s="42">
        <v>100.122</v>
      </c>
      <c r="I172" s="42">
        <v>99.988</v>
      </c>
      <c r="J172" s="42">
        <v>99.894000000000005</v>
      </c>
      <c r="K172" s="42">
        <v>100.417</v>
      </c>
      <c r="L172" s="42">
        <v>557.1</v>
      </c>
      <c r="M172" s="42">
        <v>419</v>
      </c>
      <c r="N172" s="42">
        <v>78.400000000000006</v>
      </c>
      <c r="O172" s="42">
        <v>2325.6</v>
      </c>
      <c r="P172" s="42">
        <v>86.9</v>
      </c>
      <c r="Q172" s="42">
        <v>1510</v>
      </c>
      <c r="R172" s="42">
        <v>1131.3</v>
      </c>
      <c r="S172" s="42">
        <v>332.9</v>
      </c>
      <c r="T172" s="42">
        <v>3139.6</v>
      </c>
      <c r="U172" s="42">
        <v>952.3</v>
      </c>
      <c r="V172" s="42">
        <v>100.06100000000001</v>
      </c>
      <c r="W172" s="42">
        <v>1293.3</v>
      </c>
      <c r="X172" s="42">
        <v>1846.3</v>
      </c>
      <c r="Y172" s="42">
        <v>1291.7</v>
      </c>
      <c r="Z172" s="42">
        <v>1846.5</v>
      </c>
      <c r="AA172" s="42">
        <v>1163.8</v>
      </c>
      <c r="AB172" s="42">
        <v>114.7</v>
      </c>
      <c r="AC172" s="42">
        <v>280.8</v>
      </c>
      <c r="AD172" s="42">
        <v>935.2</v>
      </c>
      <c r="AE172" s="42">
        <v>1783.6</v>
      </c>
      <c r="AF172" s="42">
        <v>440</v>
      </c>
      <c r="AG172" s="42">
        <v>346.2</v>
      </c>
      <c r="AH172" s="42">
        <v>1016.6</v>
      </c>
      <c r="AI172" s="42">
        <v>52.1</v>
      </c>
      <c r="AJ172" s="42">
        <v>17.100000000000001</v>
      </c>
      <c r="AK172" s="42">
        <v>542</v>
      </c>
      <c r="AL172" s="42">
        <v>2449.6</v>
      </c>
      <c r="AM172" s="42">
        <v>263079</v>
      </c>
      <c r="AN172" s="42">
        <v>250540</v>
      </c>
      <c r="AO172" s="42">
        <v>65880</v>
      </c>
      <c r="AP172" s="42">
        <v>55.8</v>
      </c>
      <c r="AQ172" s="42">
        <v>0.5</v>
      </c>
      <c r="AR172" s="42">
        <v>56.3</v>
      </c>
      <c r="BL172" s="42">
        <v>229.84100000000001</v>
      </c>
      <c r="BM172" s="42">
        <v>226.357</v>
      </c>
      <c r="BN172" s="42">
        <v>16779.7</v>
      </c>
      <c r="BO172" s="42">
        <v>16817.400000000001</v>
      </c>
      <c r="BP172" s="42">
        <v>-1</v>
      </c>
      <c r="BQ172" s="42">
        <v>5064.666666666667</v>
      </c>
      <c r="BR172" s="42">
        <v>14034.33333333333</v>
      </c>
      <c r="BS172" s="42">
        <v>252248.66666666669</v>
      </c>
    </row>
    <row r="173" spans="1:71" x14ac:dyDescent="0.35">
      <c r="A173" s="78">
        <v>41274</v>
      </c>
      <c r="B173" s="42">
        <v>16358.9</v>
      </c>
      <c r="C173" s="42">
        <v>16239.1</v>
      </c>
      <c r="D173" s="42">
        <v>100.72799999999999</v>
      </c>
      <c r="E173" s="42">
        <v>11125.7</v>
      </c>
      <c r="F173" s="42">
        <v>11056.9</v>
      </c>
      <c r="G173" s="42">
        <v>100.624</v>
      </c>
      <c r="H173" s="42">
        <v>100.245</v>
      </c>
      <c r="I173" s="42">
        <v>101.21</v>
      </c>
      <c r="J173" s="42">
        <v>101.339</v>
      </c>
      <c r="K173" s="42">
        <v>100.61499999999999</v>
      </c>
      <c r="L173" s="42">
        <v>563.4</v>
      </c>
      <c r="M173" s="42">
        <v>428.9</v>
      </c>
      <c r="N173" s="42">
        <v>75.099999999999994</v>
      </c>
      <c r="O173" s="42">
        <v>2346.1</v>
      </c>
      <c r="P173" s="42">
        <v>86.8</v>
      </c>
      <c r="Q173" s="42">
        <v>1572</v>
      </c>
      <c r="R173" s="42">
        <v>1148.4000000000001</v>
      </c>
      <c r="S173" s="42">
        <v>332.8</v>
      </c>
      <c r="T173" s="42">
        <v>3132.7</v>
      </c>
      <c r="U173" s="42">
        <v>974.1</v>
      </c>
      <c r="V173" s="42">
        <v>100.623</v>
      </c>
      <c r="W173" s="42">
        <v>1269.0999999999999</v>
      </c>
      <c r="X173" s="42">
        <v>1863.7</v>
      </c>
      <c r="Y173" s="42">
        <v>1265.9000000000001</v>
      </c>
      <c r="Z173" s="42">
        <v>1841.4</v>
      </c>
      <c r="AA173" s="42">
        <v>1212.9000000000001</v>
      </c>
      <c r="AB173" s="42">
        <v>117.6</v>
      </c>
      <c r="AC173" s="42">
        <v>280.89999999999998</v>
      </c>
      <c r="AD173" s="42">
        <v>957</v>
      </c>
      <c r="AE173" s="42">
        <v>1793.4</v>
      </c>
      <c r="AF173" s="42">
        <v>448.2</v>
      </c>
      <c r="AG173" s="42">
        <v>359.2</v>
      </c>
      <c r="AH173" s="42">
        <v>1030.8</v>
      </c>
      <c r="AI173" s="42">
        <v>51.9</v>
      </c>
      <c r="AJ173" s="42">
        <v>17.100000000000001</v>
      </c>
      <c r="AK173" s="42">
        <v>552.70000000000005</v>
      </c>
      <c r="AL173" s="42">
        <v>2476.6999999999998</v>
      </c>
      <c r="AM173" s="42">
        <v>269710</v>
      </c>
      <c r="AN173" s="42">
        <v>259562</v>
      </c>
      <c r="AO173" s="42">
        <v>65507</v>
      </c>
      <c r="AP173" s="42">
        <v>58.9</v>
      </c>
      <c r="AQ173" s="42">
        <v>0.5</v>
      </c>
      <c r="AR173" s="42">
        <v>59.4</v>
      </c>
      <c r="BL173" s="42">
        <v>231.36933333333329</v>
      </c>
      <c r="BM173" s="42">
        <v>227.97166666666669</v>
      </c>
      <c r="BN173" s="42">
        <v>16850.099999999999</v>
      </c>
      <c r="BO173" s="42">
        <v>16974.5</v>
      </c>
      <c r="BP173" s="42">
        <v>-1</v>
      </c>
      <c r="BQ173" s="42">
        <v>5051.666666666667</v>
      </c>
      <c r="BR173" s="42">
        <v>14026.33333333333</v>
      </c>
      <c r="BS173" s="42">
        <v>246424.33333333331</v>
      </c>
    </row>
    <row r="174" spans="1:71" x14ac:dyDescent="0.35">
      <c r="A174" s="78">
        <v>41364</v>
      </c>
      <c r="B174" s="42">
        <v>16569.599999999999</v>
      </c>
      <c r="C174" s="42">
        <v>16383</v>
      </c>
      <c r="D174" s="42">
        <v>101.123</v>
      </c>
      <c r="E174" s="42">
        <v>11223.2</v>
      </c>
      <c r="F174" s="42">
        <v>11114.2</v>
      </c>
      <c r="G174" s="42">
        <v>100.982</v>
      </c>
      <c r="H174" s="42">
        <v>100.241</v>
      </c>
      <c r="I174" s="42">
        <v>102.318</v>
      </c>
      <c r="J174" s="42">
        <v>102.598</v>
      </c>
      <c r="K174" s="42">
        <v>101.023</v>
      </c>
      <c r="L174" s="42">
        <v>570.29999999999995</v>
      </c>
      <c r="M174" s="42">
        <v>424.8</v>
      </c>
      <c r="N174" s="42">
        <v>69</v>
      </c>
      <c r="O174" s="42">
        <v>2365.6999999999998</v>
      </c>
      <c r="P174" s="42">
        <v>86.6</v>
      </c>
      <c r="Q174" s="42">
        <v>1650</v>
      </c>
      <c r="R174" s="42">
        <v>1174.5999999999999</v>
      </c>
      <c r="S174" s="42">
        <v>350.8</v>
      </c>
      <c r="T174" s="42">
        <v>3125</v>
      </c>
      <c r="U174" s="42">
        <v>1095.9000000000001</v>
      </c>
      <c r="V174" s="42">
        <v>100.98099999999999</v>
      </c>
      <c r="W174" s="42">
        <v>1240</v>
      </c>
      <c r="X174" s="42">
        <v>1885</v>
      </c>
      <c r="Y174" s="42">
        <v>1236.9000000000001</v>
      </c>
      <c r="Z174" s="42">
        <v>1842.3</v>
      </c>
      <c r="AA174" s="42">
        <v>1273.5</v>
      </c>
      <c r="AB174" s="42">
        <v>122.3</v>
      </c>
      <c r="AC174" s="42">
        <v>297</v>
      </c>
      <c r="AD174" s="42">
        <v>1078.5999999999999</v>
      </c>
      <c r="AE174" s="42">
        <v>1817.3</v>
      </c>
      <c r="AF174" s="42">
        <v>440</v>
      </c>
      <c r="AG174" s="42">
        <v>376.5</v>
      </c>
      <c r="AH174" s="42">
        <v>1052.3</v>
      </c>
      <c r="AI174" s="42">
        <v>53.8</v>
      </c>
      <c r="AJ174" s="42">
        <v>17.3</v>
      </c>
      <c r="AK174" s="42">
        <v>548.4</v>
      </c>
      <c r="AL174" s="42">
        <v>2486.1999999999998</v>
      </c>
      <c r="AM174" s="42">
        <v>272063</v>
      </c>
      <c r="AN174" s="42">
        <v>258450</v>
      </c>
      <c r="AO174" s="42">
        <v>67564</v>
      </c>
      <c r="AP174" s="42">
        <v>58.9</v>
      </c>
      <c r="AQ174" s="42">
        <v>0.5</v>
      </c>
      <c r="AR174" s="42">
        <v>59.4</v>
      </c>
      <c r="BL174" s="42">
        <v>232.29933333333341</v>
      </c>
      <c r="BM174" s="42">
        <v>228.8366666666667</v>
      </c>
      <c r="BN174" s="42">
        <v>16921.8</v>
      </c>
      <c r="BO174" s="42">
        <v>17114.599999999999</v>
      </c>
      <c r="BP174" s="42">
        <v>-1</v>
      </c>
      <c r="BQ174" s="42">
        <v>5042</v>
      </c>
      <c r="BR174" s="42">
        <v>14029.33333333333</v>
      </c>
      <c r="BS174" s="42">
        <v>242924.33333333331</v>
      </c>
    </row>
    <row r="175" spans="1:71" x14ac:dyDescent="0.35">
      <c r="A175" s="78">
        <v>41455</v>
      </c>
      <c r="B175" s="42">
        <v>16637.900000000001</v>
      </c>
      <c r="C175" s="42">
        <v>16403.2</v>
      </c>
      <c r="D175" s="42">
        <v>101.431</v>
      </c>
      <c r="E175" s="42">
        <v>11239.6</v>
      </c>
      <c r="F175" s="42">
        <v>11122.2</v>
      </c>
      <c r="G175" s="42">
        <v>101.057</v>
      </c>
      <c r="H175" s="42">
        <v>100.43600000000001</v>
      </c>
      <c r="I175" s="42">
        <v>102.861</v>
      </c>
      <c r="J175" s="42">
        <v>103.14700000000001</v>
      </c>
      <c r="K175" s="42">
        <v>101.538</v>
      </c>
      <c r="L175" s="42">
        <v>567.1</v>
      </c>
      <c r="M175" s="42">
        <v>438.4</v>
      </c>
      <c r="N175" s="42">
        <v>64.8</v>
      </c>
      <c r="O175" s="42">
        <v>2378.3000000000002</v>
      </c>
      <c r="P175" s="42">
        <v>86.8</v>
      </c>
      <c r="Q175" s="42">
        <v>1682.5</v>
      </c>
      <c r="R175" s="42">
        <v>1180.8</v>
      </c>
      <c r="S175" s="42">
        <v>347.3</v>
      </c>
      <c r="T175" s="42">
        <v>3132</v>
      </c>
      <c r="U175" s="42">
        <v>1108.2</v>
      </c>
      <c r="V175" s="42">
        <v>101.056</v>
      </c>
      <c r="W175" s="42">
        <v>1232.3</v>
      </c>
      <c r="X175" s="42">
        <v>1899.6</v>
      </c>
      <c r="Y175" s="42">
        <v>1226.8</v>
      </c>
      <c r="Z175" s="42">
        <v>1846.8</v>
      </c>
      <c r="AA175" s="42">
        <v>1296.4000000000001</v>
      </c>
      <c r="AB175" s="42">
        <v>124.4</v>
      </c>
      <c r="AC175" s="42">
        <v>293.2</v>
      </c>
      <c r="AD175" s="42">
        <v>1090.7</v>
      </c>
      <c r="AE175" s="42">
        <v>1815.5</v>
      </c>
      <c r="AF175" s="42">
        <v>459.2</v>
      </c>
      <c r="AG175" s="42">
        <v>386.1</v>
      </c>
      <c r="AH175" s="42">
        <v>1056.4000000000001</v>
      </c>
      <c r="AI175" s="42">
        <v>54.1</v>
      </c>
      <c r="AJ175" s="42">
        <v>17.5</v>
      </c>
      <c r="AK175" s="42">
        <v>562.79999999999995</v>
      </c>
      <c r="AL175" s="42">
        <v>2508.1999999999998</v>
      </c>
      <c r="AM175" s="42">
        <v>283408</v>
      </c>
      <c r="AN175" s="42">
        <v>270887</v>
      </c>
      <c r="AO175" s="42">
        <v>63979</v>
      </c>
      <c r="AP175" s="42">
        <v>59.6</v>
      </c>
      <c r="AQ175" s="42">
        <v>0.5</v>
      </c>
      <c r="AR175" s="42">
        <v>60.1</v>
      </c>
      <c r="BL175" s="42">
        <v>232.04499999999999</v>
      </c>
      <c r="BM175" s="42">
        <v>228.40966666666671</v>
      </c>
      <c r="BN175" s="42">
        <v>16994.900000000001</v>
      </c>
      <c r="BO175" s="42">
        <v>17238</v>
      </c>
      <c r="BP175" s="42">
        <v>-1</v>
      </c>
      <c r="BQ175" s="42">
        <v>5044.666666666667</v>
      </c>
      <c r="BR175" s="42">
        <v>14033</v>
      </c>
      <c r="BS175" s="42">
        <v>245991.66666666669</v>
      </c>
    </row>
    <row r="176" spans="1:71" x14ac:dyDescent="0.35">
      <c r="A176" s="78">
        <v>41547</v>
      </c>
      <c r="B176" s="42">
        <v>16848.7</v>
      </c>
      <c r="C176" s="42">
        <v>16531.7</v>
      </c>
      <c r="D176" s="42">
        <v>101.985</v>
      </c>
      <c r="E176" s="42">
        <v>11330.9</v>
      </c>
      <c r="F176" s="42">
        <v>11167.4</v>
      </c>
      <c r="G176" s="42">
        <v>101.46599999999999</v>
      </c>
      <c r="H176" s="42">
        <v>100.759</v>
      </c>
      <c r="I176" s="42">
        <v>103.676</v>
      </c>
      <c r="J176" s="42">
        <v>104.02</v>
      </c>
      <c r="K176" s="42">
        <v>102.08499999999999</v>
      </c>
      <c r="L176" s="42">
        <v>573.70000000000005</v>
      </c>
      <c r="M176" s="42">
        <v>448.2</v>
      </c>
      <c r="N176" s="42">
        <v>59.1</v>
      </c>
      <c r="O176" s="42">
        <v>2396</v>
      </c>
      <c r="P176" s="42">
        <v>87.5</v>
      </c>
      <c r="Q176" s="42">
        <v>1674.9</v>
      </c>
      <c r="R176" s="42">
        <v>1195</v>
      </c>
      <c r="S176" s="42">
        <v>354.3</v>
      </c>
      <c r="T176" s="42">
        <v>3134.1</v>
      </c>
      <c r="U176" s="42">
        <v>1111.4000000000001</v>
      </c>
      <c r="V176" s="42">
        <v>101.464</v>
      </c>
      <c r="W176" s="42">
        <v>1218.4000000000001</v>
      </c>
      <c r="X176" s="42">
        <v>1915.7</v>
      </c>
      <c r="Y176" s="42">
        <v>1209.0999999999999</v>
      </c>
      <c r="Z176" s="42">
        <v>1847.8</v>
      </c>
      <c r="AA176" s="42">
        <v>1308.3</v>
      </c>
      <c r="AB176" s="42">
        <v>126.4</v>
      </c>
      <c r="AC176" s="42">
        <v>301.2</v>
      </c>
      <c r="AD176" s="42">
        <v>1093.5999999999999</v>
      </c>
      <c r="AE176" s="42">
        <v>1823.2</v>
      </c>
      <c r="AF176" s="42">
        <v>454</v>
      </c>
      <c r="AG176" s="42">
        <v>366.6</v>
      </c>
      <c r="AH176" s="42">
        <v>1068.7</v>
      </c>
      <c r="AI176" s="42">
        <v>53.1</v>
      </c>
      <c r="AJ176" s="42">
        <v>17.8</v>
      </c>
      <c r="AK176" s="42">
        <v>572.79999999999995</v>
      </c>
      <c r="AL176" s="42">
        <v>2528.1999999999998</v>
      </c>
      <c r="AM176" s="42">
        <v>281455</v>
      </c>
      <c r="AN176" s="42">
        <v>269279</v>
      </c>
      <c r="AO176" s="42">
        <v>68014</v>
      </c>
      <c r="AP176" s="42">
        <v>59.5</v>
      </c>
      <c r="AQ176" s="42">
        <v>0.5</v>
      </c>
      <c r="AR176" s="42">
        <v>60</v>
      </c>
      <c r="BL176" s="42">
        <v>233.3</v>
      </c>
      <c r="BM176" s="42">
        <v>229.589</v>
      </c>
      <c r="BN176" s="42">
        <v>17068.599999999999</v>
      </c>
      <c r="BO176" s="42">
        <v>17395.8</v>
      </c>
      <c r="BP176" s="42">
        <v>-1</v>
      </c>
      <c r="BQ176" s="42">
        <v>5040</v>
      </c>
      <c r="BR176" s="42">
        <v>14031</v>
      </c>
      <c r="BS176" s="42">
        <v>249225</v>
      </c>
    </row>
    <row r="177" spans="1:71" x14ac:dyDescent="0.35">
      <c r="A177" s="78">
        <v>41639</v>
      </c>
      <c r="B177" s="42">
        <v>17083.099999999999</v>
      </c>
      <c r="C177" s="42">
        <v>16663.599999999999</v>
      </c>
      <c r="D177" s="42">
        <v>102.551</v>
      </c>
      <c r="E177" s="42">
        <v>11475.1</v>
      </c>
      <c r="F177" s="42">
        <v>11263.6</v>
      </c>
      <c r="G177" s="42">
        <v>101.88</v>
      </c>
      <c r="H177" s="42">
        <v>102.29</v>
      </c>
      <c r="I177" s="42">
        <v>104.26300000000001</v>
      </c>
      <c r="J177" s="42">
        <v>104.568</v>
      </c>
      <c r="K177" s="42">
        <v>102.85599999999999</v>
      </c>
      <c r="L177" s="42">
        <v>580.20000000000005</v>
      </c>
      <c r="M177" s="42">
        <v>448.6</v>
      </c>
      <c r="N177" s="42">
        <v>57.1</v>
      </c>
      <c r="O177" s="42">
        <v>2403.6999999999998</v>
      </c>
      <c r="P177" s="42">
        <v>88.9</v>
      </c>
      <c r="Q177" s="42">
        <v>1698.1</v>
      </c>
      <c r="R177" s="42">
        <v>1204.0999999999999</v>
      </c>
      <c r="S177" s="42">
        <v>356.9</v>
      </c>
      <c r="T177" s="42">
        <v>3138.5</v>
      </c>
      <c r="U177" s="42">
        <v>1122.3</v>
      </c>
      <c r="V177" s="42">
        <v>101.877</v>
      </c>
      <c r="W177" s="42">
        <v>1215.5999999999999</v>
      </c>
      <c r="X177" s="42">
        <v>1923</v>
      </c>
      <c r="Y177" s="42">
        <v>1188.2</v>
      </c>
      <c r="Z177" s="42">
        <v>1844.4</v>
      </c>
      <c r="AA177" s="42">
        <v>1333.2</v>
      </c>
      <c r="AB177" s="42">
        <v>128.80000000000001</v>
      </c>
      <c r="AC177" s="42">
        <v>302.3</v>
      </c>
      <c r="AD177" s="42">
        <v>1104.2</v>
      </c>
      <c r="AE177" s="42">
        <v>1830.1</v>
      </c>
      <c r="AF177" s="42">
        <v>447.3</v>
      </c>
      <c r="AG177" s="42">
        <v>364.9</v>
      </c>
      <c r="AH177" s="42">
        <v>1075.3</v>
      </c>
      <c r="AI177" s="42">
        <v>54.6</v>
      </c>
      <c r="AJ177" s="42">
        <v>18.100000000000001</v>
      </c>
      <c r="AK177" s="42">
        <v>573.6</v>
      </c>
      <c r="AL177" s="42">
        <v>2531</v>
      </c>
      <c r="AM177" s="42">
        <v>282107</v>
      </c>
      <c r="AN177" s="42">
        <v>269982</v>
      </c>
      <c r="AO177" s="42">
        <v>65742</v>
      </c>
      <c r="AP177" s="42">
        <v>58.9</v>
      </c>
      <c r="AQ177" s="42">
        <v>0.5</v>
      </c>
      <c r="AR177" s="42">
        <v>59.4</v>
      </c>
      <c r="BL177" s="42">
        <v>234.16266666666669</v>
      </c>
      <c r="BM177" s="42">
        <v>230.43366666666671</v>
      </c>
      <c r="BN177" s="42">
        <v>17143.400000000001</v>
      </c>
      <c r="BO177" s="42">
        <v>17575</v>
      </c>
      <c r="BP177" s="42">
        <v>-1</v>
      </c>
      <c r="BQ177" s="42">
        <v>5055.333333333333</v>
      </c>
      <c r="BR177" s="42">
        <v>14033.66666666667</v>
      </c>
      <c r="BS177" s="42">
        <v>247543.33333333331</v>
      </c>
    </row>
    <row r="178" spans="1:71" x14ac:dyDescent="0.35">
      <c r="A178" s="78">
        <v>41729</v>
      </c>
      <c r="B178" s="42">
        <v>17104.599999999999</v>
      </c>
      <c r="C178" s="42">
        <v>16616.5</v>
      </c>
      <c r="D178" s="42">
        <v>102.96</v>
      </c>
      <c r="E178" s="42">
        <v>11574.2</v>
      </c>
      <c r="F178" s="42">
        <v>11308</v>
      </c>
      <c r="G178" s="42">
        <v>102.357</v>
      </c>
      <c r="H178" s="42">
        <v>102.024</v>
      </c>
      <c r="I178" s="42">
        <v>105.08799999999999</v>
      </c>
      <c r="J178" s="42">
        <v>105.446</v>
      </c>
      <c r="K178" s="42">
        <v>103.435</v>
      </c>
      <c r="L178" s="42">
        <v>587.5</v>
      </c>
      <c r="M178" s="42">
        <v>459.5</v>
      </c>
      <c r="N178" s="42">
        <v>39</v>
      </c>
      <c r="O178" s="42">
        <v>2433.1999999999998</v>
      </c>
      <c r="P178" s="42">
        <v>90.9</v>
      </c>
      <c r="Q178" s="42">
        <v>1744.8</v>
      </c>
      <c r="R178" s="42">
        <v>1220.5</v>
      </c>
      <c r="S178" s="42">
        <v>392.8</v>
      </c>
      <c r="T178" s="42">
        <v>3137.4</v>
      </c>
      <c r="U178" s="42">
        <v>1145</v>
      </c>
      <c r="V178" s="42">
        <v>102.354</v>
      </c>
      <c r="W178" s="42">
        <v>1211</v>
      </c>
      <c r="X178" s="42">
        <v>1926.4</v>
      </c>
      <c r="Y178" s="42">
        <v>1187</v>
      </c>
      <c r="Z178" s="42">
        <v>1833.1</v>
      </c>
      <c r="AA178" s="42">
        <v>1369.1</v>
      </c>
      <c r="AB178" s="42">
        <v>136.6</v>
      </c>
      <c r="AC178" s="42">
        <v>336.4</v>
      </c>
      <c r="AD178" s="42">
        <v>1126.5999999999999</v>
      </c>
      <c r="AE178" s="42">
        <v>1848.1</v>
      </c>
      <c r="AF178" s="42">
        <v>467.8</v>
      </c>
      <c r="AG178" s="42">
        <v>375.7</v>
      </c>
      <c r="AH178" s="42">
        <v>1083.9000000000001</v>
      </c>
      <c r="AI178" s="42">
        <v>56.4</v>
      </c>
      <c r="AJ178" s="42">
        <v>18.399999999999999</v>
      </c>
      <c r="AK178" s="42">
        <v>585.1</v>
      </c>
      <c r="AL178" s="42">
        <v>2542.1</v>
      </c>
      <c r="AM178" s="42">
        <v>303390</v>
      </c>
      <c r="AN178" s="42">
        <v>291590</v>
      </c>
      <c r="AO178" s="42">
        <v>65276</v>
      </c>
      <c r="AP178" s="42">
        <v>58.2</v>
      </c>
      <c r="AQ178" s="42">
        <v>0.5</v>
      </c>
      <c r="AR178" s="42">
        <v>58.7</v>
      </c>
      <c r="BL178" s="42">
        <v>235.62100000000001</v>
      </c>
      <c r="BM178" s="42">
        <v>231.95</v>
      </c>
      <c r="BN178" s="42">
        <v>17219.3</v>
      </c>
      <c r="BO178" s="42">
        <v>17725.099999999999</v>
      </c>
      <c r="BP178" s="42">
        <v>-1</v>
      </c>
      <c r="BQ178" s="42">
        <v>5054.666666666667</v>
      </c>
      <c r="BR178" s="42">
        <v>14037.66666666667</v>
      </c>
      <c r="BS178" s="42">
        <v>242591.33333333331</v>
      </c>
    </row>
    <row r="179" spans="1:71" x14ac:dyDescent="0.35">
      <c r="A179" s="78">
        <v>41820</v>
      </c>
      <c r="B179" s="42">
        <v>17432.900000000001</v>
      </c>
      <c r="C179" s="42">
        <v>16841.5</v>
      </c>
      <c r="D179" s="42">
        <v>103.539</v>
      </c>
      <c r="E179" s="42">
        <v>11756.9</v>
      </c>
      <c r="F179" s="42">
        <v>11431.8</v>
      </c>
      <c r="G179" s="42">
        <v>102.846</v>
      </c>
      <c r="H179" s="42">
        <v>102.47199999999999</v>
      </c>
      <c r="I179" s="42">
        <v>105.449</v>
      </c>
      <c r="J179" s="42">
        <v>105.783</v>
      </c>
      <c r="K179" s="42">
        <v>103.907</v>
      </c>
      <c r="L179" s="42">
        <v>595.6</v>
      </c>
      <c r="M179" s="42">
        <v>481.5</v>
      </c>
      <c r="N179" s="42">
        <v>35.799999999999997</v>
      </c>
      <c r="O179" s="42">
        <v>2484.5</v>
      </c>
      <c r="P179" s="42">
        <v>92.6</v>
      </c>
      <c r="Q179" s="42">
        <v>1758.4</v>
      </c>
      <c r="R179" s="42">
        <v>1237.5</v>
      </c>
      <c r="S179" s="42">
        <v>415.1</v>
      </c>
      <c r="T179" s="42">
        <v>3153.3</v>
      </c>
      <c r="U179" s="42">
        <v>1149.7</v>
      </c>
      <c r="V179" s="42">
        <v>102.843</v>
      </c>
      <c r="W179" s="42">
        <v>1209</v>
      </c>
      <c r="X179" s="42">
        <v>1944.2</v>
      </c>
      <c r="Y179" s="42">
        <v>1179.9000000000001</v>
      </c>
      <c r="Z179" s="42">
        <v>1843.8</v>
      </c>
      <c r="AA179" s="42">
        <v>1389</v>
      </c>
      <c r="AB179" s="42">
        <v>135.30000000000001</v>
      </c>
      <c r="AC179" s="42">
        <v>360</v>
      </c>
      <c r="AD179" s="42">
        <v>1131</v>
      </c>
      <c r="AE179" s="42">
        <v>1876.8</v>
      </c>
      <c r="AF179" s="42">
        <v>492.5</v>
      </c>
      <c r="AG179" s="42">
        <v>369.4</v>
      </c>
      <c r="AH179" s="42">
        <v>1102.2</v>
      </c>
      <c r="AI179" s="42">
        <v>55.1</v>
      </c>
      <c r="AJ179" s="42">
        <v>18.7</v>
      </c>
      <c r="AK179" s="42">
        <v>607.79999999999995</v>
      </c>
      <c r="AL179" s="42">
        <v>2580</v>
      </c>
      <c r="AM179" s="42">
        <v>320015</v>
      </c>
      <c r="AN179" s="42">
        <v>307775</v>
      </c>
      <c r="AO179" s="42">
        <v>67164</v>
      </c>
      <c r="AP179" s="42">
        <v>58</v>
      </c>
      <c r="AQ179" s="42">
        <v>0.5</v>
      </c>
      <c r="AR179" s="42">
        <v>58.5</v>
      </c>
      <c r="BL179" s="42">
        <v>236.8723333333333</v>
      </c>
      <c r="BM179" s="42">
        <v>233.1013333333334</v>
      </c>
      <c r="BN179" s="42">
        <v>17296.2</v>
      </c>
      <c r="BO179" s="42">
        <v>17903.5</v>
      </c>
      <c r="BP179" s="42">
        <v>-1</v>
      </c>
      <c r="BQ179" s="42">
        <v>5054.666666666667</v>
      </c>
      <c r="BR179" s="42">
        <v>14077</v>
      </c>
      <c r="BS179" s="42">
        <v>251613.33333333331</v>
      </c>
    </row>
    <row r="180" spans="1:71" x14ac:dyDescent="0.35">
      <c r="A180" s="78">
        <v>41912</v>
      </c>
      <c r="B180" s="42">
        <v>17721.7</v>
      </c>
      <c r="C180" s="42">
        <v>17047.099999999999</v>
      </c>
      <c r="D180" s="42">
        <v>104.01</v>
      </c>
      <c r="E180" s="42">
        <v>11915.4</v>
      </c>
      <c r="F180" s="42">
        <v>11554.8</v>
      </c>
      <c r="G180" s="42">
        <v>103.123</v>
      </c>
      <c r="H180" s="42">
        <v>102.949</v>
      </c>
      <c r="I180" s="42">
        <v>106.04</v>
      </c>
      <c r="J180" s="42">
        <v>106.393</v>
      </c>
      <c r="K180" s="42">
        <v>104.40900000000001</v>
      </c>
      <c r="L180" s="42">
        <v>604</v>
      </c>
      <c r="M180" s="42">
        <v>507.2</v>
      </c>
      <c r="N180" s="42">
        <v>34</v>
      </c>
      <c r="O180" s="42">
        <v>2524.6</v>
      </c>
      <c r="P180" s="42">
        <v>94.2</v>
      </c>
      <c r="Q180" s="42">
        <v>1798.6</v>
      </c>
      <c r="R180" s="42">
        <v>1248.4000000000001</v>
      </c>
      <c r="S180" s="42">
        <v>387.1</v>
      </c>
      <c r="T180" s="42">
        <v>3190.9</v>
      </c>
      <c r="U180" s="42">
        <v>1161.4000000000001</v>
      </c>
      <c r="V180" s="42">
        <v>103.12</v>
      </c>
      <c r="W180" s="42">
        <v>1228.2</v>
      </c>
      <c r="X180" s="42">
        <v>1962.7</v>
      </c>
      <c r="Y180" s="42">
        <v>1193</v>
      </c>
      <c r="Z180" s="42">
        <v>1851</v>
      </c>
      <c r="AA180" s="42">
        <v>1413.3</v>
      </c>
      <c r="AB180" s="42">
        <v>136.9</v>
      </c>
      <c r="AC180" s="42">
        <v>330.1</v>
      </c>
      <c r="AD180" s="42">
        <v>1142.5</v>
      </c>
      <c r="AE180" s="42">
        <v>1890.5</v>
      </c>
      <c r="AF180" s="42">
        <v>511.1</v>
      </c>
      <c r="AG180" s="42">
        <v>385.3</v>
      </c>
      <c r="AH180" s="42">
        <v>1111.4000000000001</v>
      </c>
      <c r="AI180" s="42">
        <v>57</v>
      </c>
      <c r="AJ180" s="42">
        <v>18.899999999999999</v>
      </c>
      <c r="AK180" s="42">
        <v>634.1</v>
      </c>
      <c r="AL180" s="42">
        <v>2623.3</v>
      </c>
      <c r="AM180" s="42">
        <v>343692</v>
      </c>
      <c r="AN180" s="42">
        <v>332400</v>
      </c>
      <c r="AO180" s="42">
        <v>68840</v>
      </c>
      <c r="AP180" s="42">
        <v>57.7</v>
      </c>
      <c r="AQ180" s="42">
        <v>0.5</v>
      </c>
      <c r="AR180" s="42">
        <v>58.2</v>
      </c>
      <c r="BL180" s="42">
        <v>237.4783333333333</v>
      </c>
      <c r="BM180" s="42">
        <v>233.49433333333329</v>
      </c>
      <c r="BN180" s="42">
        <v>17374.2</v>
      </c>
      <c r="BO180" s="42">
        <v>18061.8</v>
      </c>
      <c r="BP180" s="42">
        <v>-1</v>
      </c>
      <c r="BQ180" s="42">
        <v>5030.666666666667</v>
      </c>
      <c r="BR180" s="42">
        <v>14120</v>
      </c>
      <c r="BS180" s="42">
        <v>257546.33333333331</v>
      </c>
    </row>
    <row r="181" spans="1:71" x14ac:dyDescent="0.35">
      <c r="A181" s="78">
        <v>42004</v>
      </c>
      <c r="B181" s="42">
        <v>17849.900000000001</v>
      </c>
      <c r="C181" s="42">
        <v>17143</v>
      </c>
      <c r="D181" s="42">
        <v>104.078</v>
      </c>
      <c r="E181" s="42">
        <v>12044.5</v>
      </c>
      <c r="F181" s="42">
        <v>11695</v>
      </c>
      <c r="G181" s="42">
        <v>102.992</v>
      </c>
      <c r="H181" s="42">
        <v>103.08499999999999</v>
      </c>
      <c r="I181" s="42">
        <v>106.003</v>
      </c>
      <c r="J181" s="42">
        <v>106.30800000000001</v>
      </c>
      <c r="K181" s="42">
        <v>104.593</v>
      </c>
      <c r="L181" s="42">
        <v>612.79999999999995</v>
      </c>
      <c r="M181" s="42">
        <v>515.29999999999995</v>
      </c>
      <c r="N181" s="42">
        <v>33</v>
      </c>
      <c r="O181" s="42">
        <v>2552.1</v>
      </c>
      <c r="P181" s="42">
        <v>95.7</v>
      </c>
      <c r="Q181" s="42">
        <v>1836.5</v>
      </c>
      <c r="R181" s="42">
        <v>1257</v>
      </c>
      <c r="S181" s="42">
        <v>389.8</v>
      </c>
      <c r="T181" s="42">
        <v>3190.3</v>
      </c>
      <c r="U181" s="42">
        <v>1179.0999999999999</v>
      </c>
      <c r="V181" s="42">
        <v>102.989</v>
      </c>
      <c r="W181" s="42">
        <v>1211.7</v>
      </c>
      <c r="X181" s="42">
        <v>1978.6</v>
      </c>
      <c r="Y181" s="42">
        <v>1175.5</v>
      </c>
      <c r="Z181" s="42">
        <v>1866.6</v>
      </c>
      <c r="AA181" s="42">
        <v>1443.5</v>
      </c>
      <c r="AB181" s="42">
        <v>136.4</v>
      </c>
      <c r="AC181" s="42">
        <v>332.1</v>
      </c>
      <c r="AD181" s="42">
        <v>1160.0999999999999</v>
      </c>
      <c r="AE181" s="42">
        <v>1909</v>
      </c>
      <c r="AF181" s="42">
        <v>508.8</v>
      </c>
      <c r="AG181" s="42">
        <v>393</v>
      </c>
      <c r="AH181" s="42">
        <v>1120.5999999999999</v>
      </c>
      <c r="AI181" s="42">
        <v>57.7</v>
      </c>
      <c r="AJ181" s="42">
        <v>19</v>
      </c>
      <c r="AK181" s="42">
        <v>643.20000000000005</v>
      </c>
      <c r="AL181" s="42">
        <v>2648.4</v>
      </c>
      <c r="AM181" s="42">
        <v>345712</v>
      </c>
      <c r="AN181" s="42">
        <v>335611</v>
      </c>
      <c r="AO181" s="42">
        <v>61403</v>
      </c>
      <c r="AP181" s="42">
        <v>56.5</v>
      </c>
      <c r="AQ181" s="42">
        <v>0.5</v>
      </c>
      <c r="AR181" s="42">
        <v>57</v>
      </c>
      <c r="BL181" s="42">
        <v>236.88833333333341</v>
      </c>
      <c r="BM181" s="42">
        <v>232.43100000000001</v>
      </c>
      <c r="BN181" s="42">
        <v>17453</v>
      </c>
      <c r="BO181" s="42">
        <v>18172.7</v>
      </c>
      <c r="BP181" s="42">
        <v>-1</v>
      </c>
      <c r="BQ181" s="42">
        <v>5052.666666666667</v>
      </c>
      <c r="BR181" s="42">
        <v>14140</v>
      </c>
      <c r="BS181" s="42">
        <v>260104.33333333331</v>
      </c>
    </row>
    <row r="182" spans="1:71" x14ac:dyDescent="0.35">
      <c r="A182" s="78">
        <v>42094</v>
      </c>
      <c r="B182" s="42">
        <v>18003.400000000001</v>
      </c>
      <c r="C182" s="42">
        <v>17305.8</v>
      </c>
      <c r="D182" s="42">
        <v>104.054</v>
      </c>
      <c r="E182" s="42">
        <v>12099.1</v>
      </c>
      <c r="F182" s="42">
        <v>11798.3</v>
      </c>
      <c r="G182" s="42">
        <v>102.55200000000001</v>
      </c>
      <c r="H182" s="42">
        <v>102.922</v>
      </c>
      <c r="I182" s="42">
        <v>105.11199999999999</v>
      </c>
      <c r="J182" s="42">
        <v>105.232</v>
      </c>
      <c r="K182" s="42">
        <v>104.562</v>
      </c>
      <c r="L182" s="42">
        <v>622.4</v>
      </c>
      <c r="M182" s="42">
        <v>523.6</v>
      </c>
      <c r="N182" s="42">
        <v>32.9</v>
      </c>
      <c r="O182" s="42">
        <v>2597.6999999999998</v>
      </c>
      <c r="P182" s="42">
        <v>99.4</v>
      </c>
      <c r="Q182" s="42">
        <v>1904.6</v>
      </c>
      <c r="R182" s="42">
        <v>1262.2</v>
      </c>
      <c r="S182" s="42">
        <v>403.5</v>
      </c>
      <c r="T182" s="42">
        <v>3188.1</v>
      </c>
      <c r="U182" s="42">
        <v>1194.2</v>
      </c>
      <c r="V182" s="42">
        <v>102.55</v>
      </c>
      <c r="W182" s="42">
        <v>1214.9000000000001</v>
      </c>
      <c r="X182" s="42">
        <v>1973.2</v>
      </c>
      <c r="Y182" s="42">
        <v>1180.4000000000001</v>
      </c>
      <c r="Z182" s="42">
        <v>1877.2</v>
      </c>
      <c r="AA182" s="42">
        <v>1509.1</v>
      </c>
      <c r="AB182" s="42">
        <v>139.9</v>
      </c>
      <c r="AC182" s="42">
        <v>345.9</v>
      </c>
      <c r="AD182" s="42">
        <v>1175.2</v>
      </c>
      <c r="AE182" s="42">
        <v>1945.5</v>
      </c>
      <c r="AF182" s="42">
        <v>524.79999999999995</v>
      </c>
      <c r="AG182" s="42">
        <v>395.4</v>
      </c>
      <c r="AH182" s="42">
        <v>1122.3</v>
      </c>
      <c r="AI182" s="42">
        <v>57.6</v>
      </c>
      <c r="AJ182" s="42">
        <v>19</v>
      </c>
      <c r="AK182" s="42">
        <v>652.20000000000005</v>
      </c>
      <c r="AL182" s="42">
        <v>2653.6</v>
      </c>
      <c r="AM182" s="42">
        <v>362792</v>
      </c>
      <c r="AN182" s="42">
        <v>352188</v>
      </c>
      <c r="AO182" s="42">
        <v>63534</v>
      </c>
      <c r="AP182" s="42">
        <v>55.5</v>
      </c>
      <c r="AQ182" s="42">
        <v>0.5</v>
      </c>
      <c r="AR182" s="42">
        <v>56</v>
      </c>
      <c r="BL182" s="42">
        <v>235.35499999999999</v>
      </c>
      <c r="BM182" s="42">
        <v>230.23666666666671</v>
      </c>
      <c r="BN182" s="42">
        <v>17532.099999999999</v>
      </c>
      <c r="BO182" s="42">
        <v>18238.8</v>
      </c>
      <c r="BP182" s="42">
        <v>-1</v>
      </c>
      <c r="BQ182" s="42">
        <v>5067.666666666667</v>
      </c>
      <c r="BR182" s="42">
        <v>14155</v>
      </c>
      <c r="BS182" s="42">
        <v>260731.66666666669</v>
      </c>
    </row>
    <row r="183" spans="1:71" x14ac:dyDescent="0.35">
      <c r="A183" s="78">
        <v>42185</v>
      </c>
      <c r="B183" s="42">
        <v>18223.599999999999</v>
      </c>
      <c r="C183" s="42">
        <v>17422.8</v>
      </c>
      <c r="D183" s="42">
        <v>104.64700000000001</v>
      </c>
      <c r="E183" s="42">
        <v>12255.5</v>
      </c>
      <c r="F183" s="42">
        <v>11892.3</v>
      </c>
      <c r="G183" s="42">
        <v>103.057</v>
      </c>
      <c r="H183" s="42">
        <v>103.122</v>
      </c>
      <c r="I183" s="42">
        <v>105.8</v>
      </c>
      <c r="J183" s="42">
        <v>105.97</v>
      </c>
      <c r="K183" s="42">
        <v>105.021</v>
      </c>
      <c r="L183" s="42">
        <v>631.5</v>
      </c>
      <c r="M183" s="42">
        <v>537.9</v>
      </c>
      <c r="N183" s="42">
        <v>32.4</v>
      </c>
      <c r="O183" s="42">
        <v>2633.9</v>
      </c>
      <c r="P183" s="42">
        <v>100.7</v>
      </c>
      <c r="Q183" s="42">
        <v>1943</v>
      </c>
      <c r="R183" s="42">
        <v>1273.0999999999999</v>
      </c>
      <c r="S183" s="42">
        <v>408.5</v>
      </c>
      <c r="T183" s="42">
        <v>3230.6</v>
      </c>
      <c r="U183" s="42">
        <v>1206.0999999999999</v>
      </c>
      <c r="V183" s="42">
        <v>103.05500000000001</v>
      </c>
      <c r="W183" s="42">
        <v>1219.5999999999999</v>
      </c>
      <c r="X183" s="42">
        <v>2011</v>
      </c>
      <c r="Y183" s="42">
        <v>1182.7</v>
      </c>
      <c r="Z183" s="42">
        <v>1900.8</v>
      </c>
      <c r="AA183" s="42">
        <v>1527.7</v>
      </c>
      <c r="AB183" s="42">
        <v>143.5</v>
      </c>
      <c r="AC183" s="42">
        <v>351</v>
      </c>
      <c r="AD183" s="42">
        <v>1187</v>
      </c>
      <c r="AE183" s="42">
        <v>1966.6</v>
      </c>
      <c r="AF183" s="42">
        <v>528.9</v>
      </c>
      <c r="AG183" s="42">
        <v>415.3</v>
      </c>
      <c r="AH183" s="42">
        <v>1129.5999999999999</v>
      </c>
      <c r="AI183" s="42">
        <v>57.5</v>
      </c>
      <c r="AJ183" s="42">
        <v>19.100000000000001</v>
      </c>
      <c r="AK183" s="42">
        <v>667.3</v>
      </c>
      <c r="AL183" s="42">
        <v>2707.5</v>
      </c>
      <c r="AM183" s="42">
        <v>363410</v>
      </c>
      <c r="AN183" s="42">
        <v>353442</v>
      </c>
      <c r="AO183" s="42">
        <v>62907</v>
      </c>
      <c r="AP183" s="42">
        <v>55.9</v>
      </c>
      <c r="AQ183" s="42">
        <v>0.5</v>
      </c>
      <c r="AR183" s="42">
        <v>56.4</v>
      </c>
      <c r="BL183" s="42">
        <v>236.96</v>
      </c>
      <c r="BM183" s="42">
        <v>231.95766666666671</v>
      </c>
      <c r="BN183" s="42">
        <v>17611.2</v>
      </c>
      <c r="BO183" s="42">
        <v>18420.599999999999</v>
      </c>
      <c r="BP183" s="42">
        <v>-1</v>
      </c>
      <c r="BQ183" s="42">
        <v>5072.333333333333</v>
      </c>
      <c r="BR183" s="42">
        <v>14181.66666666667</v>
      </c>
      <c r="BS183" s="42">
        <v>274292.33333333331</v>
      </c>
    </row>
    <row r="184" spans="1:71" x14ac:dyDescent="0.35">
      <c r="A184" s="78">
        <v>42277</v>
      </c>
      <c r="B184" s="42">
        <v>18347.400000000001</v>
      </c>
      <c r="C184" s="42">
        <v>17486</v>
      </c>
      <c r="D184" s="42">
        <v>104.92</v>
      </c>
      <c r="E184" s="42">
        <v>12389.3</v>
      </c>
      <c r="F184" s="42">
        <v>11991.2</v>
      </c>
      <c r="G184" s="42">
        <v>103.322</v>
      </c>
      <c r="H184" s="42">
        <v>103.277</v>
      </c>
      <c r="I184" s="42">
        <v>105.913</v>
      </c>
      <c r="J184" s="42">
        <v>106.042</v>
      </c>
      <c r="K184" s="42">
        <v>105.319</v>
      </c>
      <c r="L184" s="42">
        <v>639.5</v>
      </c>
      <c r="M184" s="42">
        <v>540.4</v>
      </c>
      <c r="N184" s="42">
        <v>32.5</v>
      </c>
      <c r="O184" s="42">
        <v>2647.8</v>
      </c>
      <c r="P184" s="42">
        <v>101.6</v>
      </c>
      <c r="Q184" s="42">
        <v>1947.3</v>
      </c>
      <c r="R184" s="42">
        <v>1275.5</v>
      </c>
      <c r="S184" s="42">
        <v>379.6</v>
      </c>
      <c r="T184" s="42">
        <v>3249.1</v>
      </c>
      <c r="U184" s="42">
        <v>1216.0999999999999</v>
      </c>
      <c r="V184" s="42">
        <v>103.32</v>
      </c>
      <c r="W184" s="42">
        <v>1220.2</v>
      </c>
      <c r="X184" s="42">
        <v>2028.9</v>
      </c>
      <c r="Y184" s="42">
        <v>1181.5</v>
      </c>
      <c r="Z184" s="42">
        <v>1915.6</v>
      </c>
      <c r="AA184" s="42">
        <v>1540.9</v>
      </c>
      <c r="AB184" s="42">
        <v>136.1</v>
      </c>
      <c r="AC184" s="42">
        <v>323.8</v>
      </c>
      <c r="AD184" s="42">
        <v>1196.8</v>
      </c>
      <c r="AE184" s="42">
        <v>1977.6</v>
      </c>
      <c r="AF184" s="42">
        <v>530.4</v>
      </c>
      <c r="AG184" s="42">
        <v>406.5</v>
      </c>
      <c r="AH184" s="42">
        <v>1139.4000000000001</v>
      </c>
      <c r="AI184" s="42">
        <v>55.8</v>
      </c>
      <c r="AJ184" s="42">
        <v>19.3</v>
      </c>
      <c r="AK184" s="42">
        <v>670.2</v>
      </c>
      <c r="AL184" s="42">
        <v>2730</v>
      </c>
      <c r="AM184" s="42">
        <v>365384</v>
      </c>
      <c r="AN184" s="42">
        <v>352909</v>
      </c>
      <c r="AO184" s="42">
        <v>66760</v>
      </c>
      <c r="AP184" s="42">
        <v>57.2</v>
      </c>
      <c r="AQ184" s="42">
        <v>0.5</v>
      </c>
      <c r="AR184" s="42">
        <v>57.7</v>
      </c>
      <c r="BL184" s="42">
        <v>237.85499999999999</v>
      </c>
      <c r="BM184" s="42">
        <v>232.69333333333341</v>
      </c>
      <c r="BN184" s="42">
        <v>17689.599999999999</v>
      </c>
      <c r="BO184" s="42">
        <v>18561</v>
      </c>
      <c r="BP184" s="42">
        <v>-1</v>
      </c>
      <c r="BQ184" s="42">
        <v>5077.666666666667</v>
      </c>
      <c r="BR184" s="42">
        <v>14214</v>
      </c>
      <c r="BS184" s="42">
        <v>278090.33333333331</v>
      </c>
    </row>
    <row r="185" spans="1:71" x14ac:dyDescent="0.35">
      <c r="A185" s="78">
        <v>42369</v>
      </c>
      <c r="B185" s="42">
        <v>18378.8</v>
      </c>
      <c r="C185" s="42">
        <v>17514.099999999999</v>
      </c>
      <c r="D185" s="42">
        <v>104.935</v>
      </c>
      <c r="E185" s="42">
        <v>12446</v>
      </c>
      <c r="F185" s="42">
        <v>12055.4</v>
      </c>
      <c r="G185" s="42">
        <v>103.24299999999999</v>
      </c>
      <c r="H185" s="42">
        <v>103.19199999999999</v>
      </c>
      <c r="I185" s="42">
        <v>105.569</v>
      </c>
      <c r="J185" s="42">
        <v>105.636</v>
      </c>
      <c r="K185" s="42">
        <v>105.261</v>
      </c>
      <c r="L185" s="42">
        <v>646.4</v>
      </c>
      <c r="M185" s="42">
        <v>541.79999999999995</v>
      </c>
      <c r="N185" s="42">
        <v>32.4</v>
      </c>
      <c r="O185" s="42">
        <v>2661.2</v>
      </c>
      <c r="P185" s="42">
        <v>101.9</v>
      </c>
      <c r="Q185" s="42">
        <v>1964.9</v>
      </c>
      <c r="R185" s="42">
        <v>1289.9000000000001</v>
      </c>
      <c r="S185" s="42">
        <v>349.7</v>
      </c>
      <c r="T185" s="42">
        <v>3253.2</v>
      </c>
      <c r="U185" s="42">
        <v>1223.5999999999999</v>
      </c>
      <c r="V185" s="42">
        <v>103.24</v>
      </c>
      <c r="W185" s="42">
        <v>1228.5</v>
      </c>
      <c r="X185" s="42">
        <v>2024.7</v>
      </c>
      <c r="Y185" s="42">
        <v>1190.5</v>
      </c>
      <c r="Z185" s="42">
        <v>1918</v>
      </c>
      <c r="AA185" s="42">
        <v>1552.6</v>
      </c>
      <c r="AB185" s="42">
        <v>141.69999999999999</v>
      </c>
      <c r="AC185" s="42">
        <v>295.60000000000002</v>
      </c>
      <c r="AD185" s="42">
        <v>1204.0999999999999</v>
      </c>
      <c r="AE185" s="42">
        <v>1989.7</v>
      </c>
      <c r="AF185" s="42">
        <v>548.20000000000005</v>
      </c>
      <c r="AG185" s="42">
        <v>412.3</v>
      </c>
      <c r="AH185" s="42">
        <v>1148.2</v>
      </c>
      <c r="AI185" s="42">
        <v>54.1</v>
      </c>
      <c r="AJ185" s="42">
        <v>19.5</v>
      </c>
      <c r="AK185" s="42">
        <v>671.5</v>
      </c>
      <c r="AL185" s="42">
        <v>2730.4</v>
      </c>
      <c r="AM185" s="42">
        <v>384032</v>
      </c>
      <c r="AN185" s="42">
        <v>366274</v>
      </c>
      <c r="AO185" s="42">
        <v>64462</v>
      </c>
      <c r="AP185" s="42">
        <v>58.1</v>
      </c>
      <c r="AQ185" s="42">
        <v>0.5</v>
      </c>
      <c r="AR185" s="42">
        <v>58.7</v>
      </c>
      <c r="BL185" s="42">
        <v>237.83699999999999</v>
      </c>
      <c r="BM185" s="42">
        <v>232.2803333333334</v>
      </c>
      <c r="BN185" s="42">
        <v>17766.8</v>
      </c>
      <c r="BO185" s="42">
        <v>18643.900000000001</v>
      </c>
      <c r="BP185" s="42">
        <v>-1</v>
      </c>
      <c r="BQ185" s="42">
        <v>5087.333333333333</v>
      </c>
      <c r="BR185" s="42">
        <v>14223.66666666667</v>
      </c>
      <c r="BS185" s="42">
        <v>268417</v>
      </c>
    </row>
    <row r="186" spans="1:71" x14ac:dyDescent="0.35">
      <c r="A186" s="78">
        <v>42460</v>
      </c>
      <c r="B186" s="42">
        <v>18470.2</v>
      </c>
      <c r="C186" s="42">
        <v>17613.3</v>
      </c>
      <c r="D186" s="42">
        <v>104.902</v>
      </c>
      <c r="E186" s="42">
        <v>12551.6</v>
      </c>
      <c r="F186" s="42">
        <v>12148.1</v>
      </c>
      <c r="G186" s="42">
        <v>103.325</v>
      </c>
      <c r="H186" s="42">
        <v>102.914</v>
      </c>
      <c r="I186" s="42">
        <v>104.869</v>
      </c>
      <c r="J186" s="42">
        <v>104.845</v>
      </c>
      <c r="K186" s="42">
        <v>104.98</v>
      </c>
      <c r="L186" s="42">
        <v>652.5</v>
      </c>
      <c r="M186" s="42">
        <v>550.4</v>
      </c>
      <c r="N186" s="42">
        <v>32.6</v>
      </c>
      <c r="O186" s="42">
        <v>2686.1</v>
      </c>
      <c r="P186" s="42">
        <v>103</v>
      </c>
      <c r="Q186" s="42">
        <v>1925</v>
      </c>
      <c r="R186" s="42">
        <v>1295.9000000000001</v>
      </c>
      <c r="S186" s="42">
        <v>355.1</v>
      </c>
      <c r="T186" s="42">
        <v>3266.4</v>
      </c>
      <c r="U186" s="42">
        <v>1231</v>
      </c>
      <c r="V186" s="42">
        <v>103.322</v>
      </c>
      <c r="W186" s="42">
        <v>1229.4000000000001</v>
      </c>
      <c r="X186" s="42">
        <v>2036.9</v>
      </c>
      <c r="Y186" s="42">
        <v>1194.5999999999999</v>
      </c>
      <c r="Z186" s="42">
        <v>1942.4</v>
      </c>
      <c r="AA186" s="42">
        <v>1526.7</v>
      </c>
      <c r="AB186" s="42">
        <v>138.19999999999999</v>
      </c>
      <c r="AC186" s="42">
        <v>301.39999999999998</v>
      </c>
      <c r="AD186" s="42">
        <v>1211.0999999999999</v>
      </c>
      <c r="AE186" s="42">
        <v>2006.3</v>
      </c>
      <c r="AF186" s="42">
        <v>538.9</v>
      </c>
      <c r="AG186" s="42">
        <v>398.3</v>
      </c>
      <c r="AH186" s="42">
        <v>1157.7</v>
      </c>
      <c r="AI186" s="42">
        <v>53.7</v>
      </c>
      <c r="AJ186" s="42">
        <v>19.8</v>
      </c>
      <c r="AK186" s="42">
        <v>679.8</v>
      </c>
      <c r="AL186" s="42">
        <v>2754.8</v>
      </c>
      <c r="AM186" s="42">
        <v>372707</v>
      </c>
      <c r="AN186" s="42">
        <v>359556</v>
      </c>
      <c r="AO186" s="42">
        <v>67049</v>
      </c>
      <c r="AP186" s="42">
        <v>60.1</v>
      </c>
      <c r="AQ186" s="42">
        <v>0.5</v>
      </c>
      <c r="AR186" s="42">
        <v>60.7</v>
      </c>
      <c r="BL186" s="42">
        <v>237.68933333333331</v>
      </c>
      <c r="BM186" s="42">
        <v>231.78100000000001</v>
      </c>
      <c r="BN186" s="42">
        <v>17843.2</v>
      </c>
      <c r="BO186" s="42">
        <v>18711.2</v>
      </c>
      <c r="BP186" s="42">
        <v>-1</v>
      </c>
      <c r="BQ186" s="42">
        <v>5089</v>
      </c>
      <c r="BR186" s="42">
        <v>14277</v>
      </c>
      <c r="BS186" s="42">
        <v>280145</v>
      </c>
    </row>
    <row r="187" spans="1:71" x14ac:dyDescent="0.35">
      <c r="A187" s="78">
        <v>42551</v>
      </c>
      <c r="B187" s="42">
        <v>18656.2</v>
      </c>
      <c r="C187" s="42">
        <v>17668.2</v>
      </c>
      <c r="D187" s="42">
        <v>105.595</v>
      </c>
      <c r="E187" s="42">
        <v>12707.5</v>
      </c>
      <c r="F187" s="42">
        <v>12225.8</v>
      </c>
      <c r="G187" s="42">
        <v>103.944</v>
      </c>
      <c r="H187" s="42">
        <v>103.505</v>
      </c>
      <c r="I187" s="42">
        <v>105.639</v>
      </c>
      <c r="J187" s="42">
        <v>105.589</v>
      </c>
      <c r="K187" s="42">
        <v>105.874</v>
      </c>
      <c r="L187" s="42">
        <v>658.7</v>
      </c>
      <c r="M187" s="42">
        <v>558.79999999999995</v>
      </c>
      <c r="N187" s="42">
        <v>32.6</v>
      </c>
      <c r="O187" s="42">
        <v>2706.6</v>
      </c>
      <c r="P187" s="42">
        <v>103.1</v>
      </c>
      <c r="Q187" s="42">
        <v>1945.2</v>
      </c>
      <c r="R187" s="42">
        <v>1301.8</v>
      </c>
      <c r="S187" s="42">
        <v>364.9</v>
      </c>
      <c r="T187" s="42">
        <v>3283.1</v>
      </c>
      <c r="U187" s="42">
        <v>1237.3</v>
      </c>
      <c r="V187" s="42">
        <v>103.94</v>
      </c>
      <c r="W187" s="42">
        <v>1227.0999999999999</v>
      </c>
      <c r="X187" s="42">
        <v>2056</v>
      </c>
      <c r="Y187" s="42">
        <v>1185.5999999999999</v>
      </c>
      <c r="Z187" s="42">
        <v>1946.3</v>
      </c>
      <c r="AA187" s="42">
        <v>1536.7</v>
      </c>
      <c r="AB187" s="42">
        <v>135.80000000000001</v>
      </c>
      <c r="AC187" s="42">
        <v>312.3</v>
      </c>
      <c r="AD187" s="42">
        <v>1217.3</v>
      </c>
      <c r="AE187" s="42">
        <v>2018.5</v>
      </c>
      <c r="AF187" s="42">
        <v>551.79999999999995</v>
      </c>
      <c r="AG187" s="42">
        <v>408.4</v>
      </c>
      <c r="AH187" s="42">
        <v>1166</v>
      </c>
      <c r="AI187" s="42">
        <v>52.6</v>
      </c>
      <c r="AJ187" s="42">
        <v>20</v>
      </c>
      <c r="AK187" s="42">
        <v>688.1</v>
      </c>
      <c r="AL187" s="42">
        <v>2783</v>
      </c>
      <c r="AM187" s="42">
        <v>387235</v>
      </c>
      <c r="AN187" s="42">
        <v>364761</v>
      </c>
      <c r="AO187" s="42">
        <v>67197</v>
      </c>
      <c r="AP187" s="42">
        <v>61.8</v>
      </c>
      <c r="AQ187" s="42">
        <v>0.5</v>
      </c>
      <c r="AR187" s="42">
        <v>62.4</v>
      </c>
      <c r="BL187" s="42">
        <v>239.59033333333329</v>
      </c>
      <c r="BM187" s="42">
        <v>233.774</v>
      </c>
      <c r="BN187" s="42">
        <v>17918.2</v>
      </c>
      <c r="BO187" s="42">
        <v>18920.099999999999</v>
      </c>
      <c r="BP187" s="42">
        <v>-1</v>
      </c>
      <c r="BQ187" s="42">
        <v>5098.666666666667</v>
      </c>
      <c r="BR187" s="42">
        <v>14297.66666666667</v>
      </c>
      <c r="BS187" s="42">
        <v>275022</v>
      </c>
    </row>
    <row r="188" spans="1:71" x14ac:dyDescent="0.35">
      <c r="A188" s="78">
        <v>42643</v>
      </c>
      <c r="B188" s="42">
        <v>18821.400000000001</v>
      </c>
      <c r="C188" s="42">
        <v>17764.400000000001</v>
      </c>
      <c r="D188" s="42">
        <v>105.941</v>
      </c>
      <c r="E188" s="42">
        <v>12841.2</v>
      </c>
      <c r="F188" s="42">
        <v>12304.5</v>
      </c>
      <c r="G188" s="42">
        <v>104.366</v>
      </c>
      <c r="H188" s="42">
        <v>103.95</v>
      </c>
      <c r="I188" s="42">
        <v>106.00700000000001</v>
      </c>
      <c r="J188" s="42">
        <v>106.02</v>
      </c>
      <c r="K188" s="42">
        <v>105.94799999999999</v>
      </c>
      <c r="L188" s="42">
        <v>665.2</v>
      </c>
      <c r="M188" s="42">
        <v>566.4</v>
      </c>
      <c r="N188" s="42">
        <v>32.4</v>
      </c>
      <c r="O188" s="42">
        <v>2726.2</v>
      </c>
      <c r="P188" s="42">
        <v>103.4</v>
      </c>
      <c r="Q188" s="42">
        <v>1971</v>
      </c>
      <c r="R188" s="42">
        <v>1320.3</v>
      </c>
      <c r="S188" s="42">
        <v>378</v>
      </c>
      <c r="T188" s="42">
        <v>3310.9</v>
      </c>
      <c r="U188" s="42">
        <v>1248.4000000000001</v>
      </c>
      <c r="V188" s="42">
        <v>104.36199999999999</v>
      </c>
      <c r="W188" s="42">
        <v>1237.8</v>
      </c>
      <c r="X188" s="42">
        <v>2073.1</v>
      </c>
      <c r="Y188" s="42">
        <v>1190.8</v>
      </c>
      <c r="Z188" s="42">
        <v>1955.7</v>
      </c>
      <c r="AA188" s="42">
        <v>1553.8</v>
      </c>
      <c r="AB188" s="42">
        <v>135.80000000000001</v>
      </c>
      <c r="AC188" s="42">
        <v>324.8</v>
      </c>
      <c r="AD188" s="42">
        <v>1228.3</v>
      </c>
      <c r="AE188" s="42">
        <v>2029.6</v>
      </c>
      <c r="AF188" s="42">
        <v>562.70000000000005</v>
      </c>
      <c r="AG188" s="42">
        <v>417.2</v>
      </c>
      <c r="AH188" s="42">
        <v>1184.5</v>
      </c>
      <c r="AI188" s="42">
        <v>53.1</v>
      </c>
      <c r="AJ188" s="42">
        <v>20.100000000000001</v>
      </c>
      <c r="AK188" s="42">
        <v>696.6</v>
      </c>
      <c r="AL188" s="42">
        <v>2810.8</v>
      </c>
      <c r="AM188" s="42">
        <v>396396</v>
      </c>
      <c r="AN188" s="42">
        <v>377980</v>
      </c>
      <c r="AO188" s="42">
        <v>68094</v>
      </c>
      <c r="AP188" s="42">
        <v>62.5</v>
      </c>
      <c r="AQ188" s="42">
        <v>0.5</v>
      </c>
      <c r="AR188" s="42">
        <v>63</v>
      </c>
      <c r="BL188" s="42">
        <v>240.60733333333329</v>
      </c>
      <c r="BM188" s="42">
        <v>234.59666666666669</v>
      </c>
      <c r="BN188" s="42">
        <v>17992</v>
      </c>
      <c r="BO188" s="42">
        <v>19062.5</v>
      </c>
      <c r="BP188" s="42">
        <v>-1</v>
      </c>
      <c r="BQ188" s="42">
        <v>5126.666666666667</v>
      </c>
      <c r="BR188" s="42">
        <v>14369</v>
      </c>
      <c r="BS188" s="42">
        <v>271266.66666666669</v>
      </c>
    </row>
    <row r="189" spans="1:71" x14ac:dyDescent="0.35">
      <c r="A189" s="78">
        <v>42735</v>
      </c>
      <c r="B189" s="42">
        <v>19032.599999999999</v>
      </c>
      <c r="C189" s="42">
        <v>17876.2</v>
      </c>
      <c r="D189" s="42">
        <v>106.506</v>
      </c>
      <c r="E189" s="42">
        <v>12979.5</v>
      </c>
      <c r="F189" s="42">
        <v>12380</v>
      </c>
      <c r="G189" s="42">
        <v>104.84699999999999</v>
      </c>
      <c r="H189" s="42">
        <v>104.47499999999999</v>
      </c>
      <c r="I189" s="42">
        <v>106.56399999999999</v>
      </c>
      <c r="J189" s="42">
        <v>106.595</v>
      </c>
      <c r="K189" s="42">
        <v>106.426</v>
      </c>
      <c r="L189" s="42">
        <v>672.1</v>
      </c>
      <c r="M189" s="42">
        <v>575.29999999999995</v>
      </c>
      <c r="N189" s="42">
        <v>31.5</v>
      </c>
      <c r="O189" s="42">
        <v>2749.6</v>
      </c>
      <c r="P189" s="42">
        <v>104</v>
      </c>
      <c r="Q189" s="42">
        <v>1990.4</v>
      </c>
      <c r="R189" s="42">
        <v>1329</v>
      </c>
      <c r="S189" s="42">
        <v>363</v>
      </c>
      <c r="T189" s="42">
        <v>3336.7</v>
      </c>
      <c r="U189" s="42">
        <v>1261.8</v>
      </c>
      <c r="V189" s="42">
        <v>104.843</v>
      </c>
      <c r="W189" s="42">
        <v>1244.5</v>
      </c>
      <c r="X189" s="42">
        <v>2092.3000000000002</v>
      </c>
      <c r="Y189" s="42">
        <v>1191.2</v>
      </c>
      <c r="Z189" s="42">
        <v>1963.4</v>
      </c>
      <c r="AA189" s="42">
        <v>1574.6</v>
      </c>
      <c r="AB189" s="42">
        <v>135.9</v>
      </c>
      <c r="AC189" s="42">
        <v>309</v>
      </c>
      <c r="AD189" s="42">
        <v>1241.7</v>
      </c>
      <c r="AE189" s="42">
        <v>2043.8</v>
      </c>
      <c r="AF189" s="42">
        <v>573.9</v>
      </c>
      <c r="AG189" s="42">
        <v>415.8</v>
      </c>
      <c r="AH189" s="42">
        <v>1193.0999999999999</v>
      </c>
      <c r="AI189" s="42">
        <v>54.1</v>
      </c>
      <c r="AJ189" s="42">
        <v>20.100000000000001</v>
      </c>
      <c r="AK189" s="42">
        <v>705.8</v>
      </c>
      <c r="AL189" s="42">
        <v>2840</v>
      </c>
      <c r="AM189" s="42">
        <v>409098</v>
      </c>
      <c r="AN189" s="42">
        <v>387911</v>
      </c>
      <c r="AO189" s="42">
        <v>66717</v>
      </c>
      <c r="AP189" s="42">
        <v>60.4</v>
      </c>
      <c r="AQ189" s="42">
        <v>0.5</v>
      </c>
      <c r="AR189" s="42">
        <v>61</v>
      </c>
      <c r="BL189" s="42">
        <v>242.1346666666667</v>
      </c>
      <c r="BM189" s="42">
        <v>236.1406666666667</v>
      </c>
      <c r="BN189" s="42">
        <v>18065.099999999999</v>
      </c>
      <c r="BO189" s="42">
        <v>19233.7</v>
      </c>
      <c r="BP189" s="42">
        <v>-1</v>
      </c>
      <c r="BQ189" s="42">
        <v>5135.333333333333</v>
      </c>
      <c r="BR189" s="42">
        <v>14351</v>
      </c>
      <c r="BS189" s="42">
        <v>274719.66666666669</v>
      </c>
    </row>
    <row r="190" spans="1:71" x14ac:dyDescent="0.35">
      <c r="A190" s="78">
        <v>42825</v>
      </c>
      <c r="B190" s="42">
        <v>19237.400000000001</v>
      </c>
      <c r="C190" s="42">
        <v>17977.3</v>
      </c>
      <c r="D190" s="42">
        <v>107.03100000000001</v>
      </c>
      <c r="E190" s="42">
        <v>13153.2</v>
      </c>
      <c r="F190" s="42">
        <v>12477.3</v>
      </c>
      <c r="G190" s="42">
        <v>105.42100000000001</v>
      </c>
      <c r="H190" s="42">
        <v>105.072</v>
      </c>
      <c r="I190" s="42">
        <v>107.45399999999999</v>
      </c>
      <c r="J190" s="42">
        <v>107.517</v>
      </c>
      <c r="K190" s="42">
        <v>107.17</v>
      </c>
      <c r="L190" s="42">
        <v>679.5</v>
      </c>
      <c r="M190" s="42">
        <v>572.4</v>
      </c>
      <c r="N190" s="42">
        <v>30.9</v>
      </c>
      <c r="O190" s="42">
        <v>2778.8</v>
      </c>
      <c r="P190" s="42">
        <v>105.7</v>
      </c>
      <c r="Q190" s="42">
        <v>2001.1</v>
      </c>
      <c r="R190" s="42">
        <v>1340</v>
      </c>
      <c r="S190" s="42">
        <v>302.10000000000002</v>
      </c>
      <c r="T190" s="42">
        <v>3361.6</v>
      </c>
      <c r="U190" s="42">
        <v>1282.2</v>
      </c>
      <c r="V190" s="42">
        <v>105.417</v>
      </c>
      <c r="W190" s="42">
        <v>1246.5</v>
      </c>
      <c r="X190" s="42">
        <v>2115.1</v>
      </c>
      <c r="Y190" s="42">
        <v>1186.4000000000001</v>
      </c>
      <c r="Z190" s="42">
        <v>1968.4</v>
      </c>
      <c r="AA190" s="42">
        <v>1581.1</v>
      </c>
      <c r="AB190" s="42">
        <v>127.1</v>
      </c>
      <c r="AC190" s="42">
        <v>247.8</v>
      </c>
      <c r="AD190" s="42">
        <v>1262.2</v>
      </c>
      <c r="AE190" s="42">
        <v>2075.1</v>
      </c>
      <c r="AF190" s="42">
        <v>561</v>
      </c>
      <c r="AG190" s="42">
        <v>420</v>
      </c>
      <c r="AH190" s="42">
        <v>1212.9000000000001</v>
      </c>
      <c r="AI190" s="42">
        <v>54.3</v>
      </c>
      <c r="AJ190" s="42">
        <v>20</v>
      </c>
      <c r="AK190" s="42">
        <v>703.7</v>
      </c>
      <c r="AL190" s="42">
        <v>2860.6</v>
      </c>
      <c r="AM190" s="42">
        <v>392206</v>
      </c>
      <c r="AN190" s="42">
        <v>375901</v>
      </c>
      <c r="AO190" s="42">
        <v>67197</v>
      </c>
      <c r="AP190" s="42">
        <v>58.9</v>
      </c>
      <c r="AQ190" s="42">
        <v>0.5</v>
      </c>
      <c r="AR190" s="42">
        <v>59.5</v>
      </c>
      <c r="BL190" s="42">
        <v>243.7526666666667</v>
      </c>
      <c r="BM190" s="42">
        <v>237.75</v>
      </c>
      <c r="BN190" s="42">
        <v>18137.7</v>
      </c>
      <c r="BO190" s="42">
        <v>19409</v>
      </c>
      <c r="BP190" s="42">
        <v>-1</v>
      </c>
      <c r="BQ190" s="42">
        <v>5158</v>
      </c>
      <c r="BR190" s="42">
        <v>14347</v>
      </c>
      <c r="BS190" s="42">
        <v>274527.66666666669</v>
      </c>
    </row>
    <row r="191" spans="1:71" x14ac:dyDescent="0.35">
      <c r="A191" s="78">
        <v>42916</v>
      </c>
      <c r="B191" s="42">
        <v>19379.2</v>
      </c>
      <c r="C191" s="42">
        <v>18054.099999999999</v>
      </c>
      <c r="D191" s="42">
        <v>107.36799999999999</v>
      </c>
      <c r="E191" s="42">
        <v>13241.3</v>
      </c>
      <c r="F191" s="42">
        <v>12533.1</v>
      </c>
      <c r="G191" s="42">
        <v>105.654</v>
      </c>
      <c r="H191" s="42">
        <v>105.46599999999999</v>
      </c>
      <c r="I191" s="42">
        <v>107.708</v>
      </c>
      <c r="J191" s="42">
        <v>107.702</v>
      </c>
      <c r="K191" s="42">
        <v>107.736</v>
      </c>
      <c r="L191" s="42">
        <v>687.5</v>
      </c>
      <c r="M191" s="42">
        <v>567.9</v>
      </c>
      <c r="N191" s="42">
        <v>30.2</v>
      </c>
      <c r="O191" s="42">
        <v>2789.3</v>
      </c>
      <c r="P191" s="42">
        <v>106.6</v>
      </c>
      <c r="Q191" s="42">
        <v>2005.6</v>
      </c>
      <c r="R191" s="42">
        <v>1357.4</v>
      </c>
      <c r="S191" s="42">
        <v>308.7</v>
      </c>
      <c r="T191" s="42">
        <v>3384.2</v>
      </c>
      <c r="U191" s="42">
        <v>1294.5</v>
      </c>
      <c r="V191" s="42">
        <v>105.65</v>
      </c>
      <c r="W191" s="42">
        <v>1257.9000000000001</v>
      </c>
      <c r="X191" s="42">
        <v>2126.3000000000002</v>
      </c>
      <c r="Y191" s="42">
        <v>1192.7</v>
      </c>
      <c r="Z191" s="42">
        <v>1974.2</v>
      </c>
      <c r="AA191" s="42">
        <v>1601.7</v>
      </c>
      <c r="AB191" s="42">
        <v>131.19999999999999</v>
      </c>
      <c r="AC191" s="42">
        <v>255.8</v>
      </c>
      <c r="AD191" s="42">
        <v>1274.5999999999999</v>
      </c>
      <c r="AE191" s="42">
        <v>2089</v>
      </c>
      <c r="AF191" s="42">
        <v>542.29999999999995</v>
      </c>
      <c r="AG191" s="42">
        <v>403.9</v>
      </c>
      <c r="AH191" s="42">
        <v>1226.2</v>
      </c>
      <c r="AI191" s="42">
        <v>52.9</v>
      </c>
      <c r="AJ191" s="42">
        <v>19.899999999999999</v>
      </c>
      <c r="AK191" s="42">
        <v>700.3</v>
      </c>
      <c r="AL191" s="42">
        <v>2866.5</v>
      </c>
      <c r="AM191" s="42">
        <v>375242</v>
      </c>
      <c r="AN191" s="42">
        <v>353506</v>
      </c>
      <c r="AO191" s="42">
        <v>68784</v>
      </c>
      <c r="AP191" s="42">
        <v>57.6</v>
      </c>
      <c r="AQ191" s="42">
        <v>0.6</v>
      </c>
      <c r="AR191" s="42">
        <v>58.1</v>
      </c>
      <c r="BL191" s="42">
        <v>244.18700000000001</v>
      </c>
      <c r="BM191" s="42">
        <v>238.03066666666669</v>
      </c>
      <c r="BN191" s="42">
        <v>18211.099999999999</v>
      </c>
      <c r="BO191" s="42">
        <v>19547.7</v>
      </c>
      <c r="BP191" s="42">
        <v>-1</v>
      </c>
      <c r="BQ191" s="42">
        <v>5170.333333333333</v>
      </c>
      <c r="BR191" s="42">
        <v>14363</v>
      </c>
      <c r="BS191" s="42">
        <v>275545.66666666669</v>
      </c>
    </row>
    <row r="192" spans="1:71" x14ac:dyDescent="0.35">
      <c r="A192" s="78">
        <v>43008</v>
      </c>
      <c r="B192" s="42">
        <v>19617.3</v>
      </c>
      <c r="C192" s="42">
        <v>18185.599999999999</v>
      </c>
      <c r="D192" s="42">
        <v>107.968</v>
      </c>
      <c r="E192" s="42">
        <v>13370.9</v>
      </c>
      <c r="F192" s="42">
        <v>12604.5</v>
      </c>
      <c r="G192" s="42">
        <v>106.084</v>
      </c>
      <c r="H192" s="42">
        <v>106.002</v>
      </c>
      <c r="I192" s="42">
        <v>108.661</v>
      </c>
      <c r="J192" s="42">
        <v>108.64700000000001</v>
      </c>
      <c r="K192" s="42">
        <v>108.72799999999999</v>
      </c>
      <c r="L192" s="42">
        <v>696.3</v>
      </c>
      <c r="M192" s="42">
        <v>578.79999999999995</v>
      </c>
      <c r="N192" s="42">
        <v>30.3</v>
      </c>
      <c r="O192" s="42">
        <v>2822.2</v>
      </c>
      <c r="P192" s="42">
        <v>107.6</v>
      </c>
      <c r="Q192" s="42">
        <v>2052.3000000000002</v>
      </c>
      <c r="R192" s="42">
        <v>1368.7</v>
      </c>
      <c r="S192" s="42">
        <v>308.60000000000002</v>
      </c>
      <c r="T192" s="42">
        <v>3411.1</v>
      </c>
      <c r="U192" s="42">
        <v>1309.5999999999999</v>
      </c>
      <c r="V192" s="42">
        <v>106.08</v>
      </c>
      <c r="W192" s="42">
        <v>1262.7</v>
      </c>
      <c r="X192" s="42">
        <v>2148.4</v>
      </c>
      <c r="Y192" s="42">
        <v>1191.3</v>
      </c>
      <c r="Z192" s="42">
        <v>1977.2</v>
      </c>
      <c r="AA192" s="42">
        <v>1625</v>
      </c>
      <c r="AB192" s="42">
        <v>131.19999999999999</v>
      </c>
      <c r="AC192" s="42">
        <v>254.5</v>
      </c>
      <c r="AD192" s="42">
        <v>1289.7</v>
      </c>
      <c r="AE192" s="42">
        <v>2106.6</v>
      </c>
      <c r="AF192" s="42">
        <v>562.9</v>
      </c>
      <c r="AG192" s="42">
        <v>427.3</v>
      </c>
      <c r="AH192" s="42">
        <v>1237.5</v>
      </c>
      <c r="AI192" s="42">
        <v>54.1</v>
      </c>
      <c r="AJ192" s="42">
        <v>20</v>
      </c>
      <c r="AK192" s="42">
        <v>715.6</v>
      </c>
      <c r="AL192" s="42">
        <v>2904.5</v>
      </c>
      <c r="AM192" s="42">
        <v>397198</v>
      </c>
      <c r="AN192" s="42">
        <v>376693</v>
      </c>
      <c r="AO192" s="42">
        <v>63911</v>
      </c>
      <c r="AP192" s="42">
        <v>61.3</v>
      </c>
      <c r="AQ192" s="42">
        <v>0.6</v>
      </c>
      <c r="AR192" s="42">
        <v>61.9</v>
      </c>
      <c r="BL192" s="42">
        <v>245.34533333333329</v>
      </c>
      <c r="BM192" s="42">
        <v>239.2</v>
      </c>
      <c r="BN192" s="42">
        <v>18287.099999999999</v>
      </c>
      <c r="BO192" s="42">
        <v>19726.8</v>
      </c>
      <c r="BP192" s="42">
        <v>-1</v>
      </c>
      <c r="BQ192" s="42">
        <v>5168.333333333333</v>
      </c>
      <c r="BR192" s="42">
        <v>14401.66666666667</v>
      </c>
      <c r="BS192" s="42">
        <v>273887</v>
      </c>
    </row>
    <row r="193" spans="1:71" x14ac:dyDescent="0.35">
      <c r="A193" s="78">
        <v>43100</v>
      </c>
      <c r="B193" s="42">
        <v>19938</v>
      </c>
      <c r="C193" s="42">
        <v>18359.400000000001</v>
      </c>
      <c r="D193" s="42">
        <v>108.637</v>
      </c>
      <c r="E193" s="42">
        <v>13596</v>
      </c>
      <c r="F193" s="42">
        <v>12733.7</v>
      </c>
      <c r="G193" s="42">
        <v>106.77500000000001</v>
      </c>
      <c r="H193" s="42">
        <v>106.831</v>
      </c>
      <c r="I193" s="42">
        <v>109.97799999999999</v>
      </c>
      <c r="J193" s="42">
        <v>110.13200000000001</v>
      </c>
      <c r="K193" s="42">
        <v>109.28700000000001</v>
      </c>
      <c r="L193" s="42">
        <v>705.8</v>
      </c>
      <c r="M193" s="42">
        <v>575.79999999999995</v>
      </c>
      <c r="N193" s="42">
        <v>29.8</v>
      </c>
      <c r="O193" s="42">
        <v>2834.7</v>
      </c>
      <c r="P193" s="42">
        <v>108.7</v>
      </c>
      <c r="Q193" s="42">
        <v>2127.9</v>
      </c>
      <c r="R193" s="42">
        <v>1389.8</v>
      </c>
      <c r="S193" s="42">
        <v>279</v>
      </c>
      <c r="T193" s="42">
        <v>3471.1</v>
      </c>
      <c r="U193" s="42">
        <v>1328.4</v>
      </c>
      <c r="V193" s="42">
        <v>106.77200000000001</v>
      </c>
      <c r="W193" s="42">
        <v>1288.3</v>
      </c>
      <c r="X193" s="42">
        <v>2182.9</v>
      </c>
      <c r="Y193" s="42">
        <v>1206</v>
      </c>
      <c r="Z193" s="42">
        <v>1984.9</v>
      </c>
      <c r="AA193" s="42">
        <v>1650.8</v>
      </c>
      <c r="AB193" s="42">
        <v>134.30000000000001</v>
      </c>
      <c r="AC193" s="42">
        <v>223.5</v>
      </c>
      <c r="AD193" s="42">
        <v>1308.2</v>
      </c>
      <c r="AE193" s="42">
        <v>2124.3000000000002</v>
      </c>
      <c r="AF193" s="42">
        <v>572.9</v>
      </c>
      <c r="AG193" s="42">
        <v>477</v>
      </c>
      <c r="AH193" s="42">
        <v>1255.5</v>
      </c>
      <c r="AI193" s="42">
        <v>55.4</v>
      </c>
      <c r="AJ193" s="42">
        <v>20.2</v>
      </c>
      <c r="AK193" s="42">
        <v>710.3</v>
      </c>
      <c r="AL193" s="42">
        <v>2923.8</v>
      </c>
      <c r="AM193" s="42">
        <v>400144</v>
      </c>
      <c r="AN193" s="42">
        <v>382986</v>
      </c>
      <c r="AO193" s="42">
        <v>64776</v>
      </c>
      <c r="AP193" s="42">
        <v>59.4</v>
      </c>
      <c r="AQ193" s="42">
        <v>0.6</v>
      </c>
      <c r="AR193" s="42">
        <v>60</v>
      </c>
      <c r="BL193" s="42">
        <v>247.25700000000001</v>
      </c>
      <c r="BM193" s="42">
        <v>241.30366666666669</v>
      </c>
      <c r="BN193" s="42">
        <v>18365.3</v>
      </c>
      <c r="BO193" s="42">
        <v>19944.400000000001</v>
      </c>
      <c r="BP193" s="42">
        <v>-1</v>
      </c>
      <c r="BQ193" s="42">
        <v>5160.333333333333</v>
      </c>
      <c r="BR193" s="42">
        <v>14428.66666666667</v>
      </c>
      <c r="BS193" s="42">
        <v>278738</v>
      </c>
    </row>
    <row r="194" spans="1:71" x14ac:dyDescent="0.35">
      <c r="A194" s="78">
        <v>43190</v>
      </c>
      <c r="B194" s="42">
        <v>20242.2</v>
      </c>
      <c r="C194" s="42">
        <v>18530.5</v>
      </c>
      <c r="D194" s="42">
        <v>109.292</v>
      </c>
      <c r="E194" s="42">
        <v>13755.5</v>
      </c>
      <c r="F194" s="42">
        <v>12798.1</v>
      </c>
      <c r="G194" s="42">
        <v>107.485</v>
      </c>
      <c r="H194" s="42">
        <v>107.962</v>
      </c>
      <c r="I194" s="42">
        <v>111.19</v>
      </c>
      <c r="J194" s="42">
        <v>111.383</v>
      </c>
      <c r="K194" s="42">
        <v>110.321</v>
      </c>
      <c r="L194" s="42">
        <v>716.1</v>
      </c>
      <c r="M194" s="42">
        <v>581.79999999999995</v>
      </c>
      <c r="N194" s="42">
        <v>29.2</v>
      </c>
      <c r="O194" s="42">
        <v>2890.9</v>
      </c>
      <c r="P194" s="42">
        <v>109.8</v>
      </c>
      <c r="Q194" s="42">
        <v>2085.6</v>
      </c>
      <c r="R194" s="42">
        <v>1418.3</v>
      </c>
      <c r="S194" s="42">
        <v>244.1</v>
      </c>
      <c r="T194" s="42">
        <v>3521.5</v>
      </c>
      <c r="U194" s="42">
        <v>1348.3</v>
      </c>
      <c r="V194" s="42">
        <v>107.48099999999999</v>
      </c>
      <c r="W194" s="42">
        <v>1308.0999999999999</v>
      </c>
      <c r="X194" s="42">
        <v>2213.4</v>
      </c>
      <c r="Y194" s="42">
        <v>1211.7</v>
      </c>
      <c r="Z194" s="42">
        <v>1990.7</v>
      </c>
      <c r="AA194" s="42">
        <v>1598.6</v>
      </c>
      <c r="AB194" s="42">
        <v>150.1</v>
      </c>
      <c r="AC194" s="42">
        <v>188.7</v>
      </c>
      <c r="AD194" s="42">
        <v>1327.8</v>
      </c>
      <c r="AE194" s="42">
        <v>2173.4</v>
      </c>
      <c r="AF194" s="42">
        <v>581.5</v>
      </c>
      <c r="AG194" s="42">
        <v>487</v>
      </c>
      <c r="AH194" s="42">
        <v>1268.2</v>
      </c>
      <c r="AI194" s="42">
        <v>55.4</v>
      </c>
      <c r="AJ194" s="42">
        <v>20.399999999999999</v>
      </c>
      <c r="AK194" s="42">
        <v>717.5</v>
      </c>
      <c r="AL194" s="42">
        <v>2953.5</v>
      </c>
      <c r="AM194" s="42">
        <v>411384</v>
      </c>
      <c r="AN194" s="42">
        <v>389195</v>
      </c>
      <c r="AO194" s="42">
        <v>65084</v>
      </c>
      <c r="AP194" s="42">
        <v>57.6</v>
      </c>
      <c r="AQ194" s="42">
        <v>0.6</v>
      </c>
      <c r="AR194" s="42">
        <v>58.2</v>
      </c>
      <c r="BL194" s="42">
        <v>249.1793333333334</v>
      </c>
      <c r="BM194" s="42">
        <v>243.27433333333329</v>
      </c>
      <c r="BN194" s="42">
        <v>18446.400000000001</v>
      </c>
      <c r="BO194" s="42">
        <v>20150.3</v>
      </c>
      <c r="BP194" s="42">
        <v>-1</v>
      </c>
      <c r="BQ194" s="42">
        <v>5150.333333333333</v>
      </c>
      <c r="BR194" s="42">
        <v>14442.33333333333</v>
      </c>
      <c r="BS194" s="42">
        <v>284701</v>
      </c>
    </row>
    <row r="195" spans="1:71" x14ac:dyDescent="0.35">
      <c r="A195" s="78">
        <v>43281</v>
      </c>
      <c r="B195" s="42">
        <v>20552.7</v>
      </c>
      <c r="C195" s="42">
        <v>18654.400000000001</v>
      </c>
      <c r="D195" s="42">
        <v>110.16500000000001</v>
      </c>
      <c r="E195" s="42">
        <v>13939.9</v>
      </c>
      <c r="F195" s="42">
        <v>12898.1</v>
      </c>
      <c r="G195" s="42">
        <v>108.081</v>
      </c>
      <c r="H195" s="42">
        <v>108.76300000000001</v>
      </c>
      <c r="I195" s="42">
        <v>112.36499999999999</v>
      </c>
      <c r="J195" s="42">
        <v>112.48099999999999</v>
      </c>
      <c r="K195" s="42">
        <v>111.843</v>
      </c>
      <c r="L195" s="42">
        <v>727.5</v>
      </c>
      <c r="M195" s="42">
        <v>592.6</v>
      </c>
      <c r="N195" s="42">
        <v>27.9</v>
      </c>
      <c r="O195" s="42">
        <v>2916</v>
      </c>
      <c r="P195" s="42">
        <v>110.9</v>
      </c>
      <c r="Q195" s="42">
        <v>2064.4</v>
      </c>
      <c r="R195" s="42">
        <v>1433.1</v>
      </c>
      <c r="S195" s="42">
        <v>265.5</v>
      </c>
      <c r="T195" s="42">
        <v>3580</v>
      </c>
      <c r="U195" s="42">
        <v>1358</v>
      </c>
      <c r="V195" s="42">
        <v>108.077</v>
      </c>
      <c r="W195" s="42">
        <v>1329.3</v>
      </c>
      <c r="X195" s="42">
        <v>2250.6999999999998</v>
      </c>
      <c r="Y195" s="42">
        <v>1222.3</v>
      </c>
      <c r="Z195" s="42">
        <v>2003</v>
      </c>
      <c r="AA195" s="42">
        <v>1608.9</v>
      </c>
      <c r="AB195" s="42">
        <v>155.19999999999999</v>
      </c>
      <c r="AC195" s="42">
        <v>204.7</v>
      </c>
      <c r="AD195" s="42">
        <v>1337.2</v>
      </c>
      <c r="AE195" s="42">
        <v>2186.6999999999998</v>
      </c>
      <c r="AF195" s="42">
        <v>578</v>
      </c>
      <c r="AG195" s="42">
        <v>455.5</v>
      </c>
      <c r="AH195" s="42">
        <v>1277.8</v>
      </c>
      <c r="AI195" s="42">
        <v>60.8</v>
      </c>
      <c r="AJ195" s="42">
        <v>20.8</v>
      </c>
      <c r="AK195" s="42">
        <v>729.3</v>
      </c>
      <c r="AL195" s="42">
        <v>2996.4</v>
      </c>
      <c r="AM195" s="42">
        <v>405388</v>
      </c>
      <c r="AN195" s="42">
        <v>386857</v>
      </c>
      <c r="AO195" s="42">
        <v>64961</v>
      </c>
      <c r="AP195" s="42">
        <v>57.2</v>
      </c>
      <c r="AQ195" s="42">
        <v>0.6</v>
      </c>
      <c r="AR195" s="42">
        <v>57.8</v>
      </c>
      <c r="BL195" s="42">
        <v>250.73766666666671</v>
      </c>
      <c r="BM195" s="42">
        <v>244.81299999999999</v>
      </c>
      <c r="BN195" s="42">
        <v>18530.5</v>
      </c>
      <c r="BO195" s="42">
        <v>20416.2</v>
      </c>
      <c r="BP195" s="42">
        <v>-1</v>
      </c>
      <c r="BQ195" s="42">
        <v>5173</v>
      </c>
      <c r="BR195" s="42">
        <v>14468.66666666667</v>
      </c>
      <c r="BS195" s="42">
        <v>293031</v>
      </c>
    </row>
    <row r="196" spans="1:71" x14ac:dyDescent="0.35">
      <c r="A196" s="78">
        <v>43373</v>
      </c>
      <c r="B196" s="42">
        <v>20742.7</v>
      </c>
      <c r="C196" s="42">
        <v>18752.400000000001</v>
      </c>
      <c r="D196" s="42">
        <v>110.67100000000001</v>
      </c>
      <c r="E196" s="42">
        <v>14086.3</v>
      </c>
      <c r="F196" s="42">
        <v>12983</v>
      </c>
      <c r="G196" s="42">
        <v>108.501</v>
      </c>
      <c r="H196" s="42">
        <v>109.413</v>
      </c>
      <c r="I196" s="42">
        <v>113.398</v>
      </c>
      <c r="J196" s="42">
        <v>113.54900000000001</v>
      </c>
      <c r="K196" s="42">
        <v>112.72</v>
      </c>
      <c r="L196" s="42">
        <v>739.9</v>
      </c>
      <c r="M196" s="42">
        <v>595.1</v>
      </c>
      <c r="N196" s="42">
        <v>27.4</v>
      </c>
      <c r="O196" s="42">
        <v>2935.4</v>
      </c>
      <c r="P196" s="42">
        <v>111.9</v>
      </c>
      <c r="Q196" s="42">
        <v>2100.5</v>
      </c>
      <c r="R196" s="42">
        <v>1448.7</v>
      </c>
      <c r="S196" s="42">
        <v>276.3</v>
      </c>
      <c r="T196" s="42">
        <v>3631.2</v>
      </c>
      <c r="U196" s="42">
        <v>1374.2</v>
      </c>
      <c r="V196" s="42">
        <v>108.498</v>
      </c>
      <c r="W196" s="42">
        <v>1352</v>
      </c>
      <c r="X196" s="42">
        <v>2279.1</v>
      </c>
      <c r="Y196" s="42">
        <v>1235.8</v>
      </c>
      <c r="Z196" s="42">
        <v>2009.9</v>
      </c>
      <c r="AA196" s="42">
        <v>1628.3</v>
      </c>
      <c r="AB196" s="42">
        <v>162.1</v>
      </c>
      <c r="AC196" s="42">
        <v>214.2</v>
      </c>
      <c r="AD196" s="42">
        <v>1353.1</v>
      </c>
      <c r="AE196" s="42">
        <v>2202.1</v>
      </c>
      <c r="AF196" s="42">
        <v>584.29999999999995</v>
      </c>
      <c r="AG196" s="42">
        <v>472.2</v>
      </c>
      <c r="AH196" s="42">
        <v>1286.5999999999999</v>
      </c>
      <c r="AI196" s="42">
        <v>62.1</v>
      </c>
      <c r="AJ196" s="42">
        <v>21.2</v>
      </c>
      <c r="AK196" s="42">
        <v>733.3</v>
      </c>
      <c r="AL196" s="42">
        <v>3027.6</v>
      </c>
      <c r="AM196" s="42">
        <v>414827</v>
      </c>
      <c r="AN196" s="42">
        <v>392516</v>
      </c>
      <c r="AO196" s="42">
        <v>68573</v>
      </c>
      <c r="AP196" s="42">
        <v>57.3</v>
      </c>
      <c r="AQ196" s="42">
        <v>0.6</v>
      </c>
      <c r="AR196" s="42">
        <v>57.9</v>
      </c>
      <c r="BL196" s="42">
        <v>251.75433333333331</v>
      </c>
      <c r="BM196" s="42">
        <v>245.79300000000001</v>
      </c>
      <c r="BN196" s="42">
        <v>18617.400000000001</v>
      </c>
      <c r="BO196" s="42">
        <v>20593.400000000001</v>
      </c>
      <c r="BP196" s="42">
        <v>-1</v>
      </c>
      <c r="BQ196" s="42">
        <v>5185.333333333333</v>
      </c>
      <c r="BR196" s="42">
        <v>14494.33333333333</v>
      </c>
      <c r="BS196" s="42">
        <v>291638.33333333331</v>
      </c>
    </row>
    <row r="197" spans="1:71" x14ac:dyDescent="0.35">
      <c r="A197" s="78">
        <v>43465</v>
      </c>
      <c r="B197" s="42">
        <v>20909.900000000001</v>
      </c>
      <c r="C197" s="42">
        <v>18813.900000000001</v>
      </c>
      <c r="D197" s="42">
        <v>111.15900000000001</v>
      </c>
      <c r="E197" s="42">
        <v>14191.4</v>
      </c>
      <c r="F197" s="42">
        <v>13033.4</v>
      </c>
      <c r="G197" s="42">
        <v>108.889</v>
      </c>
      <c r="H197" s="42">
        <v>110.218</v>
      </c>
      <c r="I197" s="42">
        <v>114.148</v>
      </c>
      <c r="J197" s="42">
        <v>114.206</v>
      </c>
      <c r="K197" s="42">
        <v>113.88200000000001</v>
      </c>
      <c r="L197" s="42">
        <v>753.3</v>
      </c>
      <c r="M197" s="42">
        <v>589.79999999999995</v>
      </c>
      <c r="N197" s="42">
        <v>27</v>
      </c>
      <c r="O197" s="42">
        <v>2949.4</v>
      </c>
      <c r="P197" s="42">
        <v>112.9</v>
      </c>
      <c r="Q197" s="42">
        <v>2090.6999999999998</v>
      </c>
      <c r="R197" s="42">
        <v>1479</v>
      </c>
      <c r="S197" s="42">
        <v>298.2</v>
      </c>
      <c r="T197" s="42">
        <v>3648</v>
      </c>
      <c r="U197" s="42">
        <v>1381.9</v>
      </c>
      <c r="V197" s="42">
        <v>108.88500000000001</v>
      </c>
      <c r="W197" s="42">
        <v>1368.4</v>
      </c>
      <c r="X197" s="42">
        <v>2279.6</v>
      </c>
      <c r="Y197" s="42">
        <v>1241.5999999999999</v>
      </c>
      <c r="Z197" s="42">
        <v>1997.1</v>
      </c>
      <c r="AA197" s="42">
        <v>1634.2</v>
      </c>
      <c r="AB197" s="42">
        <v>183.5</v>
      </c>
      <c r="AC197" s="42">
        <v>234.7</v>
      </c>
      <c r="AD197" s="42">
        <v>1360.3</v>
      </c>
      <c r="AE197" s="42">
        <v>2220.5</v>
      </c>
      <c r="AF197" s="42">
        <v>586.5</v>
      </c>
      <c r="AG197" s="42">
        <v>456.5</v>
      </c>
      <c r="AH197" s="42">
        <v>1295.5</v>
      </c>
      <c r="AI197" s="42">
        <v>63.5</v>
      </c>
      <c r="AJ197" s="42">
        <v>21.6</v>
      </c>
      <c r="AK197" s="42">
        <v>728.8</v>
      </c>
      <c r="AL197" s="42">
        <v>3025.3</v>
      </c>
      <c r="AM197" s="42">
        <v>409361</v>
      </c>
      <c r="AN197" s="42">
        <v>389624</v>
      </c>
      <c r="AO197" s="42">
        <v>64617</v>
      </c>
      <c r="AP197" s="42">
        <v>78.900000000000006</v>
      </c>
      <c r="AQ197" s="42">
        <v>0.6</v>
      </c>
      <c r="AR197" s="42">
        <v>79.5</v>
      </c>
      <c r="BL197" s="42">
        <v>252.738</v>
      </c>
      <c r="BM197" s="42">
        <v>246.68100000000001</v>
      </c>
      <c r="BN197" s="42">
        <v>18705.5</v>
      </c>
      <c r="BO197" s="42">
        <v>20789.5</v>
      </c>
      <c r="BP197" s="42">
        <v>-1</v>
      </c>
      <c r="BQ197" s="42">
        <v>5177</v>
      </c>
      <c r="BR197" s="42">
        <v>14510</v>
      </c>
      <c r="BS197" s="42">
        <v>283060</v>
      </c>
    </row>
    <row r="198" spans="1:71" x14ac:dyDescent="0.35">
      <c r="A198" s="78">
        <v>43555</v>
      </c>
      <c r="B198" s="42">
        <v>21115.3</v>
      </c>
      <c r="C198" s="42">
        <v>18950.3</v>
      </c>
      <c r="D198" s="42">
        <v>111.497</v>
      </c>
      <c r="E198" s="42">
        <v>14276.6</v>
      </c>
      <c r="F198" s="42">
        <v>13093.2</v>
      </c>
      <c r="G198" s="42">
        <v>109.042</v>
      </c>
      <c r="H198" s="42">
        <v>111.479</v>
      </c>
      <c r="I198" s="42">
        <v>113.914</v>
      </c>
      <c r="J198" s="42">
        <v>113.80800000000001</v>
      </c>
      <c r="K198" s="42">
        <v>114.389</v>
      </c>
      <c r="L198" s="42">
        <v>767.4</v>
      </c>
      <c r="M198" s="42">
        <v>599.4</v>
      </c>
      <c r="N198" s="42">
        <v>28</v>
      </c>
      <c r="O198" s="42">
        <v>3037.5</v>
      </c>
      <c r="P198" s="42">
        <v>114.2</v>
      </c>
      <c r="Q198" s="42">
        <v>2170.6999999999998</v>
      </c>
      <c r="R198" s="42">
        <v>1473.8</v>
      </c>
      <c r="S198" s="42">
        <v>282.3</v>
      </c>
      <c r="T198" s="42">
        <v>3681.5</v>
      </c>
      <c r="U198" s="42">
        <v>1413.9</v>
      </c>
      <c r="V198" s="42">
        <v>109.039</v>
      </c>
      <c r="W198" s="42">
        <v>1388.8</v>
      </c>
      <c r="X198" s="42">
        <v>2292.6999999999998</v>
      </c>
      <c r="Y198" s="42">
        <v>1245.8</v>
      </c>
      <c r="Z198" s="42">
        <v>2012.7</v>
      </c>
      <c r="AA198" s="42">
        <v>1695.5</v>
      </c>
      <c r="AB198" s="42">
        <v>172.1</v>
      </c>
      <c r="AC198" s="42">
        <v>213.8</v>
      </c>
      <c r="AD198" s="42">
        <v>1391.9</v>
      </c>
      <c r="AE198" s="42">
        <v>2298.8000000000002</v>
      </c>
      <c r="AF198" s="42">
        <v>594.20000000000005</v>
      </c>
      <c r="AG198" s="42">
        <v>475.2</v>
      </c>
      <c r="AH198" s="42">
        <v>1301.5999999999999</v>
      </c>
      <c r="AI198" s="42">
        <v>68.5</v>
      </c>
      <c r="AJ198" s="42">
        <v>22</v>
      </c>
      <c r="AK198" s="42">
        <v>738.7</v>
      </c>
      <c r="AL198" s="42">
        <v>3054.4</v>
      </c>
      <c r="AM198" s="42">
        <v>428612</v>
      </c>
      <c r="AN198" s="42">
        <v>404529</v>
      </c>
      <c r="AO198" s="42">
        <v>67605</v>
      </c>
      <c r="AP198" s="42">
        <v>70.7</v>
      </c>
      <c r="AQ198" s="42">
        <v>0.6</v>
      </c>
      <c r="AR198" s="42">
        <v>71.3</v>
      </c>
      <c r="BL198" s="42">
        <v>253.18566666666669</v>
      </c>
      <c r="BM198" s="42">
        <v>246.76499999999999</v>
      </c>
      <c r="BN198" s="42">
        <v>18794.8</v>
      </c>
      <c r="BO198" s="42">
        <v>20942.099999999999</v>
      </c>
      <c r="BP198" s="42">
        <v>-1</v>
      </c>
      <c r="BQ198" s="42">
        <v>5171.333333333333</v>
      </c>
      <c r="BR198" s="42">
        <v>14527.66666666667</v>
      </c>
      <c r="BS198" s="42">
        <v>299821.33333333331</v>
      </c>
    </row>
    <row r="199" spans="1:71" x14ac:dyDescent="0.35">
      <c r="A199" s="78">
        <v>43646</v>
      </c>
      <c r="B199" s="42">
        <v>21329.9</v>
      </c>
      <c r="C199" s="42">
        <v>19020.599999999999</v>
      </c>
      <c r="D199" s="42">
        <v>112.181</v>
      </c>
      <c r="E199" s="42">
        <v>14497.3</v>
      </c>
      <c r="F199" s="42">
        <v>13212.8</v>
      </c>
      <c r="G199" s="42">
        <v>109.726</v>
      </c>
      <c r="H199" s="42">
        <v>110.761</v>
      </c>
      <c r="I199" s="42">
        <v>114.89</v>
      </c>
      <c r="J199" s="42">
        <v>114.687</v>
      </c>
      <c r="K199" s="42">
        <v>115.79300000000001</v>
      </c>
      <c r="L199" s="42">
        <v>779.7</v>
      </c>
      <c r="M199" s="42">
        <v>615</v>
      </c>
      <c r="N199" s="42">
        <v>27.5</v>
      </c>
      <c r="O199" s="42">
        <v>3071</v>
      </c>
      <c r="P199" s="42">
        <v>114.9</v>
      </c>
      <c r="Q199" s="42">
        <v>2222.5</v>
      </c>
      <c r="R199" s="42">
        <v>1480.7</v>
      </c>
      <c r="S199" s="42">
        <v>292.89999999999998</v>
      </c>
      <c r="T199" s="42">
        <v>3737.6</v>
      </c>
      <c r="U199" s="42">
        <v>1419.9</v>
      </c>
      <c r="V199" s="42">
        <v>109.72199999999999</v>
      </c>
      <c r="W199" s="42">
        <v>1410.6</v>
      </c>
      <c r="X199" s="42">
        <v>2327</v>
      </c>
      <c r="Y199" s="42">
        <v>1273.5999999999999</v>
      </c>
      <c r="Z199" s="42">
        <v>2025.5</v>
      </c>
      <c r="AA199" s="42">
        <v>1703.1</v>
      </c>
      <c r="AB199" s="42">
        <v>168.3</v>
      </c>
      <c r="AC199" s="42">
        <v>224.2</v>
      </c>
      <c r="AD199" s="42">
        <v>1397.8</v>
      </c>
      <c r="AE199" s="42">
        <v>2315.8000000000002</v>
      </c>
      <c r="AF199" s="42">
        <v>612.5</v>
      </c>
      <c r="AG199" s="42">
        <v>519.4</v>
      </c>
      <c r="AH199" s="42">
        <v>1312.4</v>
      </c>
      <c r="AI199" s="42">
        <v>68.7</v>
      </c>
      <c r="AJ199" s="42">
        <v>22.1</v>
      </c>
      <c r="AK199" s="42">
        <v>755.2</v>
      </c>
      <c r="AL199" s="42">
        <v>3105.7</v>
      </c>
      <c r="AM199" s="42">
        <v>439939</v>
      </c>
      <c r="AN199" s="42">
        <v>419672</v>
      </c>
      <c r="AO199" s="42">
        <v>66614</v>
      </c>
      <c r="AP199" s="42">
        <v>60.5</v>
      </c>
      <c r="AQ199" s="42">
        <v>0.6</v>
      </c>
      <c r="AR199" s="42">
        <v>61.1</v>
      </c>
      <c r="BL199" s="42">
        <v>255.37333333333331</v>
      </c>
      <c r="BM199" s="42">
        <v>249.00766666666669</v>
      </c>
      <c r="BN199" s="42">
        <v>18885.5</v>
      </c>
      <c r="BO199" s="42">
        <v>21178.400000000001</v>
      </c>
      <c r="BP199" s="42">
        <v>-1</v>
      </c>
      <c r="BQ199" s="42">
        <v>5177.333333333333</v>
      </c>
      <c r="BR199" s="42">
        <v>14558.33333333333</v>
      </c>
      <c r="BS199" s="42">
        <v>314021</v>
      </c>
    </row>
    <row r="200" spans="1:71" x14ac:dyDescent="0.35">
      <c r="A200" s="78">
        <v>43738</v>
      </c>
      <c r="B200" s="42">
        <v>21540.3</v>
      </c>
      <c r="C200" s="42">
        <v>19141.7</v>
      </c>
      <c r="D200" s="42">
        <v>112.602</v>
      </c>
      <c r="E200" s="42">
        <v>14645.3</v>
      </c>
      <c r="F200" s="42">
        <v>13301.3</v>
      </c>
      <c r="G200" s="42">
        <v>110.108</v>
      </c>
      <c r="H200" s="42">
        <v>110.92100000000001</v>
      </c>
      <c r="I200" s="42">
        <v>115.262</v>
      </c>
      <c r="J200" s="42">
        <v>115.00700000000001</v>
      </c>
      <c r="K200" s="42">
        <v>116.39100000000001</v>
      </c>
      <c r="L200" s="42">
        <v>789.9</v>
      </c>
      <c r="M200" s="42">
        <v>622.29999999999995</v>
      </c>
      <c r="N200" s="42">
        <v>27.6</v>
      </c>
      <c r="O200" s="42">
        <v>3094.8</v>
      </c>
      <c r="P200" s="42">
        <v>115.5</v>
      </c>
      <c r="Q200" s="42">
        <v>2197.1</v>
      </c>
      <c r="R200" s="42">
        <v>1501.6</v>
      </c>
      <c r="S200" s="42">
        <v>271.39999999999998</v>
      </c>
      <c r="T200" s="42">
        <v>3767.1</v>
      </c>
      <c r="U200" s="42">
        <v>1424.1</v>
      </c>
      <c r="V200" s="42">
        <v>110.104</v>
      </c>
      <c r="W200" s="42">
        <v>1429.3</v>
      </c>
      <c r="X200" s="42">
        <v>2337.8000000000002</v>
      </c>
      <c r="Y200" s="42">
        <v>1288.5</v>
      </c>
      <c r="Z200" s="42">
        <v>2028.3</v>
      </c>
      <c r="AA200" s="42">
        <v>1713.2</v>
      </c>
      <c r="AB200" s="42">
        <v>175.1</v>
      </c>
      <c r="AC200" s="42">
        <v>201.6</v>
      </c>
      <c r="AD200" s="42">
        <v>1402.3</v>
      </c>
      <c r="AE200" s="42">
        <v>2331.4</v>
      </c>
      <c r="AF200" s="42">
        <v>610.29999999999995</v>
      </c>
      <c r="AG200" s="42">
        <v>483.9</v>
      </c>
      <c r="AH200" s="42">
        <v>1326.5</v>
      </c>
      <c r="AI200" s="42">
        <v>69.8</v>
      </c>
      <c r="AJ200" s="42">
        <v>21.8</v>
      </c>
      <c r="AK200" s="42">
        <v>763.4</v>
      </c>
      <c r="AL200" s="42">
        <v>3123.2</v>
      </c>
      <c r="AM200" s="42">
        <v>438361</v>
      </c>
      <c r="AN200" s="42">
        <v>418824</v>
      </c>
      <c r="AO200" s="42">
        <v>68895</v>
      </c>
      <c r="AP200" s="42">
        <v>81.400000000000006</v>
      </c>
      <c r="AQ200" s="42">
        <v>0.6</v>
      </c>
      <c r="AR200" s="42">
        <v>82</v>
      </c>
      <c r="BL200" s="42">
        <v>256.19166666666672</v>
      </c>
      <c r="BM200" s="42">
        <v>249.66499999999999</v>
      </c>
      <c r="BN200" s="42">
        <v>18976.5</v>
      </c>
      <c r="BO200" s="42">
        <v>21354.400000000001</v>
      </c>
      <c r="BP200" s="42">
        <v>-1</v>
      </c>
      <c r="BQ200" s="42">
        <v>5218.333333333333</v>
      </c>
      <c r="BR200" s="42">
        <v>14590</v>
      </c>
      <c r="BS200" s="42">
        <v>311467.66666666669</v>
      </c>
    </row>
    <row r="201" spans="1:71" x14ac:dyDescent="0.35">
      <c r="A201" s="78">
        <v>43830</v>
      </c>
      <c r="B201" s="42">
        <v>21747.4</v>
      </c>
      <c r="C201" s="42">
        <v>19254</v>
      </c>
      <c r="D201" s="42">
        <v>112.989</v>
      </c>
      <c r="E201" s="42">
        <v>14759.2</v>
      </c>
      <c r="F201" s="42">
        <v>13353.7</v>
      </c>
      <c r="G201" s="42">
        <v>110.529</v>
      </c>
      <c r="H201" s="42">
        <v>111.28100000000001</v>
      </c>
      <c r="I201" s="42">
        <v>115.81100000000001</v>
      </c>
      <c r="J201" s="42">
        <v>115.65</v>
      </c>
      <c r="K201" s="42">
        <v>116.521</v>
      </c>
      <c r="L201" s="42">
        <v>797.9</v>
      </c>
      <c r="M201" s="42">
        <v>619.4</v>
      </c>
      <c r="N201" s="42">
        <v>27.9</v>
      </c>
      <c r="O201" s="42">
        <v>3108.7</v>
      </c>
      <c r="P201" s="42">
        <v>116</v>
      </c>
      <c r="Q201" s="42">
        <v>2221.1999999999998</v>
      </c>
      <c r="R201" s="42">
        <v>1509.6</v>
      </c>
      <c r="S201" s="42">
        <v>300.8</v>
      </c>
      <c r="T201" s="42">
        <v>3805.3</v>
      </c>
      <c r="U201" s="42">
        <v>1438.1</v>
      </c>
      <c r="V201" s="42">
        <v>110.52500000000001</v>
      </c>
      <c r="W201" s="42">
        <v>1447.9</v>
      </c>
      <c r="X201" s="42">
        <v>2357.4</v>
      </c>
      <c r="Y201" s="42">
        <v>1301.0999999999999</v>
      </c>
      <c r="Z201" s="42">
        <v>2035.6</v>
      </c>
      <c r="AA201" s="42">
        <v>1740.2</v>
      </c>
      <c r="AB201" s="42">
        <v>179.2</v>
      </c>
      <c r="AC201" s="42">
        <v>229.7</v>
      </c>
      <c r="AD201" s="42">
        <v>1416.9</v>
      </c>
      <c r="AE201" s="42">
        <v>2347.6999999999998</v>
      </c>
      <c r="AF201" s="42">
        <v>615.4</v>
      </c>
      <c r="AG201" s="42">
        <v>480.9</v>
      </c>
      <c r="AH201" s="42">
        <v>1330.4</v>
      </c>
      <c r="AI201" s="42">
        <v>71</v>
      </c>
      <c r="AJ201" s="42">
        <v>21.1</v>
      </c>
      <c r="AK201" s="42">
        <v>761</v>
      </c>
      <c r="AL201" s="42">
        <v>3136.8</v>
      </c>
      <c r="AM201" s="42">
        <v>436040</v>
      </c>
      <c r="AN201" s="42">
        <v>411409</v>
      </c>
      <c r="AO201" s="42">
        <v>69791</v>
      </c>
      <c r="AP201" s="42">
        <v>80.5</v>
      </c>
      <c r="AQ201" s="42">
        <v>0.6</v>
      </c>
      <c r="AR201" s="42">
        <v>81.099999999999994</v>
      </c>
      <c r="BL201" s="42">
        <v>257.85966666666673</v>
      </c>
      <c r="BM201" s="42">
        <v>251.42533333333341</v>
      </c>
      <c r="BN201" s="42">
        <v>19065.599999999999</v>
      </c>
      <c r="BO201" s="42">
        <v>21534.6</v>
      </c>
      <c r="BP201" s="42">
        <v>1</v>
      </c>
      <c r="BQ201" s="42">
        <v>5250.333333333333</v>
      </c>
      <c r="BR201" s="42">
        <v>14620.33333333333</v>
      </c>
      <c r="BS201" s="42">
        <v>312808.66666666669</v>
      </c>
    </row>
    <row r="202" spans="1:71" x14ac:dyDescent="0.35">
      <c r="A202" s="78">
        <v>43921</v>
      </c>
      <c r="B202" s="42">
        <v>21561.1</v>
      </c>
      <c r="C202" s="42">
        <v>19010.8</v>
      </c>
      <c r="D202" s="42">
        <v>113.38</v>
      </c>
      <c r="E202" s="42">
        <v>14545.5</v>
      </c>
      <c r="F202" s="42">
        <v>13118.4</v>
      </c>
      <c r="G202" s="42">
        <v>110.88200000000001</v>
      </c>
      <c r="H202" s="42">
        <v>111.205</v>
      </c>
      <c r="I202" s="42">
        <v>116.688</v>
      </c>
      <c r="J202" s="42">
        <v>116.628</v>
      </c>
      <c r="K202" s="42">
        <v>116.961</v>
      </c>
      <c r="L202" s="42">
        <v>804.7</v>
      </c>
      <c r="M202" s="42">
        <v>624.1</v>
      </c>
      <c r="N202" s="42">
        <v>43.4</v>
      </c>
      <c r="O202" s="42">
        <v>3189.6</v>
      </c>
      <c r="P202" s="42">
        <v>112.2</v>
      </c>
      <c r="Q202" s="42">
        <v>2252.4</v>
      </c>
      <c r="R202" s="42">
        <v>1530</v>
      </c>
      <c r="S202" s="42">
        <v>243.2</v>
      </c>
      <c r="T202" s="42">
        <v>3834.1</v>
      </c>
      <c r="U202" s="42">
        <v>1456.8</v>
      </c>
      <c r="V202" s="42">
        <v>110.878</v>
      </c>
      <c r="W202" s="42">
        <v>1452.6</v>
      </c>
      <c r="X202" s="42">
        <v>2381.6</v>
      </c>
      <c r="Y202" s="42">
        <v>1306.0999999999999</v>
      </c>
      <c r="Z202" s="42">
        <v>2041</v>
      </c>
      <c r="AA202" s="42">
        <v>1756.6</v>
      </c>
      <c r="AB202" s="42">
        <v>183.8</v>
      </c>
      <c r="AC202" s="42">
        <v>180.5</v>
      </c>
      <c r="AD202" s="42">
        <v>1436.4</v>
      </c>
      <c r="AE202" s="42">
        <v>2422.5</v>
      </c>
      <c r="AF202" s="42">
        <v>627.79999999999995</v>
      </c>
      <c r="AG202" s="42">
        <v>495.8</v>
      </c>
      <c r="AH202" s="42">
        <v>1346.2</v>
      </c>
      <c r="AI202" s="42">
        <v>62.7</v>
      </c>
      <c r="AJ202" s="42">
        <v>20.399999999999999</v>
      </c>
      <c r="AK202" s="42">
        <v>767.1</v>
      </c>
      <c r="AL202" s="42">
        <v>3159.9</v>
      </c>
      <c r="AM202" s="42">
        <v>444822</v>
      </c>
      <c r="AN202" s="42">
        <v>423429</v>
      </c>
      <c r="AO202" s="42">
        <v>72240</v>
      </c>
      <c r="AP202" s="42">
        <v>74.5</v>
      </c>
      <c r="AQ202" s="42">
        <v>0.6</v>
      </c>
      <c r="AR202" s="42">
        <v>75.099999999999994</v>
      </c>
      <c r="BL202" s="42">
        <v>258.5</v>
      </c>
      <c r="BM202" s="42">
        <v>251.88533333333331</v>
      </c>
      <c r="BN202" s="42">
        <v>19154</v>
      </c>
      <c r="BO202" s="42">
        <v>21723.5</v>
      </c>
      <c r="BP202" s="42">
        <v>1</v>
      </c>
      <c r="BQ202" s="42">
        <v>5276.333333333333</v>
      </c>
      <c r="BR202" s="42">
        <v>14658.33333333333</v>
      </c>
      <c r="BS202" s="42">
        <v>328551</v>
      </c>
    </row>
    <row r="203" spans="1:71" x14ac:dyDescent="0.35">
      <c r="A203" s="78">
        <v>44012</v>
      </c>
      <c r="B203" s="42">
        <v>19520.099999999999</v>
      </c>
      <c r="C203" s="42">
        <v>17302.5</v>
      </c>
      <c r="D203" s="42">
        <v>112.86</v>
      </c>
      <c r="E203" s="42">
        <v>13097.3</v>
      </c>
      <c r="F203" s="42">
        <v>11860.3</v>
      </c>
      <c r="G203" s="42">
        <v>110.435</v>
      </c>
      <c r="H203" s="42">
        <v>110.901</v>
      </c>
      <c r="I203" s="42">
        <v>115.96899999999999</v>
      </c>
      <c r="J203" s="42">
        <v>115.81100000000001</v>
      </c>
      <c r="K203" s="42">
        <v>116.655</v>
      </c>
      <c r="L203" s="42">
        <v>824.1</v>
      </c>
      <c r="M203" s="42">
        <v>668.8</v>
      </c>
      <c r="N203" s="42">
        <v>1084.5999999999999</v>
      </c>
      <c r="O203" s="42">
        <v>5627.4</v>
      </c>
      <c r="P203" s="42">
        <v>112.5</v>
      </c>
      <c r="Q203" s="42">
        <v>2096.5</v>
      </c>
      <c r="R203" s="42">
        <v>1395.8</v>
      </c>
      <c r="S203" s="42">
        <v>225.8</v>
      </c>
      <c r="T203" s="42">
        <v>3839.3</v>
      </c>
      <c r="U203" s="42">
        <v>1393.3</v>
      </c>
      <c r="V203" s="42">
        <v>110.431</v>
      </c>
      <c r="W203" s="42">
        <v>1504.8</v>
      </c>
      <c r="X203" s="42">
        <v>2334.5</v>
      </c>
      <c r="Y203" s="42">
        <v>1356.8</v>
      </c>
      <c r="Z203" s="42">
        <v>2013.1</v>
      </c>
      <c r="AA203" s="42">
        <v>1600.1</v>
      </c>
      <c r="AB203" s="42">
        <v>131.4</v>
      </c>
      <c r="AC203" s="42">
        <v>171.5</v>
      </c>
      <c r="AD203" s="42">
        <v>1374.2</v>
      </c>
      <c r="AE203" s="42">
        <v>4815.3</v>
      </c>
      <c r="AF203" s="42">
        <v>1396.9</v>
      </c>
      <c r="AG203" s="42">
        <v>496.4</v>
      </c>
      <c r="AH203" s="42">
        <v>1264.3</v>
      </c>
      <c r="AI203" s="42">
        <v>54.2</v>
      </c>
      <c r="AJ203" s="42">
        <v>19.100000000000001</v>
      </c>
      <c r="AK203" s="42">
        <v>812.2</v>
      </c>
      <c r="AL203" s="42">
        <v>3157.6</v>
      </c>
      <c r="AM203" s="42">
        <v>596610</v>
      </c>
      <c r="AN203" s="42">
        <v>512640</v>
      </c>
      <c r="AO203" s="42">
        <v>72525</v>
      </c>
      <c r="AP203" s="42">
        <v>1085.9000000000001</v>
      </c>
      <c r="AQ203" s="42">
        <v>0.6</v>
      </c>
      <c r="AR203" s="42">
        <v>1086.5</v>
      </c>
      <c r="AS203" s="42">
        <v>1078.0999999999999</v>
      </c>
      <c r="AT203" s="42">
        <v>9.6999999999999993</v>
      </c>
      <c r="AU203" s="42">
        <v>19.100000000000001</v>
      </c>
      <c r="AV203" s="42">
        <v>160.9</v>
      </c>
      <c r="AW203" s="42">
        <v>609.29999999999995</v>
      </c>
      <c r="AX203" s="42">
        <v>63.8</v>
      </c>
      <c r="AY203" s="42">
        <v>73.3</v>
      </c>
      <c r="AZ203" s="42">
        <v>22</v>
      </c>
      <c r="BA203" s="42">
        <v>16.899999999999999</v>
      </c>
      <c r="BB203" s="42">
        <v>96.6</v>
      </c>
      <c r="BC203" s="42">
        <v>140</v>
      </c>
      <c r="BD203" s="42">
        <v>597.9</v>
      </c>
      <c r="BE203" s="42">
        <v>28.4</v>
      </c>
      <c r="BF203" s="42">
        <v>64.400000000000006</v>
      </c>
      <c r="BG203" s="42">
        <v>7.2</v>
      </c>
      <c r="BH203" s="42">
        <v>101.5</v>
      </c>
      <c r="BI203" s="42">
        <v>679.2</v>
      </c>
      <c r="BJ203" s="42">
        <v>788</v>
      </c>
      <c r="BL203" s="42">
        <v>256.47199999999998</v>
      </c>
      <c r="BM203" s="42">
        <v>249.57599999999999</v>
      </c>
      <c r="BN203" s="42">
        <v>19242</v>
      </c>
      <c r="BO203" s="42">
        <v>21708.2</v>
      </c>
      <c r="BP203" s="42">
        <v>1</v>
      </c>
      <c r="BQ203" s="42">
        <v>5049.333333333333</v>
      </c>
      <c r="BR203" s="42">
        <v>13569.66666666667</v>
      </c>
      <c r="BS203" s="42">
        <v>326980</v>
      </c>
    </row>
    <row r="204" spans="1:71" x14ac:dyDescent="0.35">
      <c r="A204" s="78">
        <v>44104</v>
      </c>
      <c r="B204" s="42">
        <v>21170.3</v>
      </c>
      <c r="C204" s="42">
        <v>18596.5</v>
      </c>
      <c r="D204" s="42">
        <v>113.83799999999999</v>
      </c>
      <c r="E204" s="42">
        <v>14401.5</v>
      </c>
      <c r="F204" s="42">
        <v>12924.7</v>
      </c>
      <c r="G204" s="42">
        <v>111.431</v>
      </c>
      <c r="H204" s="42">
        <v>111.373</v>
      </c>
      <c r="I204" s="42">
        <v>116.889</v>
      </c>
      <c r="J204" s="42">
        <v>116.685</v>
      </c>
      <c r="K204" s="42">
        <v>117.77500000000001</v>
      </c>
      <c r="L204" s="42">
        <v>842.7</v>
      </c>
      <c r="M204" s="42">
        <v>683.7</v>
      </c>
      <c r="N204" s="42">
        <v>775.2</v>
      </c>
      <c r="O204" s="42">
        <v>4323.3999999999996</v>
      </c>
      <c r="P204" s="42">
        <v>113</v>
      </c>
      <c r="Q204" s="42">
        <v>2191.6</v>
      </c>
      <c r="R204" s="42">
        <v>1489.2</v>
      </c>
      <c r="S204" s="42">
        <v>297.2</v>
      </c>
      <c r="T204" s="42">
        <v>3816.6</v>
      </c>
      <c r="U204" s="42">
        <v>1446.9</v>
      </c>
      <c r="V204" s="42">
        <v>111.426</v>
      </c>
      <c r="W204" s="42">
        <v>1487</v>
      </c>
      <c r="X204" s="42">
        <v>2329.6</v>
      </c>
      <c r="Y204" s="42">
        <v>1335.1</v>
      </c>
      <c r="Z204" s="42">
        <v>1993.1</v>
      </c>
      <c r="AA204" s="42">
        <v>1685</v>
      </c>
      <c r="AB204" s="42">
        <v>144.69999999999999</v>
      </c>
      <c r="AC204" s="42">
        <v>207</v>
      </c>
      <c r="AD204" s="42">
        <v>1426.6</v>
      </c>
      <c r="AE204" s="42">
        <v>3494.9</v>
      </c>
      <c r="AF204" s="42">
        <v>728.2</v>
      </c>
      <c r="AG204" s="42">
        <v>506.6</v>
      </c>
      <c r="AH204" s="42">
        <v>1344.5</v>
      </c>
      <c r="AI204" s="42">
        <v>90.2</v>
      </c>
      <c r="AJ204" s="42">
        <v>20.2</v>
      </c>
      <c r="AK204" s="42">
        <v>828.5</v>
      </c>
      <c r="AL204" s="42">
        <v>3160.3</v>
      </c>
      <c r="AM204" s="42">
        <v>533712</v>
      </c>
      <c r="AN204" s="42">
        <v>486072</v>
      </c>
      <c r="AO204" s="42">
        <v>73845</v>
      </c>
      <c r="AP204" s="42">
        <v>1212.9000000000001</v>
      </c>
      <c r="AQ204" s="42">
        <v>0.6</v>
      </c>
      <c r="AR204" s="42">
        <v>1213.5</v>
      </c>
      <c r="AS204" s="42">
        <v>15.6</v>
      </c>
      <c r="AT204" s="42">
        <v>14.8</v>
      </c>
      <c r="AU204" s="42">
        <v>27</v>
      </c>
      <c r="AV204" s="42">
        <v>58.4</v>
      </c>
      <c r="AW204" s="42">
        <v>865.6</v>
      </c>
      <c r="AX204" s="42">
        <v>15</v>
      </c>
      <c r="AY204" s="42">
        <v>73.3</v>
      </c>
      <c r="AZ204" s="42">
        <v>0</v>
      </c>
      <c r="BA204" s="42">
        <v>18.399999999999999</v>
      </c>
      <c r="BB204" s="42">
        <v>35.1</v>
      </c>
      <c r="BC204" s="42">
        <v>140</v>
      </c>
      <c r="BD204" s="42">
        <v>0</v>
      </c>
      <c r="BE204" s="42">
        <v>15.8</v>
      </c>
      <c r="BF204" s="42">
        <v>23.4</v>
      </c>
      <c r="BG204" s="42">
        <v>23.9</v>
      </c>
      <c r="BH204" s="42">
        <v>156.1</v>
      </c>
      <c r="BI204" s="42">
        <v>373.1</v>
      </c>
      <c r="BJ204" s="42">
        <v>556.20000000000005</v>
      </c>
      <c r="BK204" s="42">
        <v>106.2</v>
      </c>
      <c r="BL204" s="42">
        <v>259.42133333333328</v>
      </c>
      <c r="BM204" s="42">
        <v>253.01366666666661</v>
      </c>
      <c r="BN204" s="42">
        <v>19327.3</v>
      </c>
      <c r="BO204" s="42">
        <v>22002.3</v>
      </c>
      <c r="BP204" s="42">
        <v>1</v>
      </c>
      <c r="BQ204" s="42">
        <v>5036.333333333333</v>
      </c>
      <c r="BR204" s="42">
        <v>13736.66666666667</v>
      </c>
      <c r="BS204" s="42">
        <v>318988.33333333331</v>
      </c>
    </row>
    <row r="205" spans="1:71" x14ac:dyDescent="0.35">
      <c r="A205" s="78">
        <v>44196</v>
      </c>
      <c r="B205" s="42">
        <v>21494.7</v>
      </c>
      <c r="C205" s="42">
        <v>18794.400000000001</v>
      </c>
      <c r="D205" s="42">
        <v>114.41500000000001</v>
      </c>
      <c r="E205" s="42">
        <v>14537</v>
      </c>
      <c r="F205" s="42">
        <v>12999.1</v>
      </c>
      <c r="G205" s="42">
        <v>111.83499999999999</v>
      </c>
      <c r="H205" s="42">
        <v>112.102</v>
      </c>
      <c r="I205" s="42">
        <v>117.727</v>
      </c>
      <c r="J205" s="42">
        <v>117.64700000000001</v>
      </c>
      <c r="K205" s="42">
        <v>118.093</v>
      </c>
      <c r="L205" s="42">
        <v>860.6</v>
      </c>
      <c r="M205" s="42">
        <v>682.4</v>
      </c>
      <c r="N205" s="42">
        <v>296.39999999999998</v>
      </c>
      <c r="O205" s="42">
        <v>3745.8</v>
      </c>
      <c r="P205" s="42">
        <v>113.6</v>
      </c>
      <c r="Q205" s="42">
        <v>2270.1999999999998</v>
      </c>
      <c r="R205" s="42">
        <v>1511.6</v>
      </c>
      <c r="S205" s="42">
        <v>332.7</v>
      </c>
      <c r="T205" s="42">
        <v>3835.2</v>
      </c>
      <c r="U205" s="42">
        <v>1488.4</v>
      </c>
      <c r="V205" s="42">
        <v>111.831</v>
      </c>
      <c r="W205" s="42">
        <v>1493.4</v>
      </c>
      <c r="X205" s="42">
        <v>2341.6999999999998</v>
      </c>
      <c r="Y205" s="42">
        <v>1332.2</v>
      </c>
      <c r="Z205" s="42">
        <v>1989.2</v>
      </c>
      <c r="AA205" s="42">
        <v>1745.6</v>
      </c>
      <c r="AB205" s="42">
        <v>150.80000000000001</v>
      </c>
      <c r="AC205" s="42">
        <v>236.9</v>
      </c>
      <c r="AD205" s="42">
        <v>1466.6</v>
      </c>
      <c r="AE205" s="42">
        <v>2918.2</v>
      </c>
      <c r="AF205" s="42">
        <v>738.1</v>
      </c>
      <c r="AG205" s="42">
        <v>524.5</v>
      </c>
      <c r="AH205" s="42">
        <v>1360.8</v>
      </c>
      <c r="AI205" s="42">
        <v>95.9</v>
      </c>
      <c r="AJ205" s="42">
        <v>21.8</v>
      </c>
      <c r="AK205" s="42">
        <v>827.6</v>
      </c>
      <c r="AL205" s="42">
        <v>3165.4</v>
      </c>
      <c r="AM205" s="42">
        <v>547131</v>
      </c>
      <c r="AN205" s="42">
        <v>512193</v>
      </c>
      <c r="AO205" s="42">
        <v>73559</v>
      </c>
      <c r="AP205" s="42">
        <v>609.79999999999995</v>
      </c>
      <c r="AQ205" s="42">
        <v>0.6</v>
      </c>
      <c r="AR205" s="42">
        <v>610.4</v>
      </c>
      <c r="AS205" s="42">
        <v>5</v>
      </c>
      <c r="AT205" s="42">
        <v>15.1</v>
      </c>
      <c r="AU205" s="42">
        <v>10.8</v>
      </c>
      <c r="AV205" s="42">
        <v>34.5</v>
      </c>
      <c r="AW205" s="42">
        <v>260.3</v>
      </c>
      <c r="AX205" s="42">
        <v>0.1</v>
      </c>
      <c r="AY205" s="42">
        <v>73.3</v>
      </c>
      <c r="AZ205" s="42">
        <v>0</v>
      </c>
      <c r="BA205" s="42">
        <v>46.2</v>
      </c>
      <c r="BB205" s="42">
        <v>20.7</v>
      </c>
      <c r="BC205" s="42">
        <v>140</v>
      </c>
      <c r="BD205" s="42">
        <v>0</v>
      </c>
      <c r="BE205" s="42">
        <v>15.2</v>
      </c>
      <c r="BF205" s="42">
        <v>13.8</v>
      </c>
      <c r="BG205" s="42">
        <v>63.6</v>
      </c>
      <c r="BH205" s="42">
        <v>110.3</v>
      </c>
      <c r="BI205" s="42">
        <v>13.6</v>
      </c>
      <c r="BJ205" s="42">
        <v>198.5</v>
      </c>
      <c r="BK205" s="42">
        <v>35.833333333333343</v>
      </c>
      <c r="BL205" s="42">
        <v>260.983</v>
      </c>
      <c r="BM205" s="42">
        <v>254.68033333333329</v>
      </c>
      <c r="BN205" s="42">
        <v>19414.2</v>
      </c>
      <c r="BO205" s="42">
        <v>22146</v>
      </c>
      <c r="BP205" s="42">
        <v>1</v>
      </c>
      <c r="BQ205" s="42">
        <v>4935.333333333333</v>
      </c>
      <c r="BR205" s="42">
        <v>13655.33333333333</v>
      </c>
      <c r="BS205" s="42">
        <v>327773.66666666669</v>
      </c>
    </row>
    <row r="206" spans="1:71" x14ac:dyDescent="0.35">
      <c r="A206" s="78">
        <v>44286</v>
      </c>
      <c r="B206" s="42">
        <v>22061</v>
      </c>
      <c r="C206" s="42">
        <v>19088.099999999999</v>
      </c>
      <c r="D206" s="42">
        <v>115.613</v>
      </c>
      <c r="E206" s="42">
        <v>15069.2</v>
      </c>
      <c r="F206" s="42">
        <v>13352.2</v>
      </c>
      <c r="G206" s="42">
        <v>112.864</v>
      </c>
      <c r="H206" s="42">
        <v>113.15</v>
      </c>
      <c r="I206" s="42">
        <v>119.875</v>
      </c>
      <c r="J206" s="42">
        <v>119.90600000000001</v>
      </c>
      <c r="K206" s="42">
        <v>119.773</v>
      </c>
      <c r="L206" s="42">
        <v>880.1</v>
      </c>
      <c r="M206" s="42">
        <v>694.4</v>
      </c>
      <c r="N206" s="42">
        <v>544.29999999999995</v>
      </c>
      <c r="O206" s="42">
        <v>6003.5</v>
      </c>
      <c r="P206" s="42">
        <v>114.3</v>
      </c>
      <c r="Q206" s="42">
        <v>2312.6999999999998</v>
      </c>
      <c r="R206" s="42">
        <v>1546</v>
      </c>
      <c r="S206" s="42">
        <v>347.5</v>
      </c>
      <c r="T206" s="42">
        <v>3946.5</v>
      </c>
      <c r="U206" s="42">
        <v>1528.1</v>
      </c>
      <c r="V206" s="42">
        <v>112.86</v>
      </c>
      <c r="W206" s="42">
        <v>1557.2</v>
      </c>
      <c r="X206" s="42">
        <v>2389.4</v>
      </c>
      <c r="Y206" s="42">
        <v>1376.2</v>
      </c>
      <c r="Z206" s="42">
        <v>1993.3</v>
      </c>
      <c r="AA206" s="42">
        <v>1757.8</v>
      </c>
      <c r="AB206" s="42">
        <v>159.80000000000001</v>
      </c>
      <c r="AC206" s="42">
        <v>250.9</v>
      </c>
      <c r="AD206" s="42">
        <v>1504.1</v>
      </c>
      <c r="AE206" s="42">
        <v>5163.2</v>
      </c>
      <c r="AF206" s="42">
        <v>785.6</v>
      </c>
      <c r="AG206" s="42">
        <v>555</v>
      </c>
      <c r="AH206" s="42">
        <v>1386.2</v>
      </c>
      <c r="AI206" s="42">
        <v>96.6</v>
      </c>
      <c r="AJ206" s="42">
        <v>23.9</v>
      </c>
      <c r="AK206" s="42">
        <v>840.3</v>
      </c>
      <c r="AL206" s="42">
        <v>3219.3</v>
      </c>
      <c r="AM206" s="42">
        <v>561511</v>
      </c>
      <c r="AN206" s="42">
        <v>523163</v>
      </c>
      <c r="AO206" s="42">
        <v>72012</v>
      </c>
      <c r="AP206" s="42">
        <v>402.7</v>
      </c>
      <c r="AQ206" s="42">
        <v>2.5</v>
      </c>
      <c r="AR206" s="42">
        <v>405.3</v>
      </c>
      <c r="AS206" s="42">
        <v>1933.7</v>
      </c>
      <c r="AT206" s="42">
        <v>15.5</v>
      </c>
      <c r="AU206" s="42">
        <v>10.8</v>
      </c>
      <c r="AV206" s="42">
        <v>43</v>
      </c>
      <c r="AW206" s="42">
        <v>184.6</v>
      </c>
      <c r="AX206" s="42">
        <v>38</v>
      </c>
      <c r="AY206" s="42">
        <v>73.3</v>
      </c>
      <c r="AZ206" s="42">
        <v>9.8000000000000007</v>
      </c>
      <c r="BA206" s="42">
        <v>0.9</v>
      </c>
      <c r="BB206" s="42">
        <v>25.7</v>
      </c>
      <c r="BC206" s="42">
        <v>8</v>
      </c>
      <c r="BD206" s="42">
        <v>0</v>
      </c>
      <c r="BE206" s="42">
        <v>28.9</v>
      </c>
      <c r="BF206" s="42">
        <v>17.100000000000001</v>
      </c>
      <c r="BG206" s="42">
        <v>74.099999999999994</v>
      </c>
      <c r="BH206" s="42">
        <v>97.2</v>
      </c>
      <c r="BI206" s="42">
        <v>283.60000000000002</v>
      </c>
      <c r="BJ206" s="42">
        <v>473.5</v>
      </c>
      <c r="BK206" s="42">
        <v>1.6333333333333331</v>
      </c>
      <c r="BL206" s="42">
        <v>263.39499999999998</v>
      </c>
      <c r="BM206" s="42">
        <v>257.35066666666671</v>
      </c>
      <c r="BN206" s="42">
        <v>19502.8</v>
      </c>
      <c r="BO206" s="42">
        <v>22361.5</v>
      </c>
      <c r="BP206" s="42">
        <v>1</v>
      </c>
      <c r="BQ206" s="42">
        <v>4977.666666666667</v>
      </c>
      <c r="BR206" s="42">
        <v>13670.66666666667</v>
      </c>
      <c r="BS206" s="42">
        <v>323195.66666666669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71"/>
  <sheetViews>
    <sheetView workbookViewId="0">
      <pane xSplit="197" ySplit="1" topLeftCell="GP6" activePane="bottomRight" state="frozen"/>
      <selection pane="topRight" activeCell="GP1" sqref="GP1"/>
      <selection pane="bottomLeft" activeCell="A2" sqref="A2"/>
      <selection pane="bottomRight" activeCell="GS14" sqref="GS14"/>
    </sheetView>
  </sheetViews>
  <sheetFormatPr defaultRowHeight="14.5" x14ac:dyDescent="0.35"/>
  <cols>
    <col min="1" max="1" width="25.08984375" customWidth="1"/>
    <col min="2" max="6" width="10.08984375" hidden="1" customWidth="1"/>
    <col min="7" max="7" width="10.90625" hidden="1" customWidth="1"/>
    <col min="8" max="8" width="13.54296875" hidden="1" customWidth="1"/>
    <col min="9" max="12" width="10.08984375" hidden="1" customWidth="1"/>
    <col min="13" max="36" width="0" hidden="1" customWidth="1"/>
    <col min="37" max="37" width="10.08984375" hidden="1" customWidth="1"/>
    <col min="38" max="193" width="0" hidden="1" customWidth="1"/>
    <col min="194" max="196" width="10.08984375" hidden="1" customWidth="1"/>
    <col min="197" max="197" width="13" customWidth="1"/>
    <col min="198" max="198" width="10.90625" customWidth="1"/>
    <col min="199" max="199" width="13.6328125" customWidth="1"/>
    <col min="200" max="200" width="11.90625" customWidth="1"/>
    <col min="201" max="206" width="10.08984375" bestFit="1" customWidth="1"/>
  </cols>
  <sheetData>
    <row r="1" spans="1:206" s="52" customFormat="1" x14ac:dyDescent="0.35">
      <c r="A1" s="2" t="s">
        <v>60</v>
      </c>
      <c r="B1" s="111">
        <v>25658</v>
      </c>
      <c r="C1" s="111">
        <v>25749</v>
      </c>
      <c r="D1" s="111">
        <v>25841</v>
      </c>
      <c r="E1" s="111">
        <v>25933</v>
      </c>
      <c r="F1" s="111">
        <v>26023</v>
      </c>
      <c r="G1" s="111">
        <v>26114</v>
      </c>
      <c r="H1" s="111">
        <v>26206</v>
      </c>
      <c r="I1" s="111">
        <v>26298</v>
      </c>
      <c r="J1" s="111">
        <v>26389</v>
      </c>
      <c r="K1" s="111">
        <v>26480</v>
      </c>
      <c r="L1" s="111">
        <v>26572</v>
      </c>
      <c r="M1" s="111">
        <v>26664</v>
      </c>
      <c r="N1" s="111">
        <v>26754</v>
      </c>
      <c r="O1" s="111">
        <v>26845</v>
      </c>
      <c r="P1" s="111">
        <v>26937</v>
      </c>
      <c r="Q1" s="111">
        <v>27029</v>
      </c>
      <c r="R1" s="111">
        <v>27119</v>
      </c>
      <c r="S1" s="111">
        <v>27210</v>
      </c>
      <c r="T1" s="111">
        <v>27302</v>
      </c>
      <c r="U1" s="111">
        <v>27394</v>
      </c>
      <c r="V1" s="111">
        <v>27484</v>
      </c>
      <c r="W1" s="111">
        <v>27575</v>
      </c>
      <c r="X1" s="111">
        <v>27667</v>
      </c>
      <c r="Y1" s="111">
        <v>27759</v>
      </c>
      <c r="Z1" s="111">
        <v>27850</v>
      </c>
      <c r="AA1" s="111">
        <v>27941</v>
      </c>
      <c r="AB1" s="111">
        <v>28033</v>
      </c>
      <c r="AC1" s="111">
        <v>28125</v>
      </c>
      <c r="AD1" s="111">
        <v>28215</v>
      </c>
      <c r="AE1" s="111">
        <v>28306</v>
      </c>
      <c r="AF1" s="111">
        <v>28398</v>
      </c>
      <c r="AG1" s="111">
        <v>28490</v>
      </c>
      <c r="AH1" s="111">
        <v>28580</v>
      </c>
      <c r="AI1" s="111">
        <v>28671</v>
      </c>
      <c r="AJ1" s="111">
        <v>28763</v>
      </c>
      <c r="AK1" s="111">
        <v>28855</v>
      </c>
      <c r="AL1" s="111">
        <v>28945</v>
      </c>
      <c r="AM1" s="111">
        <v>29036</v>
      </c>
      <c r="AN1" s="111">
        <v>29128</v>
      </c>
      <c r="AO1" s="111">
        <v>29220</v>
      </c>
      <c r="AP1" s="111">
        <v>29311</v>
      </c>
      <c r="AQ1" s="111">
        <v>29402</v>
      </c>
      <c r="AR1" s="111">
        <v>29494</v>
      </c>
      <c r="AS1" s="111">
        <v>29586</v>
      </c>
      <c r="AT1" s="111">
        <v>29676</v>
      </c>
      <c r="AU1" s="111">
        <v>29767</v>
      </c>
      <c r="AV1" s="111">
        <v>29859</v>
      </c>
      <c r="AW1" s="111">
        <v>29951</v>
      </c>
      <c r="AX1" s="111">
        <v>30041</v>
      </c>
      <c r="AY1" s="111">
        <v>30132</v>
      </c>
      <c r="AZ1" s="111">
        <v>30224</v>
      </c>
      <c r="BA1" s="111">
        <v>30316</v>
      </c>
      <c r="BB1" s="111">
        <v>30406</v>
      </c>
      <c r="BC1" s="111">
        <v>30497</v>
      </c>
      <c r="BD1" s="111">
        <v>30589</v>
      </c>
      <c r="BE1" s="111">
        <v>30681</v>
      </c>
      <c r="BF1" s="111">
        <v>30772</v>
      </c>
      <c r="BG1" s="111">
        <v>30863</v>
      </c>
      <c r="BH1" s="111">
        <v>30955</v>
      </c>
      <c r="BI1" s="111">
        <v>31047</v>
      </c>
      <c r="BJ1" s="111">
        <v>31137</v>
      </c>
      <c r="BK1" s="111">
        <v>31228</v>
      </c>
      <c r="BL1" s="111">
        <v>31320</v>
      </c>
      <c r="BM1" s="111">
        <v>31412</v>
      </c>
      <c r="BN1" s="111">
        <v>31502</v>
      </c>
      <c r="BO1" s="111">
        <v>31593</v>
      </c>
      <c r="BP1" s="111">
        <v>31685</v>
      </c>
      <c r="BQ1" s="111">
        <v>31777</v>
      </c>
      <c r="BR1" s="111">
        <v>31867</v>
      </c>
      <c r="BS1" s="111">
        <v>31958</v>
      </c>
      <c r="BT1" s="111">
        <v>32050</v>
      </c>
      <c r="BU1" s="111">
        <v>32142</v>
      </c>
      <c r="BV1" s="111">
        <v>32233</v>
      </c>
      <c r="BW1" s="111">
        <v>32324</v>
      </c>
      <c r="BX1" s="111">
        <v>32416</v>
      </c>
      <c r="BY1" s="111">
        <v>32508</v>
      </c>
      <c r="BZ1" s="111">
        <v>32598</v>
      </c>
      <c r="CA1" s="111">
        <v>32689</v>
      </c>
      <c r="CB1" s="111">
        <v>32781</v>
      </c>
      <c r="CC1" s="111">
        <v>32873</v>
      </c>
      <c r="CD1" s="111">
        <v>32963</v>
      </c>
      <c r="CE1" s="111">
        <v>33054</v>
      </c>
      <c r="CF1" s="111">
        <v>33146</v>
      </c>
      <c r="CG1" s="111">
        <v>33238</v>
      </c>
      <c r="CH1" s="111">
        <v>33328</v>
      </c>
      <c r="CI1" s="111">
        <v>33419</v>
      </c>
      <c r="CJ1" s="111">
        <v>33511</v>
      </c>
      <c r="CK1" s="111">
        <v>33603</v>
      </c>
      <c r="CL1" s="111">
        <v>33694</v>
      </c>
      <c r="CM1" s="111">
        <v>33785</v>
      </c>
      <c r="CN1" s="111">
        <v>33877</v>
      </c>
      <c r="CO1" s="111">
        <v>33969</v>
      </c>
      <c r="CP1" s="111">
        <v>34059</v>
      </c>
      <c r="CQ1" s="111">
        <v>34150</v>
      </c>
      <c r="CR1" s="111">
        <v>34242</v>
      </c>
      <c r="CS1" s="111">
        <v>34334</v>
      </c>
      <c r="CT1" s="111">
        <v>34424</v>
      </c>
      <c r="CU1" s="111">
        <v>34515</v>
      </c>
      <c r="CV1" s="111">
        <v>34607</v>
      </c>
      <c r="CW1" s="111">
        <v>34699</v>
      </c>
      <c r="CX1" s="111">
        <v>34789</v>
      </c>
      <c r="CY1" s="111">
        <v>34880</v>
      </c>
      <c r="CZ1" s="111">
        <v>34972</v>
      </c>
      <c r="DA1" s="111">
        <v>35064</v>
      </c>
      <c r="DB1" s="111">
        <v>35155</v>
      </c>
      <c r="DC1" s="111">
        <v>35246</v>
      </c>
      <c r="DD1" s="111">
        <v>35338</v>
      </c>
      <c r="DE1" s="111">
        <v>35430</v>
      </c>
      <c r="DF1" s="111">
        <v>35520</v>
      </c>
      <c r="DG1" s="111">
        <v>35611</v>
      </c>
      <c r="DH1" s="111">
        <v>35703</v>
      </c>
      <c r="DI1" s="111">
        <v>35795</v>
      </c>
      <c r="DJ1" s="111">
        <v>35885</v>
      </c>
      <c r="DK1" s="111">
        <v>35976</v>
      </c>
      <c r="DL1" s="111">
        <v>36068</v>
      </c>
      <c r="DM1" s="111">
        <v>36160</v>
      </c>
      <c r="DN1" s="111">
        <v>36250</v>
      </c>
      <c r="DO1" s="111">
        <v>36341</v>
      </c>
      <c r="DP1" s="111">
        <v>36433</v>
      </c>
      <c r="DQ1" s="111">
        <v>36525</v>
      </c>
      <c r="DR1" s="111">
        <v>36616</v>
      </c>
      <c r="DS1" s="111">
        <v>36707</v>
      </c>
      <c r="DT1" s="111">
        <v>36799</v>
      </c>
      <c r="DU1" s="111">
        <v>36891</v>
      </c>
      <c r="DV1" s="111">
        <v>36981</v>
      </c>
      <c r="DW1" s="111">
        <v>37072</v>
      </c>
      <c r="DX1" s="111">
        <v>37164</v>
      </c>
      <c r="DY1" s="111">
        <v>37256</v>
      </c>
      <c r="DZ1" s="111">
        <v>37346</v>
      </c>
      <c r="EA1" s="111">
        <v>37437</v>
      </c>
      <c r="EB1" s="111">
        <v>37529</v>
      </c>
      <c r="EC1" s="111">
        <v>37621</v>
      </c>
      <c r="ED1" s="111">
        <v>37711</v>
      </c>
      <c r="EE1" s="111">
        <v>37802</v>
      </c>
      <c r="EF1" s="111">
        <v>37894</v>
      </c>
      <c r="EG1" s="111">
        <v>37986</v>
      </c>
      <c r="EH1" s="111">
        <v>38077</v>
      </c>
      <c r="EI1" s="111">
        <v>38168</v>
      </c>
      <c r="EJ1" s="111">
        <v>38260</v>
      </c>
      <c r="EK1" s="111">
        <v>38352</v>
      </c>
      <c r="EL1" s="111">
        <v>38442</v>
      </c>
      <c r="EM1" s="111">
        <v>38533</v>
      </c>
      <c r="EN1" s="111">
        <v>38625</v>
      </c>
      <c r="EO1" s="111">
        <v>38717</v>
      </c>
      <c r="EP1" s="111">
        <v>38807</v>
      </c>
      <c r="EQ1" s="111">
        <v>38898</v>
      </c>
      <c r="ER1" s="111">
        <v>38990</v>
      </c>
      <c r="ES1" s="111">
        <v>39082</v>
      </c>
      <c r="ET1" s="111">
        <v>39172</v>
      </c>
      <c r="EU1" s="111">
        <v>39263</v>
      </c>
      <c r="EV1" s="111">
        <v>39355</v>
      </c>
      <c r="EW1" s="111">
        <v>39447</v>
      </c>
      <c r="EX1" s="111">
        <v>39538</v>
      </c>
      <c r="EY1" s="111">
        <v>39629</v>
      </c>
      <c r="EZ1" s="111">
        <v>39721</v>
      </c>
      <c r="FA1" s="111">
        <v>39813</v>
      </c>
      <c r="FB1" s="111">
        <v>39903</v>
      </c>
      <c r="FC1" s="111">
        <v>39994</v>
      </c>
      <c r="FD1" s="111">
        <v>40086</v>
      </c>
      <c r="FE1" s="111">
        <v>40178</v>
      </c>
      <c r="FF1" s="111">
        <v>40268</v>
      </c>
      <c r="FG1" s="111">
        <v>40359</v>
      </c>
      <c r="FH1" s="111">
        <v>40451</v>
      </c>
      <c r="FI1" s="111">
        <v>40543</v>
      </c>
      <c r="FJ1" s="111">
        <v>40633</v>
      </c>
      <c r="FK1" s="111">
        <v>40724</v>
      </c>
      <c r="FL1" s="111">
        <v>40816</v>
      </c>
      <c r="FM1" s="111">
        <v>40908</v>
      </c>
      <c r="FN1" s="111">
        <v>40999</v>
      </c>
      <c r="FO1" s="111">
        <v>41090</v>
      </c>
      <c r="FP1" s="111">
        <v>41182</v>
      </c>
      <c r="FQ1" s="111">
        <v>41274</v>
      </c>
      <c r="FR1" s="111">
        <v>41364</v>
      </c>
      <c r="FS1" s="111">
        <v>41455</v>
      </c>
      <c r="FT1" s="111">
        <v>41547</v>
      </c>
      <c r="FU1" s="111">
        <v>41639</v>
      </c>
      <c r="FV1" s="111">
        <v>41729</v>
      </c>
      <c r="FW1" s="111">
        <v>41820</v>
      </c>
      <c r="FX1" s="111">
        <v>41912</v>
      </c>
      <c r="FY1" s="111">
        <v>42004</v>
      </c>
      <c r="FZ1" s="111">
        <v>42094</v>
      </c>
      <c r="GA1" s="111">
        <v>42185</v>
      </c>
      <c r="GB1" s="111">
        <v>42277</v>
      </c>
      <c r="GC1" s="111">
        <v>42369</v>
      </c>
      <c r="GD1" s="111">
        <v>42460</v>
      </c>
      <c r="GE1" s="111">
        <v>42551</v>
      </c>
      <c r="GF1" s="111">
        <v>42643</v>
      </c>
      <c r="GG1" s="111">
        <v>42735</v>
      </c>
      <c r="GH1" s="111">
        <v>42825</v>
      </c>
      <c r="GI1" s="111">
        <v>42916</v>
      </c>
      <c r="GJ1" s="111">
        <v>43008</v>
      </c>
      <c r="GK1" s="111">
        <v>43100</v>
      </c>
      <c r="GL1" s="111">
        <v>43190</v>
      </c>
      <c r="GM1" s="111">
        <v>43281</v>
      </c>
      <c r="GN1" s="111">
        <v>43373</v>
      </c>
      <c r="GO1" s="111">
        <v>43465</v>
      </c>
      <c r="GP1" s="111">
        <v>43555</v>
      </c>
      <c r="GQ1" s="111">
        <v>43646</v>
      </c>
      <c r="GR1" s="111">
        <v>43738</v>
      </c>
      <c r="GS1" s="111">
        <v>43830</v>
      </c>
      <c r="GT1" s="111">
        <v>43921</v>
      </c>
      <c r="GU1" s="111">
        <v>44012</v>
      </c>
      <c r="GV1" s="111">
        <v>44104</v>
      </c>
      <c r="GW1" s="111">
        <v>44196</v>
      </c>
      <c r="GX1" s="111">
        <v>44286</v>
      </c>
    </row>
    <row r="2" spans="1:206" x14ac:dyDescent="0.35">
      <c r="A2" s="2" t="s">
        <v>281</v>
      </c>
      <c r="B2" s="42">
        <v>1051.2</v>
      </c>
      <c r="C2" s="42">
        <v>1067.4000000000001</v>
      </c>
      <c r="D2" s="42">
        <v>1086.0999999999999</v>
      </c>
      <c r="E2" s="42">
        <v>1088.5999999999999</v>
      </c>
      <c r="F2" s="42">
        <v>1135.2</v>
      </c>
      <c r="G2" s="42">
        <v>1156.3</v>
      </c>
      <c r="H2" s="42">
        <v>1177.7</v>
      </c>
      <c r="I2" s="42">
        <v>1190.3</v>
      </c>
      <c r="J2" s="42">
        <v>1230.5999999999999</v>
      </c>
      <c r="K2" s="42">
        <v>1266.4000000000001</v>
      </c>
      <c r="L2" s="42">
        <v>1290.5999999999999</v>
      </c>
      <c r="M2" s="42">
        <v>1328.9</v>
      </c>
      <c r="N2" s="42">
        <v>1377.5</v>
      </c>
      <c r="O2" s="42">
        <v>1413.9</v>
      </c>
      <c r="P2" s="42">
        <v>1433.8</v>
      </c>
      <c r="Q2" s="42">
        <v>1476.3</v>
      </c>
      <c r="R2" s="42">
        <v>1491.2</v>
      </c>
      <c r="S2" s="42">
        <v>1530.1</v>
      </c>
      <c r="T2" s="42">
        <v>1560</v>
      </c>
      <c r="U2" s="42">
        <v>1599.7</v>
      </c>
      <c r="V2" s="42">
        <v>1616.1</v>
      </c>
      <c r="W2" s="42">
        <v>1651.9</v>
      </c>
      <c r="X2" s="42">
        <v>1709.8</v>
      </c>
      <c r="Y2" s="42">
        <v>1761.8</v>
      </c>
      <c r="Z2" s="42">
        <v>1820.5</v>
      </c>
      <c r="AA2" s="42">
        <v>1852.3</v>
      </c>
      <c r="AB2" s="42">
        <v>1886.6</v>
      </c>
      <c r="AC2" s="42">
        <v>1934.3</v>
      </c>
      <c r="AD2" s="42">
        <v>1988.6</v>
      </c>
      <c r="AE2" s="42">
        <v>2055.9</v>
      </c>
      <c r="AF2" s="42">
        <v>2118.5</v>
      </c>
      <c r="AG2" s="42">
        <v>2164.3000000000002</v>
      </c>
      <c r="AH2" s="42">
        <v>2202.8000000000002</v>
      </c>
      <c r="AI2" s="42">
        <v>2331.6</v>
      </c>
      <c r="AJ2" s="42">
        <v>2395.1</v>
      </c>
      <c r="AK2" s="42">
        <v>2476.9</v>
      </c>
      <c r="AL2" s="42">
        <v>2526.6</v>
      </c>
      <c r="AM2" s="42">
        <v>2591.1999999999998</v>
      </c>
      <c r="AN2" s="42">
        <v>2667.6</v>
      </c>
      <c r="AO2" s="42">
        <v>2723.9</v>
      </c>
      <c r="AP2" s="42">
        <v>2789.8</v>
      </c>
      <c r="AQ2" s="42">
        <v>2797.4</v>
      </c>
      <c r="AR2" s="42">
        <v>2856.5</v>
      </c>
      <c r="AS2" s="42">
        <v>2985.6</v>
      </c>
      <c r="AT2" s="42">
        <v>3124.2</v>
      </c>
      <c r="AU2" s="42">
        <v>3162.5</v>
      </c>
      <c r="AV2" s="42">
        <v>3260.6</v>
      </c>
      <c r="AW2" s="42">
        <v>3280.8</v>
      </c>
      <c r="AX2" s="42">
        <v>3274.3</v>
      </c>
      <c r="AY2" s="42">
        <v>3332</v>
      </c>
      <c r="AZ2" s="42">
        <v>3366.3</v>
      </c>
      <c r="BA2" s="42">
        <v>3402.6</v>
      </c>
      <c r="BB2" s="42">
        <v>3473.4</v>
      </c>
      <c r="BC2" s="42">
        <v>3578.8</v>
      </c>
      <c r="BD2" s="42">
        <v>3689.2</v>
      </c>
      <c r="BE2" s="42">
        <v>3794.7</v>
      </c>
      <c r="BF2" s="42">
        <v>3908.1</v>
      </c>
      <c r="BG2" s="42">
        <v>4009.6</v>
      </c>
      <c r="BH2" s="42">
        <v>4084.3</v>
      </c>
      <c r="BI2" s="42">
        <v>4148.6000000000004</v>
      </c>
      <c r="BJ2" s="42">
        <v>4230.2</v>
      </c>
      <c r="BK2" s="42">
        <v>4294.8999999999996</v>
      </c>
      <c r="BL2" s="42">
        <v>4386.8</v>
      </c>
      <c r="BM2" s="42">
        <v>4444.1000000000004</v>
      </c>
      <c r="BN2" s="42">
        <v>4507.8999999999996</v>
      </c>
      <c r="BO2" s="42">
        <v>4545.3</v>
      </c>
      <c r="BP2" s="42">
        <v>4607.7</v>
      </c>
      <c r="BQ2" s="42">
        <v>4657.6000000000004</v>
      </c>
      <c r="BR2" s="42">
        <v>4722.2</v>
      </c>
      <c r="BS2" s="42">
        <v>4806.2</v>
      </c>
      <c r="BT2" s="42">
        <v>4884.6000000000004</v>
      </c>
      <c r="BU2" s="42">
        <v>5008</v>
      </c>
      <c r="BV2" s="42">
        <v>5073.3999999999996</v>
      </c>
      <c r="BW2" s="42">
        <v>5190</v>
      </c>
      <c r="BX2" s="42">
        <v>5282.8</v>
      </c>
      <c r="BY2" s="42">
        <v>5399.5</v>
      </c>
      <c r="BZ2" s="42">
        <v>5511.3</v>
      </c>
      <c r="CA2" s="42">
        <v>5612.5</v>
      </c>
      <c r="CB2" s="42">
        <v>5695.4</v>
      </c>
      <c r="CC2" s="42">
        <v>5747.2</v>
      </c>
      <c r="CD2" s="42">
        <v>5872.7</v>
      </c>
      <c r="CE2" s="42">
        <v>5960</v>
      </c>
      <c r="CF2" s="42">
        <v>6015.1</v>
      </c>
      <c r="CG2" s="42">
        <v>6004.7</v>
      </c>
      <c r="CH2" s="42">
        <v>6035.2</v>
      </c>
      <c r="CI2" s="42">
        <v>6126.9</v>
      </c>
      <c r="CJ2" s="42">
        <v>6205.9</v>
      </c>
      <c r="CK2" s="42">
        <v>6264.5</v>
      </c>
      <c r="CL2" s="42">
        <v>6363.1</v>
      </c>
      <c r="CM2" s="42">
        <v>6470.8</v>
      </c>
      <c r="CN2" s="42">
        <v>6566.6</v>
      </c>
      <c r="CO2" s="42">
        <v>6680.8</v>
      </c>
      <c r="CP2" s="42">
        <v>6729.5</v>
      </c>
      <c r="CQ2" s="42">
        <v>6808.9</v>
      </c>
      <c r="CR2" s="42">
        <v>6882.1</v>
      </c>
      <c r="CS2" s="42">
        <v>7013.7</v>
      </c>
      <c r="CT2" s="42">
        <v>7115.7</v>
      </c>
      <c r="CU2" s="42">
        <v>7246.9</v>
      </c>
      <c r="CV2" s="42">
        <v>7331.1</v>
      </c>
      <c r="CW2" s="42">
        <v>7455.3</v>
      </c>
      <c r="CX2" s="42">
        <v>7522.3</v>
      </c>
      <c r="CY2" s="42">
        <v>7581</v>
      </c>
      <c r="CZ2" s="42">
        <v>7683.1</v>
      </c>
      <c r="DA2" s="42">
        <v>7772.6</v>
      </c>
      <c r="DB2" s="42">
        <v>7868.5</v>
      </c>
      <c r="DC2" s="42">
        <v>8032.8</v>
      </c>
      <c r="DD2" s="42">
        <v>8131.4</v>
      </c>
      <c r="DE2" s="42">
        <v>8259.7999999999993</v>
      </c>
      <c r="DF2" s="42">
        <v>8362.7000000000007</v>
      </c>
      <c r="DG2" s="42">
        <v>8518.7999999999993</v>
      </c>
      <c r="DH2" s="42">
        <v>8662.7999999999993</v>
      </c>
      <c r="DI2" s="42">
        <v>8765.9</v>
      </c>
      <c r="DJ2" s="42">
        <v>8866.5</v>
      </c>
      <c r="DK2" s="42">
        <v>8969.7000000000007</v>
      </c>
      <c r="DL2" s="42">
        <v>9121.1</v>
      </c>
      <c r="DM2" s="42">
        <v>9294</v>
      </c>
      <c r="DN2" s="42">
        <v>9417.2999999999993</v>
      </c>
      <c r="DO2" s="42">
        <v>9524.2000000000007</v>
      </c>
      <c r="DP2" s="42">
        <v>9681.9</v>
      </c>
      <c r="DQ2" s="42">
        <v>9899.4</v>
      </c>
      <c r="DR2" s="42">
        <v>10002.9</v>
      </c>
      <c r="DS2" s="42">
        <v>10247.700000000001</v>
      </c>
      <c r="DT2" s="42">
        <v>10319.799999999999</v>
      </c>
      <c r="DU2" s="42">
        <v>10439</v>
      </c>
      <c r="DV2" s="42">
        <v>10472.9</v>
      </c>
      <c r="DW2" s="42">
        <v>10597.8</v>
      </c>
      <c r="DX2" s="42">
        <v>10596.3</v>
      </c>
      <c r="DY2" s="42">
        <v>10660.3</v>
      </c>
      <c r="DZ2" s="42">
        <v>10789</v>
      </c>
      <c r="EA2" s="42">
        <v>10893.2</v>
      </c>
      <c r="EB2" s="42">
        <v>10992.1</v>
      </c>
      <c r="EC2" s="42">
        <v>11071.5</v>
      </c>
      <c r="ED2" s="42">
        <v>11183.5</v>
      </c>
      <c r="EE2" s="42">
        <v>11312.9</v>
      </c>
      <c r="EF2" s="42">
        <v>11567.3</v>
      </c>
      <c r="EG2" s="42">
        <v>11769.3</v>
      </c>
      <c r="EH2" s="42">
        <v>11920.2</v>
      </c>
      <c r="EI2" s="42">
        <v>12109</v>
      </c>
      <c r="EJ2" s="42">
        <v>12303.3</v>
      </c>
      <c r="EK2" s="42">
        <v>12522.4</v>
      </c>
      <c r="EL2" s="42">
        <v>12761.3</v>
      </c>
      <c r="EM2" s="42">
        <v>12910</v>
      </c>
      <c r="EN2" s="42">
        <v>13142.9</v>
      </c>
      <c r="EO2" s="42">
        <v>13332.3</v>
      </c>
      <c r="EP2" s="42">
        <v>13603.9</v>
      </c>
      <c r="EQ2" s="42">
        <v>13749.8</v>
      </c>
      <c r="ER2" s="42">
        <v>13867.5</v>
      </c>
      <c r="ES2" s="42">
        <v>14037.2</v>
      </c>
      <c r="ET2" s="42">
        <v>14208.6</v>
      </c>
      <c r="EU2" s="42">
        <v>14382.4</v>
      </c>
      <c r="EV2" s="42">
        <v>14535</v>
      </c>
      <c r="EW2" s="42">
        <v>14681.5</v>
      </c>
      <c r="EX2" s="42">
        <v>14651</v>
      </c>
      <c r="EY2" s="42">
        <v>14805.6</v>
      </c>
      <c r="EZ2" s="42">
        <v>14835.2</v>
      </c>
      <c r="FA2" s="42">
        <v>14559.5</v>
      </c>
      <c r="FB2" s="42">
        <v>14394.5</v>
      </c>
      <c r="FC2" s="42">
        <v>14352.9</v>
      </c>
      <c r="FD2" s="42">
        <v>14420.3</v>
      </c>
      <c r="FE2" s="42">
        <v>14628</v>
      </c>
      <c r="FF2" s="42">
        <v>14721.4</v>
      </c>
      <c r="FG2" s="42">
        <v>14926.1</v>
      </c>
      <c r="FH2" s="42">
        <v>15079.9</v>
      </c>
      <c r="FI2" s="42">
        <v>15240.8</v>
      </c>
      <c r="FJ2" s="42">
        <v>15285.8</v>
      </c>
      <c r="FK2" s="42">
        <v>15496.2</v>
      </c>
      <c r="FL2" s="42">
        <v>15591.9</v>
      </c>
      <c r="FM2" s="42">
        <v>15796.5</v>
      </c>
      <c r="FN2" s="42">
        <v>16019.8</v>
      </c>
      <c r="FO2" s="42">
        <v>16152.3</v>
      </c>
      <c r="FP2" s="42">
        <v>16257.2</v>
      </c>
      <c r="FQ2" s="42">
        <v>16358.9</v>
      </c>
      <c r="FR2" s="42">
        <v>16569.599999999999</v>
      </c>
      <c r="FS2" s="42">
        <v>16637.900000000001</v>
      </c>
      <c r="FT2" s="42">
        <v>16848.7</v>
      </c>
      <c r="FU2" s="42">
        <v>17083.099999999999</v>
      </c>
      <c r="FV2" s="42">
        <v>17104.599999999999</v>
      </c>
      <c r="FW2" s="42">
        <v>17432.900000000001</v>
      </c>
      <c r="FX2" s="42">
        <v>17721.7</v>
      </c>
      <c r="FY2" s="42">
        <v>17849.900000000001</v>
      </c>
      <c r="FZ2" s="42">
        <v>18003.400000000001</v>
      </c>
      <c r="GA2" s="42">
        <v>18223.599999999999</v>
      </c>
      <c r="GB2" s="42">
        <v>18347.400000000001</v>
      </c>
      <c r="GC2" s="42">
        <v>18378.8</v>
      </c>
      <c r="GD2" s="42">
        <v>18470.2</v>
      </c>
      <c r="GE2" s="42">
        <v>18656.2</v>
      </c>
      <c r="GF2" s="42">
        <v>18821.400000000001</v>
      </c>
      <c r="GG2" s="42">
        <v>19032.599999999999</v>
      </c>
      <c r="GH2" s="42">
        <v>19237.400000000001</v>
      </c>
      <c r="GI2" s="42">
        <v>19379.2</v>
      </c>
      <c r="GJ2" s="42">
        <v>19617.3</v>
      </c>
      <c r="GK2" s="42">
        <v>19938</v>
      </c>
      <c r="GL2" s="42">
        <v>20242.2</v>
      </c>
      <c r="GM2" s="42">
        <v>20552.7</v>
      </c>
      <c r="GN2" s="42">
        <v>20742.7</v>
      </c>
      <c r="GO2" s="42">
        <v>20909.900000000001</v>
      </c>
      <c r="GP2" s="42">
        <v>21115.3</v>
      </c>
      <c r="GQ2" s="42">
        <v>21329.9</v>
      </c>
      <c r="GR2" s="42">
        <v>21540.3</v>
      </c>
      <c r="GS2" s="42">
        <v>21747.4</v>
      </c>
      <c r="GT2" s="42">
        <v>21561.1</v>
      </c>
      <c r="GU2" s="42">
        <v>19520.099999999999</v>
      </c>
      <c r="GV2" s="42">
        <v>21170.3</v>
      </c>
      <c r="GW2" s="42">
        <v>21494.7</v>
      </c>
      <c r="GX2" s="42">
        <v>22061</v>
      </c>
    </row>
    <row r="3" spans="1:206" x14ac:dyDescent="0.35">
      <c r="A3" s="2" t="s">
        <v>282</v>
      </c>
      <c r="B3" s="42">
        <v>4936.6000000000004</v>
      </c>
      <c r="C3" s="42">
        <v>4943.6000000000004</v>
      </c>
      <c r="D3" s="42">
        <v>4989.2</v>
      </c>
      <c r="E3" s="42">
        <v>4935.7</v>
      </c>
      <c r="F3" s="42">
        <v>5069.7</v>
      </c>
      <c r="G3" s="42">
        <v>5097.2</v>
      </c>
      <c r="H3" s="42">
        <v>5139.1000000000004</v>
      </c>
      <c r="I3" s="42">
        <v>5151.2</v>
      </c>
      <c r="J3" s="42">
        <v>5246</v>
      </c>
      <c r="K3" s="42">
        <v>5365</v>
      </c>
      <c r="L3" s="42">
        <v>5415.7</v>
      </c>
      <c r="M3" s="42">
        <v>5506.4</v>
      </c>
      <c r="N3" s="42">
        <v>5642.7</v>
      </c>
      <c r="O3" s="42">
        <v>5704.1</v>
      </c>
      <c r="P3" s="42">
        <v>5674.1</v>
      </c>
      <c r="Q3" s="42">
        <v>5728</v>
      </c>
      <c r="R3" s="42">
        <v>5678.7</v>
      </c>
      <c r="S3" s="42">
        <v>5692.2</v>
      </c>
      <c r="T3" s="42">
        <v>5638.4</v>
      </c>
      <c r="U3" s="42">
        <v>5616.5</v>
      </c>
      <c r="V3" s="42">
        <v>5548.2</v>
      </c>
      <c r="W3" s="42">
        <v>5587.8</v>
      </c>
      <c r="X3" s="42">
        <v>5683.4</v>
      </c>
      <c r="Y3" s="42">
        <v>5760</v>
      </c>
      <c r="Z3" s="42">
        <v>5889.5</v>
      </c>
      <c r="AA3" s="42">
        <v>5932.7</v>
      </c>
      <c r="AB3" s="42">
        <v>5965.3</v>
      </c>
      <c r="AC3" s="42">
        <v>6008.5</v>
      </c>
      <c r="AD3" s="42">
        <v>6079.5</v>
      </c>
      <c r="AE3" s="42">
        <v>6197.7</v>
      </c>
      <c r="AF3" s="42">
        <v>6309.5</v>
      </c>
      <c r="AG3" s="42">
        <v>6309.7</v>
      </c>
      <c r="AH3" s="42">
        <v>6329.8</v>
      </c>
      <c r="AI3" s="42">
        <v>6574.4</v>
      </c>
      <c r="AJ3" s="42">
        <v>6640.5</v>
      </c>
      <c r="AK3" s="42">
        <v>6729.8</v>
      </c>
      <c r="AL3" s="42">
        <v>6741.9</v>
      </c>
      <c r="AM3" s="42">
        <v>6749.1</v>
      </c>
      <c r="AN3" s="42">
        <v>6799.2</v>
      </c>
      <c r="AO3" s="42">
        <v>6816.2</v>
      </c>
      <c r="AP3" s="42">
        <v>6837.6</v>
      </c>
      <c r="AQ3" s="42">
        <v>6696.8</v>
      </c>
      <c r="AR3" s="42">
        <v>6688.8</v>
      </c>
      <c r="AS3" s="42">
        <v>6813.5</v>
      </c>
      <c r="AT3" s="42">
        <v>6947</v>
      </c>
      <c r="AU3" s="42">
        <v>6895.6</v>
      </c>
      <c r="AV3" s="42">
        <v>6978.1</v>
      </c>
      <c r="AW3" s="42">
        <v>6902.1</v>
      </c>
      <c r="AX3" s="42">
        <v>6794.9</v>
      </c>
      <c r="AY3" s="42">
        <v>6825.9</v>
      </c>
      <c r="AZ3" s="42">
        <v>6799.8</v>
      </c>
      <c r="BA3" s="42">
        <v>6802.5</v>
      </c>
      <c r="BB3" s="42">
        <v>6892.1</v>
      </c>
      <c r="BC3" s="42">
        <v>7049</v>
      </c>
      <c r="BD3" s="42">
        <v>7189.9</v>
      </c>
      <c r="BE3" s="42">
        <v>7339.9</v>
      </c>
      <c r="BF3" s="42">
        <v>7483.4</v>
      </c>
      <c r="BG3" s="42">
        <v>7612.7</v>
      </c>
      <c r="BH3" s="42">
        <v>7686.1</v>
      </c>
      <c r="BI3" s="42">
        <v>7749.2</v>
      </c>
      <c r="BJ3" s="42">
        <v>7824.2</v>
      </c>
      <c r="BK3" s="42">
        <v>7893.1</v>
      </c>
      <c r="BL3" s="42">
        <v>8013.7</v>
      </c>
      <c r="BM3" s="42">
        <v>8073.2</v>
      </c>
      <c r="BN3" s="42">
        <v>8148.6</v>
      </c>
      <c r="BO3" s="42">
        <v>8185.3</v>
      </c>
      <c r="BP3" s="42">
        <v>8263.6</v>
      </c>
      <c r="BQ3" s="42">
        <v>8308</v>
      </c>
      <c r="BR3" s="42">
        <v>8369.9</v>
      </c>
      <c r="BS3" s="42">
        <v>8460.2000000000007</v>
      </c>
      <c r="BT3" s="42">
        <v>8533.6</v>
      </c>
      <c r="BU3" s="42">
        <v>8680.2000000000007</v>
      </c>
      <c r="BV3" s="42">
        <v>8725</v>
      </c>
      <c r="BW3" s="42">
        <v>8839.6</v>
      </c>
      <c r="BX3" s="42">
        <v>8891.4</v>
      </c>
      <c r="BY3" s="42">
        <v>9009.9</v>
      </c>
      <c r="BZ3" s="42">
        <v>9101.5</v>
      </c>
      <c r="CA3" s="42">
        <v>9171</v>
      </c>
      <c r="CB3" s="42">
        <v>9238.9</v>
      </c>
      <c r="CC3" s="42">
        <v>9257.1</v>
      </c>
      <c r="CD3" s="42">
        <v>9358.2999999999993</v>
      </c>
      <c r="CE3" s="42">
        <v>9392.2999999999993</v>
      </c>
      <c r="CF3" s="42">
        <v>9398.5</v>
      </c>
      <c r="CG3" s="42">
        <v>9312.9</v>
      </c>
      <c r="CH3" s="42">
        <v>9269.4</v>
      </c>
      <c r="CI3" s="42">
        <v>9341.6</v>
      </c>
      <c r="CJ3" s="42">
        <v>9388.7999999999993</v>
      </c>
      <c r="CK3" s="42">
        <v>9421.6</v>
      </c>
      <c r="CL3" s="42">
        <v>9534.2999999999993</v>
      </c>
      <c r="CM3" s="42">
        <v>9637.7000000000007</v>
      </c>
      <c r="CN3" s="42">
        <v>9733</v>
      </c>
      <c r="CO3" s="42">
        <v>9834.5</v>
      </c>
      <c r="CP3" s="42">
        <v>9851</v>
      </c>
      <c r="CQ3" s="42">
        <v>9908.2999999999993</v>
      </c>
      <c r="CR3" s="42">
        <v>9955.6</v>
      </c>
      <c r="CS3" s="42">
        <v>10091</v>
      </c>
      <c r="CT3" s="42">
        <v>10189</v>
      </c>
      <c r="CU3" s="42">
        <v>10327</v>
      </c>
      <c r="CV3" s="42">
        <v>10387.4</v>
      </c>
      <c r="CW3" s="42">
        <v>10506.4</v>
      </c>
      <c r="CX3" s="42">
        <v>10543.6</v>
      </c>
      <c r="CY3" s="42">
        <v>10575.1</v>
      </c>
      <c r="CZ3" s="42">
        <v>10665.1</v>
      </c>
      <c r="DA3" s="42">
        <v>10737.5</v>
      </c>
      <c r="DB3" s="42">
        <v>10817.9</v>
      </c>
      <c r="DC3" s="42">
        <v>10998.3</v>
      </c>
      <c r="DD3" s="42">
        <v>11097</v>
      </c>
      <c r="DE3" s="42">
        <v>11212.2</v>
      </c>
      <c r="DF3" s="42">
        <v>11284.6</v>
      </c>
      <c r="DG3" s="42">
        <v>11472.1</v>
      </c>
      <c r="DH3" s="42">
        <v>11615.6</v>
      </c>
      <c r="DI3" s="42">
        <v>11715.4</v>
      </c>
      <c r="DJ3" s="42">
        <v>11832.5</v>
      </c>
      <c r="DK3" s="42">
        <v>11942</v>
      </c>
      <c r="DL3" s="42">
        <v>12091.6</v>
      </c>
      <c r="DM3" s="42">
        <v>12287</v>
      </c>
      <c r="DN3" s="42">
        <v>12403.3</v>
      </c>
      <c r="DO3" s="42">
        <v>12498.7</v>
      </c>
      <c r="DP3" s="42">
        <v>12662.4</v>
      </c>
      <c r="DQ3" s="42">
        <v>12877.6</v>
      </c>
      <c r="DR3" s="42">
        <v>12924.2</v>
      </c>
      <c r="DS3" s="42">
        <v>13160.8</v>
      </c>
      <c r="DT3" s="42">
        <v>13178.4</v>
      </c>
      <c r="DU3" s="42">
        <v>13260.5</v>
      </c>
      <c r="DV3" s="42">
        <v>13222.7</v>
      </c>
      <c r="DW3" s="42">
        <v>13300</v>
      </c>
      <c r="DX3" s="42">
        <v>13244.8</v>
      </c>
      <c r="DY3" s="42">
        <v>13280.9</v>
      </c>
      <c r="DZ3" s="42">
        <v>13397</v>
      </c>
      <c r="EA3" s="42">
        <v>13478.2</v>
      </c>
      <c r="EB3" s="42">
        <v>13538.1</v>
      </c>
      <c r="EC3" s="42">
        <v>13559</v>
      </c>
      <c r="ED3" s="42">
        <v>13634.3</v>
      </c>
      <c r="EE3" s="42">
        <v>13751.5</v>
      </c>
      <c r="EF3" s="42">
        <v>13985.1</v>
      </c>
      <c r="EG3" s="42">
        <v>14145.6</v>
      </c>
      <c r="EH3" s="42">
        <v>14221.1</v>
      </c>
      <c r="EI3" s="42">
        <v>14329.5</v>
      </c>
      <c r="EJ3" s="42">
        <v>14465</v>
      </c>
      <c r="EK3" s="42">
        <v>14609.9</v>
      </c>
      <c r="EL3" s="42">
        <v>14771.6</v>
      </c>
      <c r="EM3" s="42">
        <v>14839.8</v>
      </c>
      <c r="EN3" s="42">
        <v>14972.1</v>
      </c>
      <c r="EO3" s="42">
        <v>15066.6</v>
      </c>
      <c r="EP3" s="42">
        <v>15267</v>
      </c>
      <c r="EQ3" s="42">
        <v>15302.7</v>
      </c>
      <c r="ER3" s="42">
        <v>15326.4</v>
      </c>
      <c r="ES3" s="42">
        <v>15456.9</v>
      </c>
      <c r="ET3" s="42">
        <v>15493.3</v>
      </c>
      <c r="EU3" s="42">
        <v>15582.1</v>
      </c>
      <c r="EV3" s="42">
        <v>15666.7</v>
      </c>
      <c r="EW3" s="42">
        <v>15762</v>
      </c>
      <c r="EX3" s="42">
        <v>15671.4</v>
      </c>
      <c r="EY3" s="42">
        <v>15752.3</v>
      </c>
      <c r="EZ3" s="42">
        <v>15667</v>
      </c>
      <c r="FA3" s="42">
        <v>15328</v>
      </c>
      <c r="FB3" s="42">
        <v>15155.9</v>
      </c>
      <c r="FC3" s="42">
        <v>15134.1</v>
      </c>
      <c r="FD3" s="42">
        <v>15189.2</v>
      </c>
      <c r="FE3" s="42">
        <v>15356.1</v>
      </c>
      <c r="FF3" s="42">
        <v>15415.1</v>
      </c>
      <c r="FG3" s="42">
        <v>15557.3</v>
      </c>
      <c r="FH3" s="42">
        <v>15672</v>
      </c>
      <c r="FI3" s="42">
        <v>15750.6</v>
      </c>
      <c r="FJ3" s="42">
        <v>15712.8</v>
      </c>
      <c r="FK3" s="42">
        <v>15825.1</v>
      </c>
      <c r="FL3" s="42">
        <v>15820.7</v>
      </c>
      <c r="FM3" s="42">
        <v>16004.1</v>
      </c>
      <c r="FN3" s="42">
        <v>16129.4</v>
      </c>
      <c r="FO3" s="42">
        <v>16198.8</v>
      </c>
      <c r="FP3" s="42">
        <v>16220.7</v>
      </c>
      <c r="FQ3" s="42">
        <v>16239.1</v>
      </c>
      <c r="FR3" s="42">
        <v>16383</v>
      </c>
      <c r="FS3" s="42">
        <v>16403.2</v>
      </c>
      <c r="FT3" s="42">
        <v>16531.7</v>
      </c>
      <c r="FU3" s="42">
        <v>16663.599999999999</v>
      </c>
      <c r="FV3" s="42">
        <v>16616.5</v>
      </c>
      <c r="FW3" s="42">
        <v>16841.5</v>
      </c>
      <c r="FX3" s="42">
        <v>17047.099999999999</v>
      </c>
      <c r="FY3" s="42">
        <v>17143</v>
      </c>
      <c r="FZ3" s="42">
        <v>17305.8</v>
      </c>
      <c r="GA3" s="42">
        <v>17422.8</v>
      </c>
      <c r="GB3" s="42">
        <v>17486</v>
      </c>
      <c r="GC3" s="42">
        <v>17514.099999999999</v>
      </c>
      <c r="GD3" s="42">
        <v>17613.3</v>
      </c>
      <c r="GE3" s="42">
        <v>17668.2</v>
      </c>
      <c r="GF3" s="42">
        <v>17764.400000000001</v>
      </c>
      <c r="GG3" s="42">
        <v>17876.2</v>
      </c>
      <c r="GH3" s="42">
        <v>17977.3</v>
      </c>
      <c r="GI3" s="42">
        <v>18054.099999999999</v>
      </c>
      <c r="GJ3" s="42">
        <v>18185.599999999999</v>
      </c>
      <c r="GK3" s="42">
        <v>18359.400000000001</v>
      </c>
      <c r="GL3" s="42">
        <v>18530.5</v>
      </c>
      <c r="GM3" s="42">
        <v>18654.400000000001</v>
      </c>
      <c r="GN3" s="42">
        <v>18752.400000000001</v>
      </c>
      <c r="GO3" s="42">
        <v>18813.900000000001</v>
      </c>
      <c r="GP3" s="42">
        <v>18950.3</v>
      </c>
      <c r="GQ3" s="42">
        <v>19020.599999999999</v>
      </c>
      <c r="GR3" s="42">
        <v>19141.7</v>
      </c>
      <c r="GS3" s="42">
        <v>19254</v>
      </c>
      <c r="GT3" s="42">
        <v>19010.8</v>
      </c>
      <c r="GU3" s="42">
        <v>17302.5</v>
      </c>
      <c r="GV3" s="42">
        <v>18596.5</v>
      </c>
      <c r="GW3" s="42">
        <v>18794.400000000001</v>
      </c>
      <c r="GX3" s="42">
        <v>19088.099999999999</v>
      </c>
    </row>
    <row r="4" spans="1:206" x14ac:dyDescent="0.35">
      <c r="A4" s="2" t="s">
        <v>283</v>
      </c>
      <c r="B4" s="42">
        <v>21.286000000000001</v>
      </c>
      <c r="C4" s="42">
        <v>21.593</v>
      </c>
      <c r="D4" s="42">
        <v>21.77</v>
      </c>
      <c r="E4" s="42">
        <v>22.055</v>
      </c>
      <c r="F4" s="42">
        <v>22.388999999999999</v>
      </c>
      <c r="G4" s="42">
        <v>22.689</v>
      </c>
      <c r="H4" s="42">
        <v>22.917000000000002</v>
      </c>
      <c r="I4" s="42">
        <v>23.106999999999999</v>
      </c>
      <c r="J4" s="42">
        <v>23.478000000000002</v>
      </c>
      <c r="K4" s="42">
        <v>23.620999999999999</v>
      </c>
      <c r="L4" s="42">
        <v>23.835000000000001</v>
      </c>
      <c r="M4" s="42">
        <v>24.105</v>
      </c>
      <c r="N4" s="42">
        <v>24.411999999999999</v>
      </c>
      <c r="O4" s="42">
        <v>24.815999999999999</v>
      </c>
      <c r="P4" s="42">
        <v>25.29</v>
      </c>
      <c r="Q4" s="42">
        <v>25.728000000000002</v>
      </c>
      <c r="R4" s="42">
        <v>26.248999999999999</v>
      </c>
      <c r="S4" s="42">
        <v>26.832000000000001</v>
      </c>
      <c r="T4" s="42">
        <v>27.658999999999999</v>
      </c>
      <c r="U4" s="42">
        <v>28.498000000000001</v>
      </c>
      <c r="V4" s="42">
        <v>29.141999999999999</v>
      </c>
      <c r="W4" s="42">
        <v>29.565000000000001</v>
      </c>
      <c r="X4" s="42">
        <v>30.087</v>
      </c>
      <c r="Y4" s="42">
        <v>30.59</v>
      </c>
      <c r="Z4" s="42">
        <v>30.925000000000001</v>
      </c>
      <c r="AA4" s="42">
        <v>31.233000000000001</v>
      </c>
      <c r="AB4" s="42">
        <v>31.632000000000001</v>
      </c>
      <c r="AC4" s="42">
        <v>32.168999999999997</v>
      </c>
      <c r="AD4" s="42">
        <v>32.689</v>
      </c>
      <c r="AE4" s="42">
        <v>33.204999999999998</v>
      </c>
      <c r="AF4" s="42">
        <v>33.661999999999999</v>
      </c>
      <c r="AG4" s="42">
        <v>34.225000000000001</v>
      </c>
      <c r="AH4" s="42">
        <v>34.786000000000001</v>
      </c>
      <c r="AI4" s="42">
        <v>35.479999999999997</v>
      </c>
      <c r="AJ4" s="42">
        <v>36.106000000000002</v>
      </c>
      <c r="AK4" s="42">
        <v>36.819000000000003</v>
      </c>
      <c r="AL4" s="42">
        <v>37.506999999999998</v>
      </c>
      <c r="AM4" s="42">
        <v>38.412999999999997</v>
      </c>
      <c r="AN4" s="42">
        <v>39.215000000000003</v>
      </c>
      <c r="AO4" s="42">
        <v>39.93</v>
      </c>
      <c r="AP4" s="42">
        <v>40.804000000000002</v>
      </c>
      <c r="AQ4" s="42">
        <v>41.771000000000001</v>
      </c>
      <c r="AR4" s="42">
        <v>42.703000000000003</v>
      </c>
      <c r="AS4" s="42">
        <v>43.835000000000001</v>
      </c>
      <c r="AT4" s="42">
        <v>44.997</v>
      </c>
      <c r="AU4" s="42">
        <v>45.841999999999999</v>
      </c>
      <c r="AV4" s="42">
        <v>46.732999999999997</v>
      </c>
      <c r="AW4" s="42">
        <v>47.505000000000003</v>
      </c>
      <c r="AX4" s="42">
        <v>48.186</v>
      </c>
      <c r="AY4" s="42">
        <v>48.826000000000001</v>
      </c>
      <c r="AZ4" s="42">
        <v>49.503999999999998</v>
      </c>
      <c r="BA4" s="42">
        <v>50.005000000000003</v>
      </c>
      <c r="BB4" s="42">
        <v>50.404000000000003</v>
      </c>
      <c r="BC4" s="42">
        <v>50.777999999999999</v>
      </c>
      <c r="BD4" s="42">
        <v>51.317999999999998</v>
      </c>
      <c r="BE4" s="42">
        <v>51.701999999999998</v>
      </c>
      <c r="BF4" s="42">
        <v>52.212000000000003</v>
      </c>
      <c r="BG4" s="42">
        <v>52.680999999999997</v>
      </c>
      <c r="BH4" s="42">
        <v>53.156999999999996</v>
      </c>
      <c r="BI4" s="42">
        <v>53.527999999999999</v>
      </c>
      <c r="BJ4" s="42">
        <v>54.076000000000001</v>
      </c>
      <c r="BK4" s="42">
        <v>54.396000000000001</v>
      </c>
      <c r="BL4" s="42">
        <v>54.756999999999998</v>
      </c>
      <c r="BM4" s="42">
        <v>55.042000000000002</v>
      </c>
      <c r="BN4" s="42">
        <v>55.313000000000002</v>
      </c>
      <c r="BO4" s="42">
        <v>55.506999999999998</v>
      </c>
      <c r="BP4" s="42">
        <v>55.771000000000001</v>
      </c>
      <c r="BQ4" s="42">
        <v>56.101999999999997</v>
      </c>
      <c r="BR4" s="42">
        <v>56.427</v>
      </c>
      <c r="BS4" s="42">
        <v>56.81</v>
      </c>
      <c r="BT4" s="42">
        <v>57.247999999999998</v>
      </c>
      <c r="BU4" s="42">
        <v>57.677999999999997</v>
      </c>
      <c r="BV4" s="42">
        <v>58.124000000000002</v>
      </c>
      <c r="BW4" s="42">
        <v>58.704000000000001</v>
      </c>
      <c r="BX4" s="42">
        <v>59.423000000000002</v>
      </c>
      <c r="BY4" s="42">
        <v>59.97</v>
      </c>
      <c r="BZ4" s="42">
        <v>60.546999999999997</v>
      </c>
      <c r="CA4" s="42">
        <v>61.201999999999998</v>
      </c>
      <c r="CB4" s="42">
        <v>61.655999999999999</v>
      </c>
      <c r="CC4" s="42">
        <v>62.076999999999998</v>
      </c>
      <c r="CD4" s="42">
        <v>62.753</v>
      </c>
      <c r="CE4" s="42">
        <v>63.454999999999998</v>
      </c>
      <c r="CF4" s="42">
        <v>64.004000000000005</v>
      </c>
      <c r="CG4" s="42">
        <v>64.492999999999995</v>
      </c>
      <c r="CH4" s="42">
        <v>65.12</v>
      </c>
      <c r="CI4" s="42">
        <v>65.588999999999999</v>
      </c>
      <c r="CJ4" s="42">
        <v>66.091999999999999</v>
      </c>
      <c r="CK4" s="42">
        <v>66.475999999999999</v>
      </c>
      <c r="CL4" s="42">
        <v>66.742999999999995</v>
      </c>
      <c r="CM4" s="42">
        <v>67.141000000000005</v>
      </c>
      <c r="CN4" s="42">
        <v>67.462000000000003</v>
      </c>
      <c r="CO4" s="42">
        <v>67.936999999999998</v>
      </c>
      <c r="CP4" s="42">
        <v>68.340999999999994</v>
      </c>
      <c r="CQ4" s="42">
        <v>68.744</v>
      </c>
      <c r="CR4" s="42">
        <v>69.088999999999999</v>
      </c>
      <c r="CS4" s="42">
        <v>69.495000000000005</v>
      </c>
      <c r="CT4" s="42">
        <v>69.850999999999999</v>
      </c>
      <c r="CU4" s="42">
        <v>70.183999999999997</v>
      </c>
      <c r="CV4" s="42">
        <v>70.558000000000007</v>
      </c>
      <c r="CW4" s="42">
        <v>70.951999999999998</v>
      </c>
      <c r="CX4" s="42">
        <v>71.355999999999995</v>
      </c>
      <c r="CY4" s="42">
        <v>71.706000000000003</v>
      </c>
      <c r="CZ4" s="42">
        <v>72.027000000000001</v>
      </c>
      <c r="DA4" s="42">
        <v>72.367000000000004</v>
      </c>
      <c r="DB4" s="42">
        <v>72.7</v>
      </c>
      <c r="DC4" s="42">
        <v>72.997</v>
      </c>
      <c r="DD4" s="42">
        <v>73.352000000000004</v>
      </c>
      <c r="DE4" s="42">
        <v>73.662000000000006</v>
      </c>
      <c r="DF4" s="42">
        <v>73.992000000000004</v>
      </c>
      <c r="DG4" s="42">
        <v>74.361000000000004</v>
      </c>
      <c r="DH4" s="42">
        <v>74.581000000000003</v>
      </c>
      <c r="DI4" s="42">
        <v>74.847999999999999</v>
      </c>
      <c r="DJ4" s="42">
        <v>74.924000000000007</v>
      </c>
      <c r="DK4" s="42">
        <v>75.119</v>
      </c>
      <c r="DL4" s="42">
        <v>75.41</v>
      </c>
      <c r="DM4" s="42">
        <v>75.613</v>
      </c>
      <c r="DN4" s="42">
        <v>75.858999999999995</v>
      </c>
      <c r="DO4" s="42">
        <v>76.19</v>
      </c>
      <c r="DP4" s="42">
        <v>76.471999999999994</v>
      </c>
      <c r="DQ4" s="42">
        <v>76.863</v>
      </c>
      <c r="DR4" s="42">
        <v>77.388999999999996</v>
      </c>
      <c r="DS4" s="42">
        <v>77.840999999999994</v>
      </c>
      <c r="DT4" s="42">
        <v>78.314999999999998</v>
      </c>
      <c r="DU4" s="42">
        <v>78.728999999999999</v>
      </c>
      <c r="DV4" s="42">
        <v>79.231999999999999</v>
      </c>
      <c r="DW4" s="42">
        <v>79.760000000000005</v>
      </c>
      <c r="DX4" s="42">
        <v>80.010000000000005</v>
      </c>
      <c r="DY4" s="42">
        <v>80.284000000000006</v>
      </c>
      <c r="DZ4" s="42">
        <v>80.503</v>
      </c>
      <c r="EA4" s="42">
        <v>80.831999999999994</v>
      </c>
      <c r="EB4" s="42">
        <v>81.177000000000007</v>
      </c>
      <c r="EC4" s="42">
        <v>81.643000000000001</v>
      </c>
      <c r="ED4" s="42">
        <v>82.046999999999997</v>
      </c>
      <c r="EE4" s="42">
        <v>82.287000000000006</v>
      </c>
      <c r="EF4" s="42">
        <v>82.738</v>
      </c>
      <c r="EG4" s="42">
        <v>83.195999999999998</v>
      </c>
      <c r="EH4" s="42">
        <v>83.823999999999998</v>
      </c>
      <c r="EI4" s="42">
        <v>84.515000000000001</v>
      </c>
      <c r="EJ4" s="42">
        <v>85.06</v>
      </c>
      <c r="EK4" s="42">
        <v>85.713999999999999</v>
      </c>
      <c r="EL4" s="42">
        <v>86.367999999999995</v>
      </c>
      <c r="EM4" s="42">
        <v>86.977000000000004</v>
      </c>
      <c r="EN4" s="42">
        <v>87.793999999999997</v>
      </c>
      <c r="EO4" s="42">
        <v>88.489000000000004</v>
      </c>
      <c r="EP4" s="42">
        <v>89.100999999999999</v>
      </c>
      <c r="EQ4" s="42">
        <v>89.844999999999999</v>
      </c>
      <c r="ER4" s="42">
        <v>90.504999999999995</v>
      </c>
      <c r="ES4" s="42">
        <v>90.844999999999999</v>
      </c>
      <c r="ET4" s="42">
        <v>91.777000000000001</v>
      </c>
      <c r="EU4" s="42">
        <v>92.338999999999999</v>
      </c>
      <c r="EV4" s="42">
        <v>92.724999999999994</v>
      </c>
      <c r="EW4" s="42">
        <v>93.15</v>
      </c>
      <c r="EX4" s="42">
        <v>93.569000000000003</v>
      </c>
      <c r="EY4" s="42">
        <v>93.935000000000002</v>
      </c>
      <c r="EZ4" s="42">
        <v>94.653999999999996</v>
      </c>
      <c r="FA4" s="42">
        <v>94.896000000000001</v>
      </c>
      <c r="FB4" s="42">
        <v>94.959000000000003</v>
      </c>
      <c r="FC4" s="42">
        <v>94.855999999999995</v>
      </c>
      <c r="FD4" s="42">
        <v>94.912000000000006</v>
      </c>
      <c r="FE4" s="42">
        <v>95.269000000000005</v>
      </c>
      <c r="FF4" s="42">
        <v>95.491</v>
      </c>
      <c r="FG4" s="42">
        <v>95.912000000000006</v>
      </c>
      <c r="FH4" s="42">
        <v>96.251000000000005</v>
      </c>
      <c r="FI4" s="42">
        <v>96.781000000000006</v>
      </c>
      <c r="FJ4" s="42">
        <v>97.275999999999996</v>
      </c>
      <c r="FK4" s="42">
        <v>97.974999999999994</v>
      </c>
      <c r="FL4" s="42">
        <v>98.519000000000005</v>
      </c>
      <c r="FM4" s="42">
        <v>98.676000000000002</v>
      </c>
      <c r="FN4" s="42">
        <v>99.284000000000006</v>
      </c>
      <c r="FO4" s="42">
        <v>99.688999999999993</v>
      </c>
      <c r="FP4" s="42">
        <v>100.29900000000001</v>
      </c>
      <c r="FQ4" s="42">
        <v>100.72799999999999</v>
      </c>
      <c r="FR4" s="42">
        <v>101.123</v>
      </c>
      <c r="FS4" s="42">
        <v>101.431</v>
      </c>
      <c r="FT4" s="42">
        <v>101.985</v>
      </c>
      <c r="FU4" s="42">
        <v>102.551</v>
      </c>
      <c r="FV4" s="42">
        <v>102.96</v>
      </c>
      <c r="FW4" s="42">
        <v>103.539</v>
      </c>
      <c r="FX4" s="42">
        <v>104.01</v>
      </c>
      <c r="FY4" s="42">
        <v>104.078</v>
      </c>
      <c r="FZ4" s="42">
        <v>104.054</v>
      </c>
      <c r="GA4" s="42">
        <v>104.64700000000001</v>
      </c>
      <c r="GB4" s="42">
        <v>104.92</v>
      </c>
      <c r="GC4" s="42">
        <v>104.935</v>
      </c>
      <c r="GD4" s="42">
        <v>104.902</v>
      </c>
      <c r="GE4" s="42">
        <v>105.595</v>
      </c>
      <c r="GF4" s="42">
        <v>105.941</v>
      </c>
      <c r="GG4" s="42">
        <v>106.506</v>
      </c>
      <c r="GH4" s="42">
        <v>107.03100000000001</v>
      </c>
      <c r="GI4" s="42">
        <v>107.36799999999999</v>
      </c>
      <c r="GJ4" s="42">
        <v>107.968</v>
      </c>
      <c r="GK4" s="42">
        <v>108.637</v>
      </c>
      <c r="GL4" s="42">
        <v>109.292</v>
      </c>
      <c r="GM4" s="42">
        <v>110.16500000000001</v>
      </c>
      <c r="GN4" s="42">
        <v>110.67100000000001</v>
      </c>
      <c r="GO4" s="42">
        <v>111.15900000000001</v>
      </c>
      <c r="GP4" s="42">
        <v>111.497</v>
      </c>
      <c r="GQ4" s="42">
        <v>112.181</v>
      </c>
      <c r="GR4" s="42">
        <v>112.602</v>
      </c>
      <c r="GS4" s="42">
        <v>112.989</v>
      </c>
      <c r="GT4" s="42">
        <v>113.38</v>
      </c>
      <c r="GU4" s="42">
        <v>112.86</v>
      </c>
      <c r="GV4" s="42">
        <v>113.83799999999999</v>
      </c>
      <c r="GW4" s="42">
        <v>114.41500000000001</v>
      </c>
      <c r="GX4" s="42">
        <v>115.613</v>
      </c>
    </row>
    <row r="5" spans="1:206" x14ac:dyDescent="0.35">
      <c r="A5" s="2" t="s">
        <v>284</v>
      </c>
      <c r="B5" s="42">
        <v>631.70000000000005</v>
      </c>
      <c r="C5" s="42">
        <v>641.6</v>
      </c>
      <c r="D5" s="42">
        <v>653.5</v>
      </c>
      <c r="E5" s="42">
        <v>660.2</v>
      </c>
      <c r="F5" s="42">
        <v>679.2</v>
      </c>
      <c r="G5" s="42">
        <v>693.2</v>
      </c>
      <c r="H5" s="42">
        <v>705.6</v>
      </c>
      <c r="I5" s="42">
        <v>721.7</v>
      </c>
      <c r="J5" s="42">
        <v>738.9</v>
      </c>
      <c r="K5" s="42">
        <v>757.4</v>
      </c>
      <c r="L5" s="42">
        <v>775.8</v>
      </c>
      <c r="M5" s="42">
        <v>800.5</v>
      </c>
      <c r="N5" s="42">
        <v>825</v>
      </c>
      <c r="O5" s="42">
        <v>840.5</v>
      </c>
      <c r="P5" s="42">
        <v>858.9</v>
      </c>
      <c r="Q5" s="42">
        <v>873.9</v>
      </c>
      <c r="R5" s="42">
        <v>891.9</v>
      </c>
      <c r="S5" s="42">
        <v>920.4</v>
      </c>
      <c r="T5" s="42">
        <v>949.3</v>
      </c>
      <c r="U5" s="42">
        <v>959.1</v>
      </c>
      <c r="V5" s="42">
        <v>985.2</v>
      </c>
      <c r="W5" s="42">
        <v>1013.6</v>
      </c>
      <c r="X5" s="42">
        <v>1047.2</v>
      </c>
      <c r="Y5" s="42">
        <v>1076.2</v>
      </c>
      <c r="Z5" s="42">
        <v>1109.9000000000001</v>
      </c>
      <c r="AA5" s="42">
        <v>1129.5</v>
      </c>
      <c r="AB5" s="42">
        <v>1158.8</v>
      </c>
      <c r="AC5" s="42">
        <v>1192.4000000000001</v>
      </c>
      <c r="AD5" s="42">
        <v>1228.2</v>
      </c>
      <c r="AE5" s="42">
        <v>1256</v>
      </c>
      <c r="AF5" s="42">
        <v>1286.9000000000001</v>
      </c>
      <c r="AG5" s="42">
        <v>1324.8</v>
      </c>
      <c r="AH5" s="42">
        <v>1354.1</v>
      </c>
      <c r="AI5" s="42">
        <v>1411.4</v>
      </c>
      <c r="AJ5" s="42">
        <v>1442.2</v>
      </c>
      <c r="AK5" s="42">
        <v>1481.4</v>
      </c>
      <c r="AL5" s="42">
        <v>1517.1</v>
      </c>
      <c r="AM5" s="42">
        <v>1557.6</v>
      </c>
      <c r="AN5" s="42">
        <v>1611.9</v>
      </c>
      <c r="AO5" s="42">
        <v>1655</v>
      </c>
      <c r="AP5" s="42">
        <v>1702.3</v>
      </c>
      <c r="AQ5" s="42">
        <v>1704.7</v>
      </c>
      <c r="AR5" s="42">
        <v>1763.8</v>
      </c>
      <c r="AS5" s="42">
        <v>1831.9</v>
      </c>
      <c r="AT5" s="42">
        <v>1885.7</v>
      </c>
      <c r="AU5" s="42">
        <v>1917.5</v>
      </c>
      <c r="AV5" s="42">
        <v>1958.1</v>
      </c>
      <c r="AW5" s="42">
        <v>1974.4</v>
      </c>
      <c r="AX5" s="42">
        <v>2014.2</v>
      </c>
      <c r="AY5" s="42">
        <v>2039.6</v>
      </c>
      <c r="AZ5" s="42">
        <v>2085.6999999999998</v>
      </c>
      <c r="BA5" s="42">
        <v>2145.6</v>
      </c>
      <c r="BB5" s="42">
        <v>2184.6</v>
      </c>
      <c r="BC5" s="42">
        <v>2249.4</v>
      </c>
      <c r="BD5" s="42">
        <v>2319.9</v>
      </c>
      <c r="BE5" s="42">
        <v>2372.5</v>
      </c>
      <c r="BF5" s="42">
        <v>2418.1999999999998</v>
      </c>
      <c r="BG5" s="42">
        <v>2475.9</v>
      </c>
      <c r="BH5" s="42">
        <v>2513.5</v>
      </c>
      <c r="BI5" s="42">
        <v>2561.8000000000002</v>
      </c>
      <c r="BJ5" s="42">
        <v>2636</v>
      </c>
      <c r="BK5" s="42">
        <v>2681.8</v>
      </c>
      <c r="BL5" s="42">
        <v>2754.1</v>
      </c>
      <c r="BM5" s="42">
        <v>2779.4</v>
      </c>
      <c r="BN5" s="42">
        <v>2823.6</v>
      </c>
      <c r="BO5" s="42">
        <v>2851.5</v>
      </c>
      <c r="BP5" s="42">
        <v>2917.2</v>
      </c>
      <c r="BQ5" s="42">
        <v>2952.8</v>
      </c>
      <c r="BR5" s="42">
        <v>2983.5</v>
      </c>
      <c r="BS5" s="42">
        <v>3053.3</v>
      </c>
      <c r="BT5" s="42">
        <v>3117.4</v>
      </c>
      <c r="BU5" s="42">
        <v>3150.9</v>
      </c>
      <c r="BV5" s="42">
        <v>3231.9</v>
      </c>
      <c r="BW5" s="42">
        <v>3291.7</v>
      </c>
      <c r="BX5" s="42">
        <v>3361.9</v>
      </c>
      <c r="BY5" s="42">
        <v>3434.5</v>
      </c>
      <c r="BZ5" s="42">
        <v>3490.2</v>
      </c>
      <c r="CA5" s="42">
        <v>3553.8</v>
      </c>
      <c r="CB5" s="42">
        <v>3609.4</v>
      </c>
      <c r="CC5" s="42">
        <v>3653.7</v>
      </c>
      <c r="CD5" s="42">
        <v>3737.9</v>
      </c>
      <c r="CE5" s="42">
        <v>3783.4</v>
      </c>
      <c r="CF5" s="42">
        <v>3846.7</v>
      </c>
      <c r="CG5" s="42">
        <v>3867.9</v>
      </c>
      <c r="CH5" s="42">
        <v>3873.6</v>
      </c>
      <c r="CI5" s="42">
        <v>3926.9</v>
      </c>
      <c r="CJ5" s="42">
        <v>3973.3</v>
      </c>
      <c r="CK5" s="42">
        <v>4000</v>
      </c>
      <c r="CL5" s="42">
        <v>4100.3999999999996</v>
      </c>
      <c r="CM5" s="42">
        <v>4155.7</v>
      </c>
      <c r="CN5" s="42">
        <v>4227</v>
      </c>
      <c r="CO5" s="42">
        <v>4307.2</v>
      </c>
      <c r="CP5" s="42">
        <v>4349.5</v>
      </c>
      <c r="CQ5" s="42">
        <v>4418.6000000000004</v>
      </c>
      <c r="CR5" s="42">
        <v>4487.2</v>
      </c>
      <c r="CS5" s="42">
        <v>4552.7</v>
      </c>
      <c r="CT5" s="42">
        <v>4621.2</v>
      </c>
      <c r="CU5" s="42">
        <v>4683.2</v>
      </c>
      <c r="CV5" s="42">
        <v>4752.8</v>
      </c>
      <c r="CW5" s="42">
        <v>4826.7</v>
      </c>
      <c r="CX5" s="42">
        <v>4862.3999999999996</v>
      </c>
      <c r="CY5" s="42">
        <v>4933.6000000000004</v>
      </c>
      <c r="CZ5" s="42">
        <v>4998.7</v>
      </c>
      <c r="DA5" s="42">
        <v>5055.7</v>
      </c>
      <c r="DB5" s="42">
        <v>5130.6000000000004</v>
      </c>
      <c r="DC5" s="42">
        <v>5220.5</v>
      </c>
      <c r="DD5" s="42">
        <v>5274.5</v>
      </c>
      <c r="DE5" s="42">
        <v>5352.8</v>
      </c>
      <c r="DF5" s="42">
        <v>5433.1</v>
      </c>
      <c r="DG5" s="42">
        <v>5471.3</v>
      </c>
      <c r="DH5" s="42">
        <v>5579.2</v>
      </c>
      <c r="DI5" s="42">
        <v>5663.6</v>
      </c>
      <c r="DJ5" s="42">
        <v>5721.3</v>
      </c>
      <c r="DK5" s="42">
        <v>5832.6</v>
      </c>
      <c r="DL5" s="42">
        <v>5926.8</v>
      </c>
      <c r="DM5" s="42">
        <v>6028.2</v>
      </c>
      <c r="DN5" s="42">
        <v>6102.5</v>
      </c>
      <c r="DO5" s="42">
        <v>6225.3</v>
      </c>
      <c r="DP5" s="42">
        <v>6328.9</v>
      </c>
      <c r="DQ5" s="42">
        <v>6459.6</v>
      </c>
      <c r="DR5" s="42">
        <v>6613.6</v>
      </c>
      <c r="DS5" s="42">
        <v>6707.5</v>
      </c>
      <c r="DT5" s="42">
        <v>6815.4</v>
      </c>
      <c r="DU5" s="42">
        <v>6912.1</v>
      </c>
      <c r="DV5" s="42">
        <v>6986.9</v>
      </c>
      <c r="DW5" s="42">
        <v>7036.3</v>
      </c>
      <c r="DX5" s="42">
        <v>7064.7</v>
      </c>
      <c r="DY5" s="42">
        <v>7174.7</v>
      </c>
      <c r="DZ5" s="42">
        <v>7209.9</v>
      </c>
      <c r="EA5" s="42">
        <v>7302.1</v>
      </c>
      <c r="EB5" s="42">
        <v>7390.9</v>
      </c>
      <c r="EC5" s="42">
        <v>7467.7</v>
      </c>
      <c r="ED5" s="42">
        <v>7555.8</v>
      </c>
      <c r="EE5" s="42">
        <v>7642.6</v>
      </c>
      <c r="EF5" s="42">
        <v>7802.6</v>
      </c>
      <c r="EG5" s="42">
        <v>7891.5</v>
      </c>
      <c r="EH5" s="42">
        <v>8027.7</v>
      </c>
      <c r="EI5" s="42">
        <v>8133</v>
      </c>
      <c r="EJ5" s="42">
        <v>8264.2999999999993</v>
      </c>
      <c r="EK5" s="42">
        <v>8425.6</v>
      </c>
      <c r="EL5" s="42">
        <v>8523</v>
      </c>
      <c r="EM5" s="42">
        <v>8671.4</v>
      </c>
      <c r="EN5" s="42">
        <v>8849.2000000000007</v>
      </c>
      <c r="EO5" s="42">
        <v>8944.9</v>
      </c>
      <c r="EP5" s="42">
        <v>9090.7000000000007</v>
      </c>
      <c r="EQ5" s="42">
        <v>9210.2000000000007</v>
      </c>
      <c r="ER5" s="42">
        <v>9333</v>
      </c>
      <c r="ES5" s="42">
        <v>9407.5</v>
      </c>
      <c r="ET5" s="42">
        <v>9549.4</v>
      </c>
      <c r="EU5" s="42">
        <v>9644.7000000000007</v>
      </c>
      <c r="EV5" s="42">
        <v>9753.7999999999993</v>
      </c>
      <c r="EW5" s="42">
        <v>9877.7999999999993</v>
      </c>
      <c r="EX5" s="42">
        <v>9934.2999999999993</v>
      </c>
      <c r="EY5" s="42">
        <v>10052.799999999999</v>
      </c>
      <c r="EZ5" s="42">
        <v>10081</v>
      </c>
      <c r="FA5" s="42">
        <v>9837.2999999999993</v>
      </c>
      <c r="FB5" s="42">
        <v>9756.1</v>
      </c>
      <c r="FC5" s="42">
        <v>9760.2000000000007</v>
      </c>
      <c r="FD5" s="42">
        <v>9895.4</v>
      </c>
      <c r="FE5" s="42">
        <v>9957.1</v>
      </c>
      <c r="FF5" s="42">
        <v>10040.5</v>
      </c>
      <c r="FG5" s="42">
        <v>10131.799999999999</v>
      </c>
      <c r="FH5" s="42">
        <v>10220.6</v>
      </c>
      <c r="FI5" s="42">
        <v>10350.5</v>
      </c>
      <c r="FJ5" s="42">
        <v>10485.4</v>
      </c>
      <c r="FK5" s="42">
        <v>10612.1</v>
      </c>
      <c r="FL5" s="42">
        <v>10705.4</v>
      </c>
      <c r="FM5" s="42">
        <v>10761.6</v>
      </c>
      <c r="FN5" s="42">
        <v>10922.4</v>
      </c>
      <c r="FO5" s="42">
        <v>10964.9</v>
      </c>
      <c r="FP5" s="42">
        <v>11014.2</v>
      </c>
      <c r="FQ5" s="42">
        <v>11125.7</v>
      </c>
      <c r="FR5" s="42">
        <v>11223.2</v>
      </c>
      <c r="FS5" s="42">
        <v>11239.6</v>
      </c>
      <c r="FT5" s="42">
        <v>11330.9</v>
      </c>
      <c r="FU5" s="42">
        <v>11475.1</v>
      </c>
      <c r="FV5" s="42">
        <v>11574.2</v>
      </c>
      <c r="FW5" s="42">
        <v>11756.9</v>
      </c>
      <c r="FX5" s="42">
        <v>11915.4</v>
      </c>
      <c r="FY5" s="42">
        <v>12044.5</v>
      </c>
      <c r="FZ5" s="42">
        <v>12099.1</v>
      </c>
      <c r="GA5" s="42">
        <v>12255.5</v>
      </c>
      <c r="GB5" s="42">
        <v>12389.3</v>
      </c>
      <c r="GC5" s="42">
        <v>12446</v>
      </c>
      <c r="GD5" s="42">
        <v>12551.6</v>
      </c>
      <c r="GE5" s="42">
        <v>12707.5</v>
      </c>
      <c r="GF5" s="42">
        <v>12841.2</v>
      </c>
      <c r="GG5" s="42">
        <v>12979.5</v>
      </c>
      <c r="GH5" s="42">
        <v>13153.2</v>
      </c>
      <c r="GI5" s="42">
        <v>13241.3</v>
      </c>
      <c r="GJ5" s="42">
        <v>13370.9</v>
      </c>
      <c r="GK5" s="42">
        <v>13596</v>
      </c>
      <c r="GL5" s="42">
        <v>13755.5</v>
      </c>
      <c r="GM5" s="42">
        <v>13939.9</v>
      </c>
      <c r="GN5" s="42">
        <v>14086.3</v>
      </c>
      <c r="GO5" s="42">
        <v>14191.4</v>
      </c>
      <c r="GP5" s="42">
        <v>14276.6</v>
      </c>
      <c r="GQ5" s="42">
        <v>14497.3</v>
      </c>
      <c r="GR5" s="42">
        <v>14645.3</v>
      </c>
      <c r="GS5" s="42">
        <v>14759.2</v>
      </c>
      <c r="GT5" s="42">
        <v>14545.5</v>
      </c>
      <c r="GU5" s="42">
        <v>13097.3</v>
      </c>
      <c r="GV5" s="42">
        <v>14401.5</v>
      </c>
      <c r="GW5" s="42">
        <v>14537</v>
      </c>
      <c r="GX5" s="42">
        <v>15069.2</v>
      </c>
    </row>
    <row r="6" spans="1:206" x14ac:dyDescent="0.35">
      <c r="A6" s="2" t="s">
        <v>285</v>
      </c>
      <c r="B6" s="42">
        <v>3065.1</v>
      </c>
      <c r="C6" s="42">
        <v>3079</v>
      </c>
      <c r="D6" s="42">
        <v>3106</v>
      </c>
      <c r="E6" s="42">
        <v>3097.5</v>
      </c>
      <c r="F6" s="42">
        <v>3157</v>
      </c>
      <c r="G6" s="42">
        <v>3186</v>
      </c>
      <c r="H6" s="42">
        <v>3211.4</v>
      </c>
      <c r="I6" s="42">
        <v>3264.7</v>
      </c>
      <c r="J6" s="42">
        <v>3307.8</v>
      </c>
      <c r="K6" s="42">
        <v>3370.7</v>
      </c>
      <c r="L6" s="42">
        <v>3422.7</v>
      </c>
      <c r="M6" s="42">
        <v>3503</v>
      </c>
      <c r="N6" s="42">
        <v>3567</v>
      </c>
      <c r="O6" s="42">
        <v>3565.3</v>
      </c>
      <c r="P6" s="42">
        <v>3577.9</v>
      </c>
      <c r="Q6" s="42">
        <v>3567.2</v>
      </c>
      <c r="R6" s="42">
        <v>3535.3</v>
      </c>
      <c r="S6" s="42">
        <v>3548</v>
      </c>
      <c r="T6" s="42">
        <v>3563.3</v>
      </c>
      <c r="U6" s="42">
        <v>3511.2</v>
      </c>
      <c r="V6" s="42">
        <v>3540.6</v>
      </c>
      <c r="W6" s="42">
        <v>3598.9</v>
      </c>
      <c r="X6" s="42">
        <v>3650</v>
      </c>
      <c r="Y6" s="42">
        <v>3689.3</v>
      </c>
      <c r="Z6" s="42">
        <v>3763</v>
      </c>
      <c r="AA6" s="42">
        <v>3797.7</v>
      </c>
      <c r="AB6" s="42">
        <v>3837.7</v>
      </c>
      <c r="AC6" s="42">
        <v>3887.4</v>
      </c>
      <c r="AD6" s="42">
        <v>3933.3</v>
      </c>
      <c r="AE6" s="42">
        <v>3954.6</v>
      </c>
      <c r="AF6" s="42">
        <v>3992</v>
      </c>
      <c r="AG6" s="42">
        <v>4052</v>
      </c>
      <c r="AH6" s="42">
        <v>4074.8</v>
      </c>
      <c r="AI6" s="42">
        <v>4161.8999999999996</v>
      </c>
      <c r="AJ6" s="42">
        <v>4179.3999999999996</v>
      </c>
      <c r="AK6" s="42">
        <v>4213.1000000000004</v>
      </c>
      <c r="AL6" s="42">
        <v>4234.8999999999996</v>
      </c>
      <c r="AM6" s="42">
        <v>4232.2</v>
      </c>
      <c r="AN6" s="42">
        <v>4273.3</v>
      </c>
      <c r="AO6" s="42">
        <v>4284</v>
      </c>
      <c r="AP6" s="42">
        <v>4277.8999999999996</v>
      </c>
      <c r="AQ6" s="42">
        <v>4181.5</v>
      </c>
      <c r="AR6" s="42">
        <v>4227.3999999999996</v>
      </c>
      <c r="AS6" s="42">
        <v>4284.5</v>
      </c>
      <c r="AT6" s="42">
        <v>4298.8</v>
      </c>
      <c r="AU6" s="42">
        <v>4299.2</v>
      </c>
      <c r="AV6" s="42">
        <v>4319</v>
      </c>
      <c r="AW6" s="42">
        <v>4289.5</v>
      </c>
      <c r="AX6" s="42">
        <v>4321.1000000000004</v>
      </c>
      <c r="AY6" s="42">
        <v>4334.3</v>
      </c>
      <c r="AZ6" s="42">
        <v>4363.3</v>
      </c>
      <c r="BA6" s="42">
        <v>4439.7</v>
      </c>
      <c r="BB6" s="42">
        <v>4483.6000000000004</v>
      </c>
      <c r="BC6" s="42">
        <v>4574.8999999999996</v>
      </c>
      <c r="BD6" s="42">
        <v>4657</v>
      </c>
      <c r="BE6" s="42">
        <v>4731.2</v>
      </c>
      <c r="BF6" s="42">
        <v>4770.5</v>
      </c>
      <c r="BG6" s="42">
        <v>4837.3</v>
      </c>
      <c r="BH6" s="42">
        <v>4873.2</v>
      </c>
      <c r="BI6" s="42">
        <v>4936.3</v>
      </c>
      <c r="BJ6" s="42">
        <v>5020.2</v>
      </c>
      <c r="BK6" s="42">
        <v>5066.3</v>
      </c>
      <c r="BL6" s="42">
        <v>5162.5</v>
      </c>
      <c r="BM6" s="42">
        <v>5173.6000000000004</v>
      </c>
      <c r="BN6" s="42">
        <v>5218.8999999999996</v>
      </c>
      <c r="BO6" s="42">
        <v>5275.7</v>
      </c>
      <c r="BP6" s="42">
        <v>5369</v>
      </c>
      <c r="BQ6" s="42">
        <v>5402</v>
      </c>
      <c r="BR6" s="42">
        <v>5407.4</v>
      </c>
      <c r="BS6" s="42">
        <v>5481.2</v>
      </c>
      <c r="BT6" s="42">
        <v>5543.7</v>
      </c>
      <c r="BU6" s="42">
        <v>5555.5</v>
      </c>
      <c r="BV6" s="42">
        <v>5653.6</v>
      </c>
      <c r="BW6" s="42">
        <v>5695.3</v>
      </c>
      <c r="BX6" s="42">
        <v>5745.9</v>
      </c>
      <c r="BY6" s="42">
        <v>5811.3</v>
      </c>
      <c r="BZ6" s="42">
        <v>5838.2</v>
      </c>
      <c r="CA6" s="42">
        <v>5865.5</v>
      </c>
      <c r="CB6" s="42">
        <v>5922.3</v>
      </c>
      <c r="CC6" s="42">
        <v>5948</v>
      </c>
      <c r="CD6" s="42">
        <v>5998.1</v>
      </c>
      <c r="CE6" s="42">
        <v>6016.3</v>
      </c>
      <c r="CF6" s="42">
        <v>6040.2</v>
      </c>
      <c r="CG6" s="42">
        <v>5994.2</v>
      </c>
      <c r="CH6" s="42">
        <v>5971.7</v>
      </c>
      <c r="CI6" s="42">
        <v>6021.2</v>
      </c>
      <c r="CJ6" s="42">
        <v>6051.2</v>
      </c>
      <c r="CK6" s="42">
        <v>6048.2</v>
      </c>
      <c r="CL6" s="42">
        <v>6161.4</v>
      </c>
      <c r="CM6" s="42">
        <v>6203.2</v>
      </c>
      <c r="CN6" s="42">
        <v>6269.7</v>
      </c>
      <c r="CO6" s="42">
        <v>6344.4</v>
      </c>
      <c r="CP6" s="42">
        <v>6368.8</v>
      </c>
      <c r="CQ6" s="42">
        <v>6426.7</v>
      </c>
      <c r="CR6" s="42">
        <v>6498.2</v>
      </c>
      <c r="CS6" s="42">
        <v>6555.3</v>
      </c>
      <c r="CT6" s="42">
        <v>6630.3</v>
      </c>
      <c r="CU6" s="42">
        <v>6681.8</v>
      </c>
      <c r="CV6" s="42">
        <v>6732.8</v>
      </c>
      <c r="CW6" s="42">
        <v>6805.6</v>
      </c>
      <c r="CX6" s="42">
        <v>6822.5</v>
      </c>
      <c r="CY6" s="42">
        <v>6882.3</v>
      </c>
      <c r="CZ6" s="42">
        <v>6944.7</v>
      </c>
      <c r="DA6" s="42">
        <v>6993.1</v>
      </c>
      <c r="DB6" s="42">
        <v>7057.6</v>
      </c>
      <c r="DC6" s="42">
        <v>7133.6</v>
      </c>
      <c r="DD6" s="42">
        <v>7176.8</v>
      </c>
      <c r="DE6" s="42">
        <v>7233.9</v>
      </c>
      <c r="DF6" s="42">
        <v>7310.2</v>
      </c>
      <c r="DG6" s="42">
        <v>7343.1</v>
      </c>
      <c r="DH6" s="42">
        <v>7468.2</v>
      </c>
      <c r="DI6" s="42">
        <v>7557.4</v>
      </c>
      <c r="DJ6" s="42">
        <v>7633.9</v>
      </c>
      <c r="DK6" s="42">
        <v>7768.3</v>
      </c>
      <c r="DL6" s="42">
        <v>7869.6</v>
      </c>
      <c r="DM6" s="42">
        <v>7983.3</v>
      </c>
      <c r="DN6" s="42">
        <v>8060.8</v>
      </c>
      <c r="DO6" s="42">
        <v>8178.3</v>
      </c>
      <c r="DP6" s="42">
        <v>8270.6</v>
      </c>
      <c r="DQ6" s="42">
        <v>8391.7999999999993</v>
      </c>
      <c r="DR6" s="42">
        <v>8520.7000000000007</v>
      </c>
      <c r="DS6" s="42">
        <v>8603</v>
      </c>
      <c r="DT6" s="42">
        <v>8687.5</v>
      </c>
      <c r="DU6" s="42">
        <v>8762.2000000000007</v>
      </c>
      <c r="DV6" s="42">
        <v>8797.2999999999993</v>
      </c>
      <c r="DW6" s="42">
        <v>8818.1</v>
      </c>
      <c r="DX6" s="42">
        <v>8848.2999999999993</v>
      </c>
      <c r="DY6" s="42">
        <v>8980.6</v>
      </c>
      <c r="DZ6" s="42">
        <v>9008.1</v>
      </c>
      <c r="EA6" s="42">
        <v>9054.2999999999993</v>
      </c>
      <c r="EB6" s="42">
        <v>9119.9</v>
      </c>
      <c r="EC6" s="42">
        <v>9172.4</v>
      </c>
      <c r="ED6" s="42">
        <v>9215.5</v>
      </c>
      <c r="EE6" s="42">
        <v>9319</v>
      </c>
      <c r="EF6" s="42">
        <v>9455.7000000000007</v>
      </c>
      <c r="EG6" s="42">
        <v>9519.7999999999993</v>
      </c>
      <c r="EH6" s="42">
        <v>9604.5</v>
      </c>
      <c r="EI6" s="42">
        <v>9664.2999999999993</v>
      </c>
      <c r="EJ6" s="42">
        <v>9771.1</v>
      </c>
      <c r="EK6" s="42">
        <v>9877.4</v>
      </c>
      <c r="EL6" s="42">
        <v>9935</v>
      </c>
      <c r="EM6" s="42">
        <v>10047.799999999999</v>
      </c>
      <c r="EN6" s="42">
        <v>10145.299999999999</v>
      </c>
      <c r="EO6" s="42">
        <v>10175.4</v>
      </c>
      <c r="EP6" s="42">
        <v>10288.9</v>
      </c>
      <c r="EQ6" s="42">
        <v>10341</v>
      </c>
      <c r="ER6" s="42">
        <v>10403.799999999999</v>
      </c>
      <c r="ES6" s="42">
        <v>10504.5</v>
      </c>
      <c r="ET6" s="42">
        <v>10563.3</v>
      </c>
      <c r="EU6" s="42">
        <v>10582.8</v>
      </c>
      <c r="EV6" s="42">
        <v>10642.5</v>
      </c>
      <c r="EW6" s="42">
        <v>10672.8</v>
      </c>
      <c r="EX6" s="42">
        <v>10644.4</v>
      </c>
      <c r="EY6" s="42">
        <v>10661.7</v>
      </c>
      <c r="EZ6" s="42">
        <v>10581.9</v>
      </c>
      <c r="FA6" s="42">
        <v>10483.4</v>
      </c>
      <c r="FB6" s="42">
        <v>10459.700000000001</v>
      </c>
      <c r="FC6" s="42">
        <v>10417.299999999999</v>
      </c>
      <c r="FD6" s="42">
        <v>10489.2</v>
      </c>
      <c r="FE6" s="42">
        <v>10473.6</v>
      </c>
      <c r="FF6" s="42">
        <v>10525.4</v>
      </c>
      <c r="FG6" s="42">
        <v>10609.1</v>
      </c>
      <c r="FH6" s="42">
        <v>10683.3</v>
      </c>
      <c r="FI6" s="42">
        <v>10754</v>
      </c>
      <c r="FJ6" s="42">
        <v>10799.7</v>
      </c>
      <c r="FK6" s="42">
        <v>10823.7</v>
      </c>
      <c r="FL6" s="42">
        <v>10866</v>
      </c>
      <c r="FM6" s="42">
        <v>10885.9</v>
      </c>
      <c r="FN6" s="42">
        <v>10973.3</v>
      </c>
      <c r="FO6" s="42">
        <v>10989.6</v>
      </c>
      <c r="FP6" s="42">
        <v>11007.5</v>
      </c>
      <c r="FQ6" s="42">
        <v>11056.9</v>
      </c>
      <c r="FR6" s="42">
        <v>11114.2</v>
      </c>
      <c r="FS6" s="42">
        <v>11122.2</v>
      </c>
      <c r="FT6" s="42">
        <v>11167.4</v>
      </c>
      <c r="FU6" s="42">
        <v>11263.6</v>
      </c>
      <c r="FV6" s="42">
        <v>11308</v>
      </c>
      <c r="FW6" s="42">
        <v>11431.8</v>
      </c>
      <c r="FX6" s="42">
        <v>11554.8</v>
      </c>
      <c r="FY6" s="42">
        <v>11695</v>
      </c>
      <c r="FZ6" s="42">
        <v>11798.3</v>
      </c>
      <c r="GA6" s="42">
        <v>11892.3</v>
      </c>
      <c r="GB6" s="42">
        <v>11991.2</v>
      </c>
      <c r="GC6" s="42">
        <v>12055.4</v>
      </c>
      <c r="GD6" s="42">
        <v>12148.1</v>
      </c>
      <c r="GE6" s="42">
        <v>12225.8</v>
      </c>
      <c r="GF6" s="42">
        <v>12304.5</v>
      </c>
      <c r="GG6" s="42">
        <v>12380</v>
      </c>
      <c r="GH6" s="42">
        <v>12477.3</v>
      </c>
      <c r="GI6" s="42">
        <v>12533.1</v>
      </c>
      <c r="GJ6" s="42">
        <v>12604.5</v>
      </c>
      <c r="GK6" s="42">
        <v>12733.7</v>
      </c>
      <c r="GL6" s="42">
        <v>12798.1</v>
      </c>
      <c r="GM6" s="42">
        <v>12898.1</v>
      </c>
      <c r="GN6" s="42">
        <v>12983</v>
      </c>
      <c r="GO6" s="42">
        <v>13033.4</v>
      </c>
      <c r="GP6" s="42">
        <v>13093.2</v>
      </c>
      <c r="GQ6" s="42">
        <v>13212.8</v>
      </c>
      <c r="GR6" s="42">
        <v>13301.3</v>
      </c>
      <c r="GS6" s="42">
        <v>13353.7</v>
      </c>
      <c r="GT6" s="42">
        <v>13118.4</v>
      </c>
      <c r="GU6" s="42">
        <v>11860.3</v>
      </c>
      <c r="GV6" s="42">
        <v>12924.7</v>
      </c>
      <c r="GW6" s="42">
        <v>12999.1</v>
      </c>
      <c r="GX6" s="42">
        <v>13352.2</v>
      </c>
    </row>
    <row r="7" spans="1:206" x14ac:dyDescent="0.35">
      <c r="A7" s="2" t="s">
        <v>286</v>
      </c>
      <c r="B7" s="42">
        <v>20.61</v>
      </c>
      <c r="C7" s="42">
        <v>20.838000000000001</v>
      </c>
      <c r="D7" s="42">
        <v>21.041</v>
      </c>
      <c r="E7" s="42">
        <v>21.314</v>
      </c>
      <c r="F7" s="42">
        <v>21.515999999999998</v>
      </c>
      <c r="G7" s="42">
        <v>21.760999999999999</v>
      </c>
      <c r="H7" s="42">
        <v>21.975000000000001</v>
      </c>
      <c r="I7" s="42">
        <v>22.111000000000001</v>
      </c>
      <c r="J7" s="42">
        <v>22.344000000000001</v>
      </c>
      <c r="K7" s="42">
        <v>22.472999999999999</v>
      </c>
      <c r="L7" s="42">
        <v>22.670999999999999</v>
      </c>
      <c r="M7" s="42">
        <v>22.855</v>
      </c>
      <c r="N7" s="42">
        <v>23.131</v>
      </c>
      <c r="O7" s="42">
        <v>23.576000000000001</v>
      </c>
      <c r="P7" s="42">
        <v>24.004999999999999</v>
      </c>
      <c r="Q7" s="42">
        <v>24.495999999999999</v>
      </c>
      <c r="R7" s="42">
        <v>25.225000000000001</v>
      </c>
      <c r="S7" s="42">
        <v>25.939</v>
      </c>
      <c r="T7" s="42">
        <v>26.638999999999999</v>
      </c>
      <c r="U7" s="42">
        <v>27.315999999999999</v>
      </c>
      <c r="V7" s="42">
        <v>27.83</v>
      </c>
      <c r="W7" s="42">
        <v>28.172000000000001</v>
      </c>
      <c r="X7" s="42">
        <v>28.699000000000002</v>
      </c>
      <c r="Y7" s="42">
        <v>29.18</v>
      </c>
      <c r="Z7" s="42">
        <v>29.501999999999999</v>
      </c>
      <c r="AA7" s="42">
        <v>29.748999999999999</v>
      </c>
      <c r="AB7" s="42">
        <v>30.2</v>
      </c>
      <c r="AC7" s="42">
        <v>30.678000000000001</v>
      </c>
      <c r="AD7" s="42">
        <v>31.231000000000002</v>
      </c>
      <c r="AE7" s="42">
        <v>31.765999999999998</v>
      </c>
      <c r="AF7" s="42">
        <v>32.243000000000002</v>
      </c>
      <c r="AG7" s="42">
        <v>32.701999999999998</v>
      </c>
      <c r="AH7" s="42">
        <v>33.238</v>
      </c>
      <c r="AI7" s="42">
        <v>33.920999999999999</v>
      </c>
      <c r="AJ7" s="42">
        <v>34.517000000000003</v>
      </c>
      <c r="AK7" s="42">
        <v>35.168999999999997</v>
      </c>
      <c r="AL7" s="42">
        <v>35.831000000000003</v>
      </c>
      <c r="AM7" s="42">
        <v>36.81</v>
      </c>
      <c r="AN7" s="42">
        <v>37.723999999999997</v>
      </c>
      <c r="AO7" s="42">
        <v>38.637</v>
      </c>
      <c r="AP7" s="42">
        <v>39.796999999999997</v>
      </c>
      <c r="AQ7" s="42">
        <v>40.771000000000001</v>
      </c>
      <c r="AR7" s="42">
        <v>41.723999999999997</v>
      </c>
      <c r="AS7" s="42">
        <v>42.756999999999998</v>
      </c>
      <c r="AT7" s="42">
        <v>43.866</v>
      </c>
      <c r="AU7" s="42">
        <v>44.600999999999999</v>
      </c>
      <c r="AV7" s="42">
        <v>45.335999999999999</v>
      </c>
      <c r="AW7" s="42">
        <v>46.030999999999999</v>
      </c>
      <c r="AX7" s="42">
        <v>46.616</v>
      </c>
      <c r="AY7" s="42">
        <v>47.064</v>
      </c>
      <c r="AZ7" s="42">
        <v>47.808</v>
      </c>
      <c r="BA7" s="42">
        <v>48.335000000000001</v>
      </c>
      <c r="BB7" s="42">
        <v>48.734999999999999</v>
      </c>
      <c r="BC7" s="42">
        <v>49.18</v>
      </c>
      <c r="BD7" s="42">
        <v>49.826999999999998</v>
      </c>
      <c r="BE7" s="42">
        <v>50.155999999999999</v>
      </c>
      <c r="BF7" s="42">
        <v>50.698</v>
      </c>
      <c r="BG7" s="42">
        <v>51.189</v>
      </c>
      <c r="BH7" s="42">
        <v>51.584000000000003</v>
      </c>
      <c r="BI7" s="42">
        <v>51.902000000000001</v>
      </c>
      <c r="BJ7" s="42">
        <v>52.514000000000003</v>
      </c>
      <c r="BK7" s="42">
        <v>52.94</v>
      </c>
      <c r="BL7" s="42">
        <v>53.354999999999997</v>
      </c>
      <c r="BM7" s="42">
        <v>53.726999999999997</v>
      </c>
      <c r="BN7" s="42">
        <v>54.107999999999997</v>
      </c>
      <c r="BO7" s="42">
        <v>54.051000000000002</v>
      </c>
      <c r="BP7" s="42">
        <v>54.335999999999999</v>
      </c>
      <c r="BQ7" s="42">
        <v>54.664999999999999</v>
      </c>
      <c r="BR7" s="42">
        <v>55.179000000000002</v>
      </c>
      <c r="BS7" s="42">
        <v>55.710999999999999</v>
      </c>
      <c r="BT7" s="42">
        <v>56.238999999999997</v>
      </c>
      <c r="BU7" s="42">
        <v>56.725000000000001</v>
      </c>
      <c r="BV7" s="42">
        <v>57.173000000000002</v>
      </c>
      <c r="BW7" s="42">
        <v>57.805</v>
      </c>
      <c r="BX7" s="42">
        <v>58.517000000000003</v>
      </c>
      <c r="BY7" s="42">
        <v>59.107999999999997</v>
      </c>
      <c r="BZ7" s="42">
        <v>59.786999999999999</v>
      </c>
      <c r="CA7" s="42">
        <v>60.593000000000004</v>
      </c>
      <c r="CB7" s="42">
        <v>60.95</v>
      </c>
      <c r="CC7" s="42">
        <v>61.43</v>
      </c>
      <c r="CD7" s="42">
        <v>62.32</v>
      </c>
      <c r="CE7" s="42">
        <v>62.886000000000003</v>
      </c>
      <c r="CF7" s="42">
        <v>63.685000000000002</v>
      </c>
      <c r="CG7" s="42">
        <v>64.527000000000001</v>
      </c>
      <c r="CH7" s="42">
        <v>64.866</v>
      </c>
      <c r="CI7" s="42">
        <v>65.221000000000004</v>
      </c>
      <c r="CJ7" s="42">
        <v>65.664000000000001</v>
      </c>
      <c r="CK7" s="42">
        <v>66.14</v>
      </c>
      <c r="CL7" s="42">
        <v>66.555000000000007</v>
      </c>
      <c r="CM7" s="42">
        <v>66.998000000000005</v>
      </c>
      <c r="CN7" s="42">
        <v>67.424999999999997</v>
      </c>
      <c r="CO7" s="42">
        <v>67.894999999999996</v>
      </c>
      <c r="CP7" s="42">
        <v>68.299000000000007</v>
      </c>
      <c r="CQ7" s="42">
        <v>68.757999999999996</v>
      </c>
      <c r="CR7" s="42">
        <v>69.057000000000002</v>
      </c>
      <c r="CS7" s="42">
        <v>69.454999999999998</v>
      </c>
      <c r="CT7" s="42">
        <v>69.703999999999994</v>
      </c>
      <c r="CU7" s="42">
        <v>70.093000000000004</v>
      </c>
      <c r="CV7" s="42">
        <v>70.596000000000004</v>
      </c>
      <c r="CW7" s="42">
        <v>70.927000000000007</v>
      </c>
      <c r="CX7" s="42">
        <v>71.274000000000001</v>
      </c>
      <c r="CY7" s="42">
        <v>71.688999999999993</v>
      </c>
      <c r="CZ7" s="42">
        <v>71.980999999999995</v>
      </c>
      <c r="DA7" s="42">
        <v>72.298000000000002</v>
      </c>
      <c r="DB7" s="42">
        <v>72.7</v>
      </c>
      <c r="DC7" s="42">
        <v>73.186999999999998</v>
      </c>
      <c r="DD7" s="42">
        <v>73.498999999999995</v>
      </c>
      <c r="DE7" s="42">
        <v>73.998999999999995</v>
      </c>
      <c r="DF7" s="42">
        <v>74.325999999999993</v>
      </c>
      <c r="DG7" s="42">
        <v>74.512</v>
      </c>
      <c r="DH7" s="42">
        <v>74.709000000000003</v>
      </c>
      <c r="DI7" s="42">
        <v>74.942999999999998</v>
      </c>
      <c r="DJ7" s="42">
        <v>74.948999999999998</v>
      </c>
      <c r="DK7" s="42">
        <v>75.084000000000003</v>
      </c>
      <c r="DL7" s="42">
        <v>75.316999999999993</v>
      </c>
      <c r="DM7" s="42">
        <v>75.515000000000001</v>
      </c>
      <c r="DN7" s="42">
        <v>75.712999999999994</v>
      </c>
      <c r="DO7" s="42">
        <v>76.126999999999995</v>
      </c>
      <c r="DP7" s="42">
        <v>76.53</v>
      </c>
      <c r="DQ7" s="42">
        <v>76.981999999999999</v>
      </c>
      <c r="DR7" s="42">
        <v>77.625</v>
      </c>
      <c r="DS7" s="42">
        <v>77.972999999999999</v>
      </c>
      <c r="DT7" s="42">
        <v>78.454999999999998</v>
      </c>
      <c r="DU7" s="42">
        <v>78.888000000000005</v>
      </c>
      <c r="DV7" s="42">
        <v>79.423000000000002</v>
      </c>
      <c r="DW7" s="42">
        <v>79.795000000000002</v>
      </c>
      <c r="DX7" s="42">
        <v>79.841999999999999</v>
      </c>
      <c r="DY7" s="42">
        <v>79.891999999999996</v>
      </c>
      <c r="DZ7" s="42">
        <v>80.040999999999997</v>
      </c>
      <c r="EA7" s="42">
        <v>80.650999999999996</v>
      </c>
      <c r="EB7" s="42">
        <v>81.045000000000002</v>
      </c>
      <c r="EC7" s="42">
        <v>81.42</v>
      </c>
      <c r="ED7" s="42">
        <v>81.994</v>
      </c>
      <c r="EE7" s="42">
        <v>82.015000000000001</v>
      </c>
      <c r="EF7" s="42">
        <v>82.522000000000006</v>
      </c>
      <c r="EG7" s="42">
        <v>82.900999999999996</v>
      </c>
      <c r="EH7" s="42">
        <v>83.588999999999999</v>
      </c>
      <c r="EI7" s="42">
        <v>84.162000000000006</v>
      </c>
      <c r="EJ7" s="42">
        <v>84.585999999999999</v>
      </c>
      <c r="EK7" s="42">
        <v>85.308999999999997</v>
      </c>
      <c r="EL7" s="42">
        <v>85.795000000000002</v>
      </c>
      <c r="EM7" s="42">
        <v>86.31</v>
      </c>
      <c r="EN7" s="42">
        <v>87.231999999999999</v>
      </c>
      <c r="EO7" s="42">
        <v>87.912999999999997</v>
      </c>
      <c r="EP7" s="42">
        <v>88.358999999999995</v>
      </c>
      <c r="EQ7" s="42">
        <v>89.069000000000003</v>
      </c>
      <c r="ER7" s="42">
        <v>89.710999999999999</v>
      </c>
      <c r="ES7" s="42">
        <v>89.558999999999997</v>
      </c>
      <c r="ET7" s="42">
        <v>90.406000000000006</v>
      </c>
      <c r="EU7" s="42">
        <v>91.138999999999996</v>
      </c>
      <c r="EV7" s="42">
        <v>91.653000000000006</v>
      </c>
      <c r="EW7" s="42">
        <v>92.552999999999997</v>
      </c>
      <c r="EX7" s="42">
        <v>93.328999999999994</v>
      </c>
      <c r="EY7" s="42">
        <v>94.289000000000001</v>
      </c>
      <c r="EZ7" s="42">
        <v>95.266000000000005</v>
      </c>
      <c r="FA7" s="42">
        <v>93.835999999999999</v>
      </c>
      <c r="FB7" s="42">
        <v>93.274000000000001</v>
      </c>
      <c r="FC7" s="42">
        <v>93.692999999999998</v>
      </c>
      <c r="FD7" s="42">
        <v>94.34</v>
      </c>
      <c r="FE7" s="42">
        <v>95.07</v>
      </c>
      <c r="FF7" s="42">
        <v>95.394999999999996</v>
      </c>
      <c r="FG7" s="42">
        <v>95.503</v>
      </c>
      <c r="FH7" s="42">
        <v>95.671000000000006</v>
      </c>
      <c r="FI7" s="42">
        <v>96.25</v>
      </c>
      <c r="FJ7" s="42">
        <v>97.090999999999994</v>
      </c>
      <c r="FK7" s="42">
        <v>98.048000000000002</v>
      </c>
      <c r="FL7" s="42">
        <v>98.522999999999996</v>
      </c>
      <c r="FM7" s="42">
        <v>98.86</v>
      </c>
      <c r="FN7" s="42">
        <v>99.537999999999997</v>
      </c>
      <c r="FO7" s="42">
        <v>99.775999999999996</v>
      </c>
      <c r="FP7" s="42">
        <v>100.062</v>
      </c>
      <c r="FQ7" s="42">
        <v>100.624</v>
      </c>
      <c r="FR7" s="42">
        <v>100.982</v>
      </c>
      <c r="FS7" s="42">
        <v>101.057</v>
      </c>
      <c r="FT7" s="42">
        <v>101.46599999999999</v>
      </c>
      <c r="FU7" s="42">
        <v>101.88</v>
      </c>
      <c r="FV7" s="42">
        <v>102.357</v>
      </c>
      <c r="FW7" s="42">
        <v>102.846</v>
      </c>
      <c r="FX7" s="42">
        <v>103.123</v>
      </c>
      <c r="FY7" s="42">
        <v>102.992</v>
      </c>
      <c r="FZ7" s="42">
        <v>102.55200000000001</v>
      </c>
      <c r="GA7" s="42">
        <v>103.057</v>
      </c>
      <c r="GB7" s="42">
        <v>103.322</v>
      </c>
      <c r="GC7" s="42">
        <v>103.24299999999999</v>
      </c>
      <c r="GD7" s="42">
        <v>103.325</v>
      </c>
      <c r="GE7" s="42">
        <v>103.944</v>
      </c>
      <c r="GF7" s="42">
        <v>104.366</v>
      </c>
      <c r="GG7" s="42">
        <v>104.84699999999999</v>
      </c>
      <c r="GH7" s="42">
        <v>105.42100000000001</v>
      </c>
      <c r="GI7" s="42">
        <v>105.654</v>
      </c>
      <c r="GJ7" s="42">
        <v>106.084</v>
      </c>
      <c r="GK7" s="42">
        <v>106.77500000000001</v>
      </c>
      <c r="GL7" s="42">
        <v>107.485</v>
      </c>
      <c r="GM7" s="42">
        <v>108.081</v>
      </c>
      <c r="GN7" s="42">
        <v>108.501</v>
      </c>
      <c r="GO7" s="42">
        <v>108.889</v>
      </c>
      <c r="GP7" s="42">
        <v>109.042</v>
      </c>
      <c r="GQ7" s="42">
        <v>109.726</v>
      </c>
      <c r="GR7" s="42">
        <v>110.108</v>
      </c>
      <c r="GS7" s="42">
        <v>110.529</v>
      </c>
      <c r="GT7" s="42">
        <v>110.88200000000001</v>
      </c>
      <c r="GU7" s="42">
        <v>110.435</v>
      </c>
      <c r="GV7" s="42">
        <v>111.431</v>
      </c>
      <c r="GW7" s="42">
        <v>111.83499999999999</v>
      </c>
      <c r="GX7" s="42">
        <v>112.864</v>
      </c>
    </row>
    <row r="8" spans="1:206" x14ac:dyDescent="0.35">
      <c r="A8" s="2" t="s">
        <v>280</v>
      </c>
      <c r="B8" s="42">
        <v>18.701000000000001</v>
      </c>
      <c r="C8" s="42">
        <v>18.948</v>
      </c>
      <c r="D8" s="42">
        <v>19.271000000000001</v>
      </c>
      <c r="E8" s="42">
        <v>19.515999999999998</v>
      </c>
      <c r="F8" s="42">
        <v>20.134</v>
      </c>
      <c r="G8" s="42">
        <v>20.51</v>
      </c>
      <c r="H8" s="42">
        <v>20.806999999999999</v>
      </c>
      <c r="I8" s="42">
        <v>21.23</v>
      </c>
      <c r="J8" s="42">
        <v>22.103999999999999</v>
      </c>
      <c r="K8" s="42">
        <v>22.327000000000002</v>
      </c>
      <c r="L8" s="42">
        <v>22.51</v>
      </c>
      <c r="M8" s="42">
        <v>22.998999999999999</v>
      </c>
      <c r="N8" s="42">
        <v>23.37</v>
      </c>
      <c r="O8" s="42">
        <v>23.777000000000001</v>
      </c>
      <c r="P8" s="42">
        <v>24.268999999999998</v>
      </c>
      <c r="Q8" s="42">
        <v>24.788</v>
      </c>
      <c r="R8" s="42">
        <v>25.042000000000002</v>
      </c>
      <c r="S8" s="42">
        <v>25.494</v>
      </c>
      <c r="T8" s="42">
        <v>26.239000000000001</v>
      </c>
      <c r="U8" s="42">
        <v>27.11</v>
      </c>
      <c r="V8" s="42">
        <v>27.603000000000002</v>
      </c>
      <c r="W8" s="42">
        <v>28.003</v>
      </c>
      <c r="X8" s="42">
        <v>28.38</v>
      </c>
      <c r="Y8" s="42">
        <v>29.032</v>
      </c>
      <c r="Z8" s="42">
        <v>29.456</v>
      </c>
      <c r="AA8" s="42">
        <v>29.702999999999999</v>
      </c>
      <c r="AB8" s="42">
        <v>30.042999999999999</v>
      </c>
      <c r="AC8" s="42">
        <v>30.846</v>
      </c>
      <c r="AD8" s="42">
        <v>31.283000000000001</v>
      </c>
      <c r="AE8" s="42">
        <v>31.638999999999999</v>
      </c>
      <c r="AF8" s="42">
        <v>31.795000000000002</v>
      </c>
      <c r="AG8" s="42">
        <v>32.716000000000001</v>
      </c>
      <c r="AH8" s="42">
        <v>33.090000000000003</v>
      </c>
      <c r="AI8" s="42">
        <v>33.74</v>
      </c>
      <c r="AJ8" s="42">
        <v>34.304000000000002</v>
      </c>
      <c r="AK8" s="42">
        <v>34.896000000000001</v>
      </c>
      <c r="AL8" s="42">
        <v>35.539000000000001</v>
      </c>
      <c r="AM8" s="42">
        <v>36.076000000000001</v>
      </c>
      <c r="AN8" s="42">
        <v>36.917999999999999</v>
      </c>
      <c r="AO8" s="42">
        <v>37.731000000000002</v>
      </c>
      <c r="AP8" s="42">
        <v>38.476999999999997</v>
      </c>
      <c r="AQ8" s="42">
        <v>39.963999999999999</v>
      </c>
      <c r="AR8" s="42">
        <v>40.369</v>
      </c>
      <c r="AS8" s="42">
        <v>41.584000000000003</v>
      </c>
      <c r="AT8" s="42">
        <v>42.414999999999999</v>
      </c>
      <c r="AU8" s="42">
        <v>43.402000000000001</v>
      </c>
      <c r="AV8" s="42">
        <v>44.353999999999999</v>
      </c>
      <c r="AW8" s="42">
        <v>45.203000000000003</v>
      </c>
      <c r="AX8" s="42">
        <v>45.924999999999997</v>
      </c>
      <c r="AY8" s="42">
        <v>46.835000000000001</v>
      </c>
      <c r="AZ8" s="42">
        <v>47.228000000000002</v>
      </c>
      <c r="BA8" s="42">
        <v>47.784999999999997</v>
      </c>
      <c r="BB8" s="42">
        <v>47.875</v>
      </c>
      <c r="BC8" s="42">
        <v>48.244999999999997</v>
      </c>
      <c r="BD8" s="42">
        <v>48.78</v>
      </c>
      <c r="BE8" s="42">
        <v>49.097999999999999</v>
      </c>
      <c r="BF8" s="42">
        <v>49.734999999999999</v>
      </c>
      <c r="BG8" s="42">
        <v>50.23</v>
      </c>
      <c r="BH8" s="42">
        <v>50.976999999999997</v>
      </c>
      <c r="BI8" s="42">
        <v>51.604999999999997</v>
      </c>
      <c r="BJ8" s="42">
        <v>51.399000000000001</v>
      </c>
      <c r="BK8" s="42">
        <v>51.52</v>
      </c>
      <c r="BL8" s="42">
        <v>51.795000000000002</v>
      </c>
      <c r="BM8" s="42">
        <v>52.134999999999998</v>
      </c>
      <c r="BN8" s="42">
        <v>52.003</v>
      </c>
      <c r="BO8" s="42">
        <v>51.872999999999998</v>
      </c>
      <c r="BP8" s="42">
        <v>51.947000000000003</v>
      </c>
      <c r="BQ8" s="42">
        <v>52.006</v>
      </c>
      <c r="BR8" s="42">
        <v>51.917000000000002</v>
      </c>
      <c r="BS8" s="42">
        <v>52.164000000000001</v>
      </c>
      <c r="BT8" s="42">
        <v>52.540999999999997</v>
      </c>
      <c r="BU8" s="42">
        <v>52.651000000000003</v>
      </c>
      <c r="BV8" s="42">
        <v>53.369</v>
      </c>
      <c r="BW8" s="42">
        <v>53.893000000000001</v>
      </c>
      <c r="BX8" s="42">
        <v>54.201000000000001</v>
      </c>
      <c r="BY8" s="42">
        <v>54.637999999999998</v>
      </c>
      <c r="BZ8" s="42">
        <v>55.042999999999999</v>
      </c>
      <c r="CA8" s="42">
        <v>55.447000000000003</v>
      </c>
      <c r="CB8" s="42">
        <v>55.722999999999999</v>
      </c>
      <c r="CC8" s="42">
        <v>55.923000000000002</v>
      </c>
      <c r="CD8" s="42">
        <v>56.314999999999998</v>
      </c>
      <c r="CE8" s="42">
        <v>57.281999999999996</v>
      </c>
      <c r="CF8" s="42">
        <v>57.36</v>
      </c>
      <c r="CG8" s="42">
        <v>58.042999999999999</v>
      </c>
      <c r="CH8" s="42">
        <v>58.563000000000002</v>
      </c>
      <c r="CI8" s="42">
        <v>58.851999999999997</v>
      </c>
      <c r="CJ8" s="42">
        <v>59.607999999999997</v>
      </c>
      <c r="CK8" s="42">
        <v>60.210999999999999</v>
      </c>
      <c r="CL8" s="42">
        <v>60.298999999999999</v>
      </c>
      <c r="CM8" s="42">
        <v>60.518999999999998</v>
      </c>
      <c r="CN8" s="42">
        <v>61.046999999999997</v>
      </c>
      <c r="CO8" s="42">
        <v>61.43</v>
      </c>
      <c r="CP8" s="42">
        <v>61.584000000000003</v>
      </c>
      <c r="CQ8" s="42">
        <v>61.854999999999997</v>
      </c>
      <c r="CR8" s="42">
        <v>62.302999999999997</v>
      </c>
      <c r="CS8" s="42">
        <v>62.860999999999997</v>
      </c>
      <c r="CT8" s="42">
        <v>63.15</v>
      </c>
      <c r="CU8" s="42">
        <v>63.679000000000002</v>
      </c>
      <c r="CV8" s="42">
        <v>64.045000000000002</v>
      </c>
      <c r="CW8" s="42">
        <v>64.570999999999998</v>
      </c>
      <c r="CX8" s="42">
        <v>65.114999999999995</v>
      </c>
      <c r="CY8" s="42">
        <v>65.549000000000007</v>
      </c>
      <c r="CZ8" s="42">
        <v>65.888000000000005</v>
      </c>
      <c r="DA8" s="42">
        <v>66.798000000000002</v>
      </c>
      <c r="DB8" s="42">
        <v>66.954999999999998</v>
      </c>
      <c r="DC8" s="42">
        <v>66.596000000000004</v>
      </c>
      <c r="DD8" s="42">
        <v>66.983000000000004</v>
      </c>
      <c r="DE8" s="42">
        <v>67.212000000000003</v>
      </c>
      <c r="DF8" s="42">
        <v>67.441999999999993</v>
      </c>
      <c r="DG8" s="42">
        <v>67.885000000000005</v>
      </c>
      <c r="DH8" s="42">
        <v>68.042000000000002</v>
      </c>
      <c r="DI8" s="42">
        <v>68.519000000000005</v>
      </c>
      <c r="DJ8" s="42">
        <v>68.231999999999999</v>
      </c>
      <c r="DK8" s="42">
        <v>68.671000000000006</v>
      </c>
      <c r="DL8" s="42">
        <v>69.119</v>
      </c>
      <c r="DM8" s="42">
        <v>69.340999999999994</v>
      </c>
      <c r="DN8" s="42">
        <v>69.546000000000006</v>
      </c>
      <c r="DO8" s="42">
        <v>70.128</v>
      </c>
      <c r="DP8" s="42">
        <v>70.765000000000001</v>
      </c>
      <c r="DQ8" s="42">
        <v>71.635999999999996</v>
      </c>
      <c r="DR8" s="42">
        <v>72.334000000000003</v>
      </c>
      <c r="DS8" s="42">
        <v>72.614000000000004</v>
      </c>
      <c r="DT8" s="42">
        <v>73.134</v>
      </c>
      <c r="DU8" s="42">
        <v>73.462999999999994</v>
      </c>
      <c r="DV8" s="42">
        <v>73.588999999999999</v>
      </c>
      <c r="DW8" s="42">
        <v>73.974999999999994</v>
      </c>
      <c r="DX8" s="42">
        <v>74.447999999999993</v>
      </c>
      <c r="DY8" s="42">
        <v>74.930000000000007</v>
      </c>
      <c r="DZ8" s="42">
        <v>75.414000000000001</v>
      </c>
      <c r="EA8" s="42">
        <v>76.126999999999995</v>
      </c>
      <c r="EB8" s="42">
        <v>76.78</v>
      </c>
      <c r="EC8" s="42">
        <v>78.203000000000003</v>
      </c>
      <c r="ED8" s="42">
        <v>79.075000000000003</v>
      </c>
      <c r="EE8" s="42">
        <v>79.637</v>
      </c>
      <c r="EF8" s="42">
        <v>80.358999999999995</v>
      </c>
      <c r="EG8" s="42">
        <v>80.960999999999999</v>
      </c>
      <c r="EH8" s="42">
        <v>81.650000000000006</v>
      </c>
      <c r="EI8" s="42">
        <v>82.358000000000004</v>
      </c>
      <c r="EJ8" s="42">
        <v>83.111999999999995</v>
      </c>
      <c r="EK8" s="42">
        <v>83.92</v>
      </c>
      <c r="EL8" s="42">
        <v>85.025999999999996</v>
      </c>
      <c r="EM8" s="42">
        <v>85.793000000000006</v>
      </c>
      <c r="EN8" s="42">
        <v>86.688000000000002</v>
      </c>
      <c r="EO8" s="42">
        <v>87.31</v>
      </c>
      <c r="EP8" s="42">
        <v>88.045000000000002</v>
      </c>
      <c r="EQ8" s="42">
        <v>88.656999999999996</v>
      </c>
      <c r="ER8" s="42">
        <v>89.314999999999998</v>
      </c>
      <c r="ES8" s="42">
        <v>89.78</v>
      </c>
      <c r="ET8" s="42">
        <v>90.549000000000007</v>
      </c>
      <c r="EU8" s="42">
        <v>91.272000000000006</v>
      </c>
      <c r="EV8" s="42">
        <v>91.899000000000001</v>
      </c>
      <c r="EW8" s="42">
        <v>92.635999999999996</v>
      </c>
      <c r="EX8" s="42">
        <v>93.415999999999997</v>
      </c>
      <c r="EY8" s="42">
        <v>94.373000000000005</v>
      </c>
      <c r="EZ8" s="42">
        <v>95.09</v>
      </c>
      <c r="FA8" s="42">
        <v>94.646000000000001</v>
      </c>
      <c r="FB8" s="42">
        <v>93.876000000000005</v>
      </c>
      <c r="FC8" s="42">
        <v>93.894999999999996</v>
      </c>
      <c r="FD8" s="42">
        <v>94.188000000000002</v>
      </c>
      <c r="FE8" s="42">
        <v>94.896000000000001</v>
      </c>
      <c r="FF8" s="42">
        <v>95.483999999999995</v>
      </c>
      <c r="FG8" s="42">
        <v>96.213999999999999</v>
      </c>
      <c r="FH8" s="42">
        <v>96.596999999999994</v>
      </c>
      <c r="FI8" s="42">
        <v>97.388999999999996</v>
      </c>
      <c r="FJ8" s="42">
        <v>98.266000000000005</v>
      </c>
      <c r="FK8" s="42">
        <v>99.155000000000001</v>
      </c>
      <c r="FL8" s="42">
        <v>99.498000000000005</v>
      </c>
      <c r="FM8" s="42">
        <v>99.363</v>
      </c>
      <c r="FN8" s="42">
        <v>99.704999999999998</v>
      </c>
      <c r="FO8" s="42">
        <v>99.927999999999997</v>
      </c>
      <c r="FP8" s="42">
        <v>100.122</v>
      </c>
      <c r="FQ8" s="42">
        <v>100.245</v>
      </c>
      <c r="FR8" s="42">
        <v>100.241</v>
      </c>
      <c r="FS8" s="42">
        <v>100.43600000000001</v>
      </c>
      <c r="FT8" s="42">
        <v>100.759</v>
      </c>
      <c r="FU8" s="42">
        <v>102.29</v>
      </c>
      <c r="FV8" s="42">
        <v>102.024</v>
      </c>
      <c r="FW8" s="42">
        <v>102.47199999999999</v>
      </c>
      <c r="FX8" s="42">
        <v>102.949</v>
      </c>
      <c r="FY8" s="42">
        <v>103.08499999999999</v>
      </c>
      <c r="FZ8" s="42">
        <v>102.922</v>
      </c>
      <c r="GA8" s="42">
        <v>103.122</v>
      </c>
      <c r="GB8" s="42">
        <v>103.277</v>
      </c>
      <c r="GC8" s="42">
        <v>103.19199999999999</v>
      </c>
      <c r="GD8" s="42">
        <v>102.914</v>
      </c>
      <c r="GE8" s="42">
        <v>103.505</v>
      </c>
      <c r="GF8" s="42">
        <v>103.95</v>
      </c>
      <c r="GG8" s="42">
        <v>104.47499999999999</v>
      </c>
      <c r="GH8" s="42">
        <v>105.072</v>
      </c>
      <c r="GI8" s="42">
        <v>105.46599999999999</v>
      </c>
      <c r="GJ8" s="42">
        <v>106.002</v>
      </c>
      <c r="GK8" s="42">
        <v>106.831</v>
      </c>
      <c r="GL8" s="42">
        <v>107.962</v>
      </c>
      <c r="GM8" s="42">
        <v>108.76300000000001</v>
      </c>
      <c r="GN8" s="42">
        <v>109.413</v>
      </c>
      <c r="GO8" s="42">
        <v>110.218</v>
      </c>
      <c r="GP8" s="42">
        <v>111.479</v>
      </c>
      <c r="GQ8" s="42">
        <v>110.761</v>
      </c>
      <c r="GR8" s="42">
        <v>110.92100000000001</v>
      </c>
      <c r="GS8" s="42">
        <v>111.28100000000001</v>
      </c>
      <c r="GT8" s="42">
        <v>111.205</v>
      </c>
      <c r="GU8" s="42">
        <v>110.901</v>
      </c>
      <c r="GV8" s="42">
        <v>111.373</v>
      </c>
      <c r="GW8" s="42">
        <v>112.102</v>
      </c>
      <c r="GX8" s="42">
        <v>113.15</v>
      </c>
    </row>
    <row r="9" spans="1:206" x14ac:dyDescent="0.35">
      <c r="A9" s="2" t="s">
        <v>287</v>
      </c>
      <c r="B9" s="42">
        <v>13.706</v>
      </c>
      <c r="C9" s="42">
        <v>13.996</v>
      </c>
      <c r="D9" s="42">
        <v>14.249000000000001</v>
      </c>
      <c r="E9" s="42">
        <v>14.519</v>
      </c>
      <c r="F9" s="42">
        <v>14.849</v>
      </c>
      <c r="G9" s="42">
        <v>15.117000000000001</v>
      </c>
      <c r="H9" s="42">
        <v>15.33</v>
      </c>
      <c r="I9" s="42">
        <v>15.497999999999999</v>
      </c>
      <c r="J9" s="42">
        <v>15.843999999999999</v>
      </c>
      <c r="K9" s="42">
        <v>16.030999999999999</v>
      </c>
      <c r="L9" s="42">
        <v>16.274999999999999</v>
      </c>
      <c r="M9" s="42">
        <v>16.498999999999999</v>
      </c>
      <c r="N9" s="42">
        <v>16.824000000000002</v>
      </c>
      <c r="O9" s="42">
        <v>17.123000000000001</v>
      </c>
      <c r="P9" s="42">
        <v>17.353000000000002</v>
      </c>
      <c r="Q9" s="42">
        <v>17.681999999999999</v>
      </c>
      <c r="R9" s="42">
        <v>18.195</v>
      </c>
      <c r="S9" s="42">
        <v>18.827999999999999</v>
      </c>
      <c r="T9" s="42">
        <v>19.515000000000001</v>
      </c>
      <c r="U9" s="42">
        <v>20.088999999999999</v>
      </c>
      <c r="V9" s="42">
        <v>20.492999999999999</v>
      </c>
      <c r="W9" s="42">
        <v>20.899000000000001</v>
      </c>
      <c r="X9" s="42">
        <v>21.166</v>
      </c>
      <c r="Y9" s="42">
        <v>21.437000000000001</v>
      </c>
      <c r="Z9" s="42">
        <v>21.678999999999998</v>
      </c>
      <c r="AA9" s="42">
        <v>21.942</v>
      </c>
      <c r="AB9" s="42">
        <v>22.105</v>
      </c>
      <c r="AC9" s="42">
        <v>22.369</v>
      </c>
      <c r="AD9" s="42">
        <v>22.791</v>
      </c>
      <c r="AE9" s="42">
        <v>23.199000000000002</v>
      </c>
      <c r="AF9" s="42">
        <v>23.594000000000001</v>
      </c>
      <c r="AG9" s="42">
        <v>23.992000000000001</v>
      </c>
      <c r="AH9" s="42">
        <v>24.331</v>
      </c>
      <c r="AI9" s="42">
        <v>24.736999999999998</v>
      </c>
      <c r="AJ9" s="42">
        <v>25.114000000000001</v>
      </c>
      <c r="AK9" s="42">
        <v>25.474</v>
      </c>
      <c r="AL9" s="42">
        <v>26.08</v>
      </c>
      <c r="AM9" s="42">
        <v>26.675999999999998</v>
      </c>
      <c r="AN9" s="42">
        <v>27.581</v>
      </c>
      <c r="AO9" s="42">
        <v>28.119</v>
      </c>
      <c r="AP9" s="42">
        <v>28.850999999999999</v>
      </c>
      <c r="AQ9" s="42">
        <v>29.643999999999998</v>
      </c>
      <c r="AR9" s="42">
        <v>30.498999999999999</v>
      </c>
      <c r="AS9" s="42">
        <v>31.329000000000001</v>
      </c>
      <c r="AT9" s="42">
        <v>32.347000000000001</v>
      </c>
      <c r="AU9" s="42">
        <v>33.043999999999997</v>
      </c>
      <c r="AV9" s="42">
        <v>33.491999999999997</v>
      </c>
      <c r="AW9" s="42">
        <v>34.021999999999998</v>
      </c>
      <c r="AX9" s="42">
        <v>34.594000000000001</v>
      </c>
      <c r="AY9" s="42">
        <v>35.15</v>
      </c>
      <c r="AZ9" s="42">
        <v>35.703000000000003</v>
      </c>
      <c r="BA9" s="42">
        <v>36.155999999999999</v>
      </c>
      <c r="BB9" s="42">
        <v>36.415999999999997</v>
      </c>
      <c r="BC9" s="42">
        <v>36.814999999999998</v>
      </c>
      <c r="BD9" s="42">
        <v>37.170999999999999</v>
      </c>
      <c r="BE9" s="42">
        <v>37.454000000000001</v>
      </c>
      <c r="BF9" s="42">
        <v>37.997</v>
      </c>
      <c r="BG9" s="42">
        <v>38.359000000000002</v>
      </c>
      <c r="BH9" s="42">
        <v>38.716999999999999</v>
      </c>
      <c r="BI9" s="42">
        <v>39.100999999999999</v>
      </c>
      <c r="BJ9" s="42">
        <v>39.561999999999998</v>
      </c>
      <c r="BK9" s="42">
        <v>39.951999999999998</v>
      </c>
      <c r="BL9" s="42">
        <v>40.283000000000001</v>
      </c>
      <c r="BM9" s="42">
        <v>40.655999999999999</v>
      </c>
      <c r="BN9" s="42">
        <v>40.825000000000003</v>
      </c>
      <c r="BO9" s="42">
        <v>41.005000000000003</v>
      </c>
      <c r="BP9" s="42">
        <v>41.36</v>
      </c>
      <c r="BQ9" s="42">
        <v>41.886000000000003</v>
      </c>
      <c r="BR9" s="42">
        <v>42.484999999999999</v>
      </c>
      <c r="BS9" s="42">
        <v>43.003999999999998</v>
      </c>
      <c r="BT9" s="42">
        <v>43.518000000000001</v>
      </c>
      <c r="BU9" s="42">
        <v>43.777999999999999</v>
      </c>
      <c r="BV9" s="42">
        <v>44.003</v>
      </c>
      <c r="BW9" s="42">
        <v>44.432000000000002</v>
      </c>
      <c r="BX9" s="42">
        <v>44.805999999999997</v>
      </c>
      <c r="BY9" s="42">
        <v>45.319000000000003</v>
      </c>
      <c r="BZ9" s="42">
        <v>45.914999999999999</v>
      </c>
      <c r="CA9" s="42">
        <v>46.537999999999997</v>
      </c>
      <c r="CB9" s="42">
        <v>46.973999999999997</v>
      </c>
      <c r="CC9" s="42">
        <v>47.581000000000003</v>
      </c>
      <c r="CD9" s="42">
        <v>48.253999999999998</v>
      </c>
      <c r="CE9" s="42">
        <v>48.752000000000002</v>
      </c>
      <c r="CF9" s="42">
        <v>49.414999999999999</v>
      </c>
      <c r="CG9" s="42">
        <v>50.192999999999998</v>
      </c>
      <c r="CH9" s="42">
        <v>50.404000000000003</v>
      </c>
      <c r="CI9" s="42">
        <v>50.709000000000003</v>
      </c>
      <c r="CJ9" s="42">
        <v>51.125999999999998</v>
      </c>
      <c r="CK9" s="42">
        <v>51.572000000000003</v>
      </c>
      <c r="CL9" s="42">
        <v>51.94</v>
      </c>
      <c r="CM9" s="42">
        <v>52.56</v>
      </c>
      <c r="CN9" s="42">
        <v>52.948</v>
      </c>
      <c r="CO9" s="42">
        <v>53.308999999999997</v>
      </c>
      <c r="CP9" s="42">
        <v>53.62</v>
      </c>
      <c r="CQ9" s="42">
        <v>53.936</v>
      </c>
      <c r="CR9" s="42">
        <v>54.09</v>
      </c>
      <c r="CS9" s="42">
        <v>54.362000000000002</v>
      </c>
      <c r="CT9" s="42">
        <v>54.807000000000002</v>
      </c>
      <c r="CU9" s="42">
        <v>55.110999999999997</v>
      </c>
      <c r="CV9" s="42">
        <v>55.593000000000004</v>
      </c>
      <c r="CW9" s="42">
        <v>56.064999999999998</v>
      </c>
      <c r="CX9" s="42">
        <v>56.378</v>
      </c>
      <c r="CY9" s="42">
        <v>56.805999999999997</v>
      </c>
      <c r="CZ9" s="42">
        <v>57.04</v>
      </c>
      <c r="DA9" s="42">
        <v>57.258000000000003</v>
      </c>
      <c r="DB9" s="42">
        <v>57.83</v>
      </c>
      <c r="DC9" s="42">
        <v>57.908999999999999</v>
      </c>
      <c r="DD9" s="42">
        <v>58.274999999999999</v>
      </c>
      <c r="DE9" s="42">
        <v>58.692999999999998</v>
      </c>
      <c r="DF9" s="42">
        <v>59.082000000000001</v>
      </c>
      <c r="DG9" s="42">
        <v>59.273000000000003</v>
      </c>
      <c r="DH9" s="42">
        <v>59.530999999999999</v>
      </c>
      <c r="DI9" s="42">
        <v>59.997</v>
      </c>
      <c r="DJ9" s="42">
        <v>60.076999999999998</v>
      </c>
      <c r="DK9" s="42">
        <v>60.344000000000001</v>
      </c>
      <c r="DL9" s="42">
        <v>60.795999999999999</v>
      </c>
      <c r="DM9" s="42">
        <v>61.305</v>
      </c>
      <c r="DN9" s="42">
        <v>61.826999999999998</v>
      </c>
      <c r="DO9" s="42">
        <v>62.66</v>
      </c>
      <c r="DP9" s="42">
        <v>63.408999999999999</v>
      </c>
      <c r="DQ9" s="42">
        <v>64.135999999999996</v>
      </c>
      <c r="DR9" s="42">
        <v>64.965000000000003</v>
      </c>
      <c r="DS9" s="42">
        <v>65.649000000000001</v>
      </c>
      <c r="DT9" s="42">
        <v>66.346000000000004</v>
      </c>
      <c r="DU9" s="42">
        <v>67.17</v>
      </c>
      <c r="DV9" s="42">
        <v>67.957999999999998</v>
      </c>
      <c r="DW9" s="42">
        <v>68.221999999999994</v>
      </c>
      <c r="DX9" s="42">
        <v>68.403000000000006</v>
      </c>
      <c r="DY9" s="42">
        <v>68.542000000000002</v>
      </c>
      <c r="DZ9" s="42">
        <v>68.953999999999994</v>
      </c>
      <c r="EA9" s="42">
        <v>69.578999999999994</v>
      </c>
      <c r="EB9" s="42">
        <v>70.070999999999998</v>
      </c>
      <c r="EC9" s="42">
        <v>70.655000000000001</v>
      </c>
      <c r="ED9" s="42">
        <v>71.646000000000001</v>
      </c>
      <c r="EE9" s="42">
        <v>71.683000000000007</v>
      </c>
      <c r="EF9" s="42">
        <v>72.156000000000006</v>
      </c>
      <c r="EG9" s="42">
        <v>72.712999999999994</v>
      </c>
      <c r="EH9" s="42">
        <v>73.644000000000005</v>
      </c>
      <c r="EI9" s="42">
        <v>74.698999999999998</v>
      </c>
      <c r="EJ9" s="42">
        <v>75.912999999999997</v>
      </c>
      <c r="EK9" s="42">
        <v>77.22</v>
      </c>
      <c r="EL9" s="42">
        <v>77.909000000000006</v>
      </c>
      <c r="EM9" s="42">
        <v>78.900000000000006</v>
      </c>
      <c r="EN9" s="42">
        <v>80.16</v>
      </c>
      <c r="EO9" s="42">
        <v>81.466999999999999</v>
      </c>
      <c r="EP9" s="42">
        <v>82.046000000000006</v>
      </c>
      <c r="EQ9" s="42">
        <v>83.29</v>
      </c>
      <c r="ER9" s="42">
        <v>84.123999999999995</v>
      </c>
      <c r="ES9" s="42">
        <v>85.007999999999996</v>
      </c>
      <c r="ET9" s="42">
        <v>86.64</v>
      </c>
      <c r="EU9" s="42">
        <v>87.564999999999998</v>
      </c>
      <c r="EV9" s="42">
        <v>88.522999999999996</v>
      </c>
      <c r="EW9" s="42">
        <v>89.802999999999997</v>
      </c>
      <c r="EX9" s="42">
        <v>91.253</v>
      </c>
      <c r="EY9" s="42">
        <v>92.54</v>
      </c>
      <c r="EZ9" s="42">
        <v>93.766000000000005</v>
      </c>
      <c r="FA9" s="42">
        <v>92.673000000000002</v>
      </c>
      <c r="FB9" s="42">
        <v>91.481999999999999</v>
      </c>
      <c r="FC9" s="42">
        <v>91.694999999999993</v>
      </c>
      <c r="FD9" s="42">
        <v>92.165999999999997</v>
      </c>
      <c r="FE9" s="42">
        <v>92.85</v>
      </c>
      <c r="FF9" s="42">
        <v>93.766000000000005</v>
      </c>
      <c r="FG9" s="42">
        <v>94.382000000000005</v>
      </c>
      <c r="FH9" s="42">
        <v>94.872</v>
      </c>
      <c r="FI9" s="42">
        <v>95.658000000000001</v>
      </c>
      <c r="FJ9" s="42">
        <v>96.637</v>
      </c>
      <c r="FK9" s="42">
        <v>97.801000000000002</v>
      </c>
      <c r="FL9" s="42">
        <v>98.313999999999993</v>
      </c>
      <c r="FM9" s="42">
        <v>98.203999999999994</v>
      </c>
      <c r="FN9" s="42">
        <v>99.403000000000006</v>
      </c>
      <c r="FO9" s="42">
        <v>99.4</v>
      </c>
      <c r="FP9" s="42">
        <v>99.988</v>
      </c>
      <c r="FQ9" s="42">
        <v>101.21</v>
      </c>
      <c r="FR9" s="42">
        <v>102.318</v>
      </c>
      <c r="FS9" s="42">
        <v>102.861</v>
      </c>
      <c r="FT9" s="42">
        <v>103.676</v>
      </c>
      <c r="FU9" s="42">
        <v>104.26300000000001</v>
      </c>
      <c r="FV9" s="42">
        <v>105.08799999999999</v>
      </c>
      <c r="FW9" s="42">
        <v>105.449</v>
      </c>
      <c r="FX9" s="42">
        <v>106.04</v>
      </c>
      <c r="FY9" s="42">
        <v>106.003</v>
      </c>
      <c r="FZ9" s="42">
        <v>105.11199999999999</v>
      </c>
      <c r="GA9" s="42">
        <v>105.8</v>
      </c>
      <c r="GB9" s="42">
        <v>105.913</v>
      </c>
      <c r="GC9" s="42">
        <v>105.569</v>
      </c>
      <c r="GD9" s="42">
        <v>104.869</v>
      </c>
      <c r="GE9" s="42">
        <v>105.639</v>
      </c>
      <c r="GF9" s="42">
        <v>106.00700000000001</v>
      </c>
      <c r="GG9" s="42">
        <v>106.56399999999999</v>
      </c>
      <c r="GH9" s="42">
        <v>107.45399999999999</v>
      </c>
      <c r="GI9" s="42">
        <v>107.708</v>
      </c>
      <c r="GJ9" s="42">
        <v>108.661</v>
      </c>
      <c r="GK9" s="42">
        <v>109.97799999999999</v>
      </c>
      <c r="GL9" s="42">
        <v>111.19</v>
      </c>
      <c r="GM9" s="42">
        <v>112.36499999999999</v>
      </c>
      <c r="GN9" s="42">
        <v>113.398</v>
      </c>
      <c r="GO9" s="42">
        <v>114.148</v>
      </c>
      <c r="GP9" s="42">
        <v>113.914</v>
      </c>
      <c r="GQ9" s="42">
        <v>114.89</v>
      </c>
      <c r="GR9" s="42">
        <v>115.262</v>
      </c>
      <c r="GS9" s="42">
        <v>115.81100000000001</v>
      </c>
      <c r="GT9" s="42">
        <v>116.688</v>
      </c>
      <c r="GU9" s="42">
        <v>115.96899999999999</v>
      </c>
      <c r="GV9" s="42">
        <v>116.889</v>
      </c>
      <c r="GW9" s="42">
        <v>117.727</v>
      </c>
      <c r="GX9" s="42">
        <v>119.875</v>
      </c>
    </row>
    <row r="10" spans="1:206" x14ac:dyDescent="0.35">
      <c r="A10" s="2" t="s">
        <v>288</v>
      </c>
      <c r="B10" s="42">
        <v>13.106</v>
      </c>
      <c r="C10" s="42">
        <v>13.367000000000001</v>
      </c>
      <c r="D10" s="42">
        <v>13.603</v>
      </c>
      <c r="E10" s="42">
        <v>13.832000000000001</v>
      </c>
      <c r="F10" s="42">
        <v>14.173</v>
      </c>
      <c r="G10" s="42">
        <v>14.438000000000001</v>
      </c>
      <c r="H10" s="42">
        <v>14.656000000000001</v>
      </c>
      <c r="I10" s="42">
        <v>14.789</v>
      </c>
      <c r="J10" s="42">
        <v>15.161</v>
      </c>
      <c r="K10" s="42">
        <v>15.36</v>
      </c>
      <c r="L10" s="42">
        <v>15.599</v>
      </c>
      <c r="M10" s="42">
        <v>15.792999999999999</v>
      </c>
      <c r="N10" s="42">
        <v>16.105</v>
      </c>
      <c r="O10" s="42">
        <v>16.376999999999999</v>
      </c>
      <c r="P10" s="42">
        <v>16.567</v>
      </c>
      <c r="Q10" s="42">
        <v>16.844999999999999</v>
      </c>
      <c r="R10" s="42">
        <v>17.254000000000001</v>
      </c>
      <c r="S10" s="42">
        <v>17.718</v>
      </c>
      <c r="T10" s="42">
        <v>18.225999999999999</v>
      </c>
      <c r="U10" s="42">
        <v>18.702999999999999</v>
      </c>
      <c r="V10" s="42">
        <v>19.077000000000002</v>
      </c>
      <c r="W10" s="42">
        <v>19.536000000000001</v>
      </c>
      <c r="X10" s="42">
        <v>19.837</v>
      </c>
      <c r="Y10" s="42">
        <v>20.126000000000001</v>
      </c>
      <c r="Z10" s="42">
        <v>20.388000000000002</v>
      </c>
      <c r="AA10" s="42">
        <v>20.654</v>
      </c>
      <c r="AB10" s="42">
        <v>20.834</v>
      </c>
      <c r="AC10" s="42">
        <v>21.11</v>
      </c>
      <c r="AD10" s="42">
        <v>21.538</v>
      </c>
      <c r="AE10" s="42">
        <v>21.966000000000001</v>
      </c>
      <c r="AF10" s="42">
        <v>22.359000000000002</v>
      </c>
      <c r="AG10" s="42">
        <v>22.768999999999998</v>
      </c>
      <c r="AH10" s="42">
        <v>23.1</v>
      </c>
      <c r="AI10" s="42">
        <v>23.471</v>
      </c>
      <c r="AJ10" s="42">
        <v>23.806000000000001</v>
      </c>
      <c r="AK10" s="42">
        <v>24.125</v>
      </c>
      <c r="AL10" s="42">
        <v>24.718</v>
      </c>
      <c r="AM10" s="42">
        <v>25.257000000000001</v>
      </c>
      <c r="AN10" s="42">
        <v>26.145</v>
      </c>
      <c r="AO10" s="42">
        <v>26.594000000000001</v>
      </c>
      <c r="AP10" s="42">
        <v>27.277999999999999</v>
      </c>
      <c r="AQ10" s="42">
        <v>28.018000000000001</v>
      </c>
      <c r="AR10" s="42">
        <v>28.797000000000001</v>
      </c>
      <c r="AS10" s="42">
        <v>29.562999999999999</v>
      </c>
      <c r="AT10" s="42">
        <v>30.553999999999998</v>
      </c>
      <c r="AU10" s="42">
        <v>31.193000000000001</v>
      </c>
      <c r="AV10" s="42">
        <v>31.565000000000001</v>
      </c>
      <c r="AW10" s="42">
        <v>32.049999999999997</v>
      </c>
      <c r="AX10" s="42">
        <v>32.612000000000002</v>
      </c>
      <c r="AY10" s="42">
        <v>33.131</v>
      </c>
      <c r="AZ10" s="42">
        <v>33.682000000000002</v>
      </c>
      <c r="BA10" s="42">
        <v>34.188000000000002</v>
      </c>
      <c r="BB10" s="42">
        <v>34.481000000000002</v>
      </c>
      <c r="BC10" s="42">
        <v>34.951999999999998</v>
      </c>
      <c r="BD10" s="42">
        <v>35.36</v>
      </c>
      <c r="BE10" s="42">
        <v>35.692</v>
      </c>
      <c r="BF10" s="42">
        <v>36.317</v>
      </c>
      <c r="BG10" s="42">
        <v>36.713000000000001</v>
      </c>
      <c r="BH10" s="42">
        <v>37.107999999999997</v>
      </c>
      <c r="BI10" s="42">
        <v>37.545000000000002</v>
      </c>
      <c r="BJ10" s="42">
        <v>38.040999999999997</v>
      </c>
      <c r="BK10" s="42">
        <v>38.475999999999999</v>
      </c>
      <c r="BL10" s="42">
        <v>38.834000000000003</v>
      </c>
      <c r="BM10" s="42">
        <v>39.223999999999997</v>
      </c>
      <c r="BN10" s="42">
        <v>39.368000000000002</v>
      </c>
      <c r="BO10" s="42">
        <v>39.485999999999997</v>
      </c>
      <c r="BP10" s="42">
        <v>39.823999999999998</v>
      </c>
      <c r="BQ10" s="42">
        <v>40.348999999999997</v>
      </c>
      <c r="BR10" s="42">
        <v>41.003</v>
      </c>
      <c r="BS10" s="42">
        <v>41.542000000000002</v>
      </c>
      <c r="BT10" s="42">
        <v>42.069000000000003</v>
      </c>
      <c r="BU10" s="42">
        <v>42.326000000000001</v>
      </c>
      <c r="BV10" s="42">
        <v>42.514000000000003</v>
      </c>
      <c r="BW10" s="42">
        <v>42.972000000000001</v>
      </c>
      <c r="BX10" s="42">
        <v>43.353999999999999</v>
      </c>
      <c r="BY10" s="42">
        <v>43.915999999999997</v>
      </c>
      <c r="BZ10" s="42">
        <v>44.582000000000001</v>
      </c>
      <c r="CA10" s="42">
        <v>45.244999999999997</v>
      </c>
      <c r="CB10" s="42">
        <v>45.69</v>
      </c>
      <c r="CC10" s="42">
        <v>46.360999999999997</v>
      </c>
      <c r="CD10" s="42">
        <v>47.095999999999997</v>
      </c>
      <c r="CE10" s="42">
        <v>47.597999999999999</v>
      </c>
      <c r="CF10" s="42">
        <v>48.290999999999997</v>
      </c>
      <c r="CG10" s="42">
        <v>49.204999999999998</v>
      </c>
      <c r="CH10" s="42">
        <v>49.439</v>
      </c>
      <c r="CI10" s="42">
        <v>49.749000000000002</v>
      </c>
      <c r="CJ10" s="42">
        <v>50.222999999999999</v>
      </c>
      <c r="CK10" s="42">
        <v>50.795000000000002</v>
      </c>
      <c r="CL10" s="42">
        <v>51.274000000000001</v>
      </c>
      <c r="CM10" s="42">
        <v>51.972000000000001</v>
      </c>
      <c r="CN10" s="42">
        <v>52.415999999999997</v>
      </c>
      <c r="CO10" s="42">
        <v>52.8</v>
      </c>
      <c r="CP10" s="42">
        <v>53.088000000000001</v>
      </c>
      <c r="CQ10" s="42">
        <v>53.402000000000001</v>
      </c>
      <c r="CR10" s="42">
        <v>53.576000000000001</v>
      </c>
      <c r="CS10" s="42">
        <v>53.85</v>
      </c>
      <c r="CT10" s="42">
        <v>54.301000000000002</v>
      </c>
      <c r="CU10" s="42">
        <v>54.616999999999997</v>
      </c>
      <c r="CV10" s="42">
        <v>55.094999999999999</v>
      </c>
      <c r="CW10" s="42">
        <v>55.564999999999998</v>
      </c>
      <c r="CX10" s="42">
        <v>55.820999999999998</v>
      </c>
      <c r="CY10" s="42">
        <v>56.250999999999998</v>
      </c>
      <c r="CZ10" s="42">
        <v>56.463999999999999</v>
      </c>
      <c r="DA10" s="42">
        <v>56.655999999999999</v>
      </c>
      <c r="DB10" s="42">
        <v>57.280999999999999</v>
      </c>
      <c r="DC10" s="42">
        <v>57.362000000000002</v>
      </c>
      <c r="DD10" s="42">
        <v>57.741999999999997</v>
      </c>
      <c r="DE10" s="42">
        <v>58.21</v>
      </c>
      <c r="DF10" s="42">
        <v>58.609000000000002</v>
      </c>
      <c r="DG10" s="42">
        <v>58.749000000000002</v>
      </c>
      <c r="DH10" s="42">
        <v>59.03</v>
      </c>
      <c r="DI10" s="42">
        <v>59.512</v>
      </c>
      <c r="DJ10" s="42">
        <v>59.604999999999997</v>
      </c>
      <c r="DK10" s="42">
        <v>59.923000000000002</v>
      </c>
      <c r="DL10" s="42">
        <v>60.390999999999998</v>
      </c>
      <c r="DM10" s="42">
        <v>60.936</v>
      </c>
      <c r="DN10" s="42">
        <v>61.521000000000001</v>
      </c>
      <c r="DO10" s="42">
        <v>62.438000000000002</v>
      </c>
      <c r="DP10" s="42">
        <v>63.3</v>
      </c>
      <c r="DQ10" s="42">
        <v>64.069000000000003</v>
      </c>
      <c r="DR10" s="42">
        <v>64.975999999999999</v>
      </c>
      <c r="DS10" s="42">
        <v>65.647000000000006</v>
      </c>
      <c r="DT10" s="42">
        <v>66.408000000000001</v>
      </c>
      <c r="DU10" s="42">
        <v>67.337000000000003</v>
      </c>
      <c r="DV10" s="42">
        <v>68.218000000000004</v>
      </c>
      <c r="DW10" s="42">
        <v>68.504999999999995</v>
      </c>
      <c r="DX10" s="42">
        <v>68.679000000000002</v>
      </c>
      <c r="DY10" s="42">
        <v>68.763000000000005</v>
      </c>
      <c r="DZ10" s="42">
        <v>69.203000000000003</v>
      </c>
      <c r="EA10" s="42">
        <v>69.891000000000005</v>
      </c>
      <c r="EB10" s="42">
        <v>70.453000000000003</v>
      </c>
      <c r="EC10" s="42">
        <v>71.150999999999996</v>
      </c>
      <c r="ED10" s="42">
        <v>72.248999999999995</v>
      </c>
      <c r="EE10" s="42">
        <v>72.278000000000006</v>
      </c>
      <c r="EF10" s="42">
        <v>72.847999999999999</v>
      </c>
      <c r="EG10" s="42">
        <v>73.497</v>
      </c>
      <c r="EH10" s="42">
        <v>74.548000000000002</v>
      </c>
      <c r="EI10" s="42">
        <v>75.543000000000006</v>
      </c>
      <c r="EJ10" s="42">
        <v>76.58</v>
      </c>
      <c r="EK10" s="42">
        <v>77.775999999999996</v>
      </c>
      <c r="EL10" s="42">
        <v>78.478999999999999</v>
      </c>
      <c r="EM10" s="42">
        <v>79.364000000000004</v>
      </c>
      <c r="EN10" s="42">
        <v>80.515000000000001</v>
      </c>
      <c r="EO10" s="42">
        <v>81.873000000000005</v>
      </c>
      <c r="EP10" s="42">
        <v>82.474000000000004</v>
      </c>
      <c r="EQ10" s="42">
        <v>83.587000000000003</v>
      </c>
      <c r="ER10" s="42">
        <v>84.346000000000004</v>
      </c>
      <c r="ES10" s="42">
        <v>84.971999999999994</v>
      </c>
      <c r="ET10" s="42">
        <v>86.478999999999999</v>
      </c>
      <c r="EU10" s="42">
        <v>87.406000000000006</v>
      </c>
      <c r="EV10" s="42">
        <v>88.388999999999996</v>
      </c>
      <c r="EW10" s="42">
        <v>89.722999999999999</v>
      </c>
      <c r="EX10" s="42">
        <v>91.317999999999998</v>
      </c>
      <c r="EY10" s="42">
        <v>92.748000000000005</v>
      </c>
      <c r="EZ10" s="42">
        <v>93.984999999999999</v>
      </c>
      <c r="FA10" s="42">
        <v>92.22</v>
      </c>
      <c r="FB10" s="42">
        <v>90.61</v>
      </c>
      <c r="FC10" s="42">
        <v>91.072000000000003</v>
      </c>
      <c r="FD10" s="42">
        <v>91.855999999999995</v>
      </c>
      <c r="FE10" s="42">
        <v>92.715999999999994</v>
      </c>
      <c r="FF10" s="42">
        <v>93.781000000000006</v>
      </c>
      <c r="FG10" s="42">
        <v>94.444000000000003</v>
      </c>
      <c r="FH10" s="42">
        <v>94.978999999999999</v>
      </c>
      <c r="FI10" s="42">
        <v>95.847999999999999</v>
      </c>
      <c r="FJ10" s="42">
        <v>96.92</v>
      </c>
      <c r="FK10" s="42">
        <v>98.129000000000005</v>
      </c>
      <c r="FL10" s="42">
        <v>98.510999999999996</v>
      </c>
      <c r="FM10" s="42">
        <v>98.167000000000002</v>
      </c>
      <c r="FN10" s="42">
        <v>99.471999999999994</v>
      </c>
      <c r="FO10" s="42">
        <v>99.293999999999997</v>
      </c>
      <c r="FP10" s="42">
        <v>99.894000000000005</v>
      </c>
      <c r="FQ10" s="42">
        <v>101.339</v>
      </c>
      <c r="FR10" s="42">
        <v>102.598</v>
      </c>
      <c r="FS10" s="42">
        <v>103.14700000000001</v>
      </c>
      <c r="FT10" s="42">
        <v>104.02</v>
      </c>
      <c r="FU10" s="42">
        <v>104.568</v>
      </c>
      <c r="FV10" s="42">
        <v>105.446</v>
      </c>
      <c r="FW10" s="42">
        <v>105.783</v>
      </c>
      <c r="FX10" s="42">
        <v>106.393</v>
      </c>
      <c r="FY10" s="42">
        <v>106.30800000000001</v>
      </c>
      <c r="FZ10" s="42">
        <v>105.232</v>
      </c>
      <c r="GA10" s="42">
        <v>105.97</v>
      </c>
      <c r="GB10" s="42">
        <v>106.042</v>
      </c>
      <c r="GC10" s="42">
        <v>105.636</v>
      </c>
      <c r="GD10" s="42">
        <v>104.845</v>
      </c>
      <c r="GE10" s="42">
        <v>105.589</v>
      </c>
      <c r="GF10" s="42">
        <v>106.02</v>
      </c>
      <c r="GG10" s="42">
        <v>106.595</v>
      </c>
      <c r="GH10" s="42">
        <v>107.517</v>
      </c>
      <c r="GI10" s="42">
        <v>107.702</v>
      </c>
      <c r="GJ10" s="42">
        <v>108.64700000000001</v>
      </c>
      <c r="GK10" s="42">
        <v>110.13200000000001</v>
      </c>
      <c r="GL10" s="42">
        <v>111.383</v>
      </c>
      <c r="GM10" s="42">
        <v>112.48099999999999</v>
      </c>
      <c r="GN10" s="42">
        <v>113.54900000000001</v>
      </c>
      <c r="GO10" s="42">
        <v>114.206</v>
      </c>
      <c r="GP10" s="42">
        <v>113.80800000000001</v>
      </c>
      <c r="GQ10" s="42">
        <v>114.687</v>
      </c>
      <c r="GR10" s="42">
        <v>115.00700000000001</v>
      </c>
      <c r="GS10" s="42">
        <v>115.65</v>
      </c>
      <c r="GT10" s="42">
        <v>116.628</v>
      </c>
      <c r="GU10" s="42">
        <v>115.81100000000001</v>
      </c>
      <c r="GV10" s="42">
        <v>116.685</v>
      </c>
      <c r="GW10" s="42">
        <v>117.64700000000001</v>
      </c>
      <c r="GX10" s="42">
        <v>119.90600000000001</v>
      </c>
    </row>
    <row r="11" spans="1:206" x14ac:dyDescent="0.35">
      <c r="A11" s="2" t="s">
        <v>289</v>
      </c>
      <c r="B11" s="42">
        <v>16.824999999999999</v>
      </c>
      <c r="C11" s="42">
        <v>17.248000000000001</v>
      </c>
      <c r="D11" s="42">
        <v>17.582000000000001</v>
      </c>
      <c r="E11" s="42">
        <v>18.027999999999999</v>
      </c>
      <c r="F11" s="42">
        <v>18.332000000000001</v>
      </c>
      <c r="G11" s="42">
        <v>18.625</v>
      </c>
      <c r="H11" s="42">
        <v>18.827999999999999</v>
      </c>
      <c r="I11" s="42">
        <v>19.152999999999999</v>
      </c>
      <c r="J11" s="42">
        <v>19.398</v>
      </c>
      <c r="K11" s="42">
        <v>19.533999999999999</v>
      </c>
      <c r="L11" s="42">
        <v>19.805</v>
      </c>
      <c r="M11" s="42">
        <v>20.175000000000001</v>
      </c>
      <c r="N11" s="42">
        <v>20.564</v>
      </c>
      <c r="O11" s="42">
        <v>20.997</v>
      </c>
      <c r="P11" s="42">
        <v>21.425000000000001</v>
      </c>
      <c r="Q11" s="42">
        <v>22</v>
      </c>
      <c r="R11" s="42">
        <v>23.02</v>
      </c>
      <c r="S11" s="42">
        <v>24.466999999999999</v>
      </c>
      <c r="T11" s="42">
        <v>26.030999999999999</v>
      </c>
      <c r="U11" s="42">
        <v>27.113</v>
      </c>
      <c r="V11" s="42">
        <v>27.689</v>
      </c>
      <c r="W11" s="42">
        <v>27.826000000000001</v>
      </c>
      <c r="X11" s="42">
        <v>27.914000000000001</v>
      </c>
      <c r="Y11" s="42">
        <v>28.084</v>
      </c>
      <c r="Z11" s="42">
        <v>28.222000000000001</v>
      </c>
      <c r="AA11" s="42">
        <v>28.463999999999999</v>
      </c>
      <c r="AB11" s="42">
        <v>28.526</v>
      </c>
      <c r="AC11" s="42">
        <v>28.72</v>
      </c>
      <c r="AD11" s="42">
        <v>29.091999999999999</v>
      </c>
      <c r="AE11" s="42">
        <v>29.379000000000001</v>
      </c>
      <c r="AF11" s="42">
        <v>29.774000000000001</v>
      </c>
      <c r="AG11" s="42">
        <v>30.091999999999999</v>
      </c>
      <c r="AH11" s="42">
        <v>30.465</v>
      </c>
      <c r="AI11" s="42">
        <v>31.064</v>
      </c>
      <c r="AJ11" s="42">
        <v>31.658000000000001</v>
      </c>
      <c r="AK11" s="42">
        <v>32.223999999999997</v>
      </c>
      <c r="AL11" s="42">
        <v>32.889000000000003</v>
      </c>
      <c r="AM11" s="42">
        <v>33.781999999999996</v>
      </c>
      <c r="AN11" s="42">
        <v>34.768000000000001</v>
      </c>
      <c r="AO11" s="42">
        <v>35.753999999999998</v>
      </c>
      <c r="AP11" s="42">
        <v>36.731000000000002</v>
      </c>
      <c r="AQ11" s="42">
        <v>37.784999999999997</v>
      </c>
      <c r="AR11" s="42">
        <v>39.027000000000001</v>
      </c>
      <c r="AS11" s="42">
        <v>40.182000000000002</v>
      </c>
      <c r="AT11" s="42">
        <v>41.32</v>
      </c>
      <c r="AU11" s="42">
        <v>42.308</v>
      </c>
      <c r="AV11" s="42">
        <v>43.174999999999997</v>
      </c>
      <c r="AW11" s="42">
        <v>43.944000000000003</v>
      </c>
      <c r="AX11" s="42">
        <v>44.56</v>
      </c>
      <c r="AY11" s="42">
        <v>45.305</v>
      </c>
      <c r="AZ11" s="42">
        <v>45.84</v>
      </c>
      <c r="BA11" s="42">
        <v>45.956000000000003</v>
      </c>
      <c r="BB11" s="42">
        <v>45.999000000000002</v>
      </c>
      <c r="BC11" s="42">
        <v>45.936999999999998</v>
      </c>
      <c r="BD11" s="42">
        <v>45.963000000000001</v>
      </c>
      <c r="BE11" s="42">
        <v>45.95</v>
      </c>
      <c r="BF11" s="42">
        <v>46</v>
      </c>
      <c r="BG11" s="42">
        <v>46.162999999999997</v>
      </c>
      <c r="BH11" s="42">
        <v>46.311999999999998</v>
      </c>
      <c r="BI11" s="42">
        <v>46.405999999999999</v>
      </c>
      <c r="BJ11" s="42">
        <v>46.664000000000001</v>
      </c>
      <c r="BK11" s="42">
        <v>46.808</v>
      </c>
      <c r="BL11" s="42">
        <v>47</v>
      </c>
      <c r="BM11" s="42">
        <v>47.28</v>
      </c>
      <c r="BN11" s="42">
        <v>47.573999999999998</v>
      </c>
      <c r="BO11" s="42">
        <v>48.063000000000002</v>
      </c>
      <c r="BP11" s="42">
        <v>48.500999999999998</v>
      </c>
      <c r="BQ11" s="42">
        <v>49.026000000000003</v>
      </c>
      <c r="BR11" s="42">
        <v>49.34</v>
      </c>
      <c r="BS11" s="42">
        <v>49.755000000000003</v>
      </c>
      <c r="BT11" s="42">
        <v>50.198</v>
      </c>
      <c r="BU11" s="42">
        <v>50.463999999999999</v>
      </c>
      <c r="BV11" s="42">
        <v>50.87</v>
      </c>
      <c r="BW11" s="42">
        <v>51.151000000000003</v>
      </c>
      <c r="BX11" s="42">
        <v>51.481000000000002</v>
      </c>
      <c r="BY11" s="42">
        <v>51.753</v>
      </c>
      <c r="BZ11" s="42">
        <v>52.003</v>
      </c>
      <c r="CA11" s="42">
        <v>52.424999999999997</v>
      </c>
      <c r="CB11" s="42">
        <v>52.814</v>
      </c>
      <c r="CC11" s="42">
        <v>53.104999999999997</v>
      </c>
      <c r="CD11" s="42">
        <v>53.487000000000002</v>
      </c>
      <c r="CE11" s="42">
        <v>53.959000000000003</v>
      </c>
      <c r="CF11" s="42">
        <v>54.482999999999997</v>
      </c>
      <c r="CG11" s="42">
        <v>54.628</v>
      </c>
      <c r="CH11" s="42">
        <v>54.735999999999997</v>
      </c>
      <c r="CI11" s="42">
        <v>55.018000000000001</v>
      </c>
      <c r="CJ11" s="42">
        <v>55.164000000000001</v>
      </c>
      <c r="CK11" s="42">
        <v>55.026000000000003</v>
      </c>
      <c r="CL11" s="42">
        <v>54.881999999999998</v>
      </c>
      <c r="CM11" s="42">
        <v>55.142000000000003</v>
      </c>
      <c r="CN11" s="42">
        <v>55.253999999999998</v>
      </c>
      <c r="CO11" s="42">
        <v>55.506</v>
      </c>
      <c r="CP11" s="42">
        <v>55.918999999999997</v>
      </c>
      <c r="CQ11" s="42">
        <v>56.244999999999997</v>
      </c>
      <c r="CR11" s="42">
        <v>56.302</v>
      </c>
      <c r="CS11" s="42">
        <v>56.564999999999998</v>
      </c>
      <c r="CT11" s="42">
        <v>56.978000000000002</v>
      </c>
      <c r="CU11" s="42">
        <v>57.225000000000001</v>
      </c>
      <c r="CV11" s="42">
        <v>57.725999999999999</v>
      </c>
      <c r="CW11" s="42">
        <v>58.207000000000001</v>
      </c>
      <c r="CX11" s="42">
        <v>58.787999999999997</v>
      </c>
      <c r="CY11" s="42">
        <v>59.207999999999998</v>
      </c>
      <c r="CZ11" s="42">
        <v>59.534999999999997</v>
      </c>
      <c r="DA11" s="42">
        <v>59.878</v>
      </c>
      <c r="DB11" s="42">
        <v>60.198999999999998</v>
      </c>
      <c r="DC11" s="42">
        <v>60.265999999999998</v>
      </c>
      <c r="DD11" s="42">
        <v>60.564999999999998</v>
      </c>
      <c r="DE11" s="42">
        <v>60.761000000000003</v>
      </c>
      <c r="DF11" s="42">
        <v>61.103999999999999</v>
      </c>
      <c r="DG11" s="42">
        <v>61.521000000000001</v>
      </c>
      <c r="DH11" s="42">
        <v>61.677</v>
      </c>
      <c r="DI11" s="42">
        <v>62.073999999999998</v>
      </c>
      <c r="DJ11" s="42">
        <v>62.094999999999999</v>
      </c>
      <c r="DK11" s="42">
        <v>62.134</v>
      </c>
      <c r="DL11" s="42">
        <v>62.517000000000003</v>
      </c>
      <c r="DM11" s="42">
        <v>62.87</v>
      </c>
      <c r="DN11" s="42">
        <v>63.122</v>
      </c>
      <c r="DO11" s="42">
        <v>63.59</v>
      </c>
      <c r="DP11" s="42">
        <v>63.857999999999997</v>
      </c>
      <c r="DQ11" s="42">
        <v>64.402000000000001</v>
      </c>
      <c r="DR11" s="42">
        <v>64.912000000000006</v>
      </c>
      <c r="DS11" s="42">
        <v>65.650999999999996</v>
      </c>
      <c r="DT11" s="42">
        <v>66.081000000000003</v>
      </c>
      <c r="DU11" s="42">
        <v>66.47</v>
      </c>
      <c r="DV11" s="42">
        <v>66.88</v>
      </c>
      <c r="DW11" s="42">
        <v>67.052000000000007</v>
      </c>
      <c r="DX11" s="42">
        <v>67.262</v>
      </c>
      <c r="DY11" s="42">
        <v>67.623000000000005</v>
      </c>
      <c r="DZ11" s="42">
        <v>67.921000000000006</v>
      </c>
      <c r="EA11" s="42">
        <v>68.290000000000006</v>
      </c>
      <c r="EB11" s="42">
        <v>68.5</v>
      </c>
      <c r="EC11" s="42">
        <v>68.617999999999995</v>
      </c>
      <c r="ED11" s="42">
        <v>69.186999999999998</v>
      </c>
      <c r="EE11" s="42">
        <v>69.259</v>
      </c>
      <c r="EF11" s="42">
        <v>69.346999999999994</v>
      </c>
      <c r="EG11" s="42">
        <v>69.539000000000001</v>
      </c>
      <c r="EH11" s="42">
        <v>69.992000000000004</v>
      </c>
      <c r="EI11" s="42">
        <v>71.278000000000006</v>
      </c>
      <c r="EJ11" s="42">
        <v>73.197000000000003</v>
      </c>
      <c r="EK11" s="42">
        <v>74.954999999999998</v>
      </c>
      <c r="EL11" s="42">
        <v>75.587999999999994</v>
      </c>
      <c r="EM11" s="42">
        <v>77.010000000000005</v>
      </c>
      <c r="EN11" s="42">
        <v>78.724999999999994</v>
      </c>
      <c r="EO11" s="42">
        <v>79.822999999999993</v>
      </c>
      <c r="EP11" s="42">
        <v>80.319000000000003</v>
      </c>
      <c r="EQ11" s="42">
        <v>82.088999999999999</v>
      </c>
      <c r="ER11" s="42">
        <v>83.231999999999999</v>
      </c>
      <c r="ES11" s="42">
        <v>85.185000000000002</v>
      </c>
      <c r="ET11" s="42">
        <v>87.334000000000003</v>
      </c>
      <c r="EU11" s="42">
        <v>88.247</v>
      </c>
      <c r="EV11" s="42">
        <v>89.096999999999994</v>
      </c>
      <c r="EW11" s="42">
        <v>90.144999999999996</v>
      </c>
      <c r="EX11" s="42">
        <v>90.998999999999995</v>
      </c>
      <c r="EY11" s="42">
        <v>91.698999999999998</v>
      </c>
      <c r="EZ11" s="42">
        <v>92.884</v>
      </c>
      <c r="FA11" s="42">
        <v>94.585999999999999</v>
      </c>
      <c r="FB11" s="42">
        <v>95.176000000000002</v>
      </c>
      <c r="FC11" s="42">
        <v>94.34</v>
      </c>
      <c r="FD11" s="42">
        <v>93.49</v>
      </c>
      <c r="FE11" s="42">
        <v>93.418000000000006</v>
      </c>
      <c r="FF11" s="42">
        <v>93.683000000000007</v>
      </c>
      <c r="FG11" s="42">
        <v>94.09</v>
      </c>
      <c r="FH11" s="42">
        <v>94.385999999999996</v>
      </c>
      <c r="FI11" s="42">
        <v>94.81</v>
      </c>
      <c r="FJ11" s="42">
        <v>95.382999999999996</v>
      </c>
      <c r="FK11" s="42">
        <v>96.346999999999994</v>
      </c>
      <c r="FL11" s="42">
        <v>97.436000000000007</v>
      </c>
      <c r="FM11" s="42">
        <v>98.352000000000004</v>
      </c>
      <c r="FN11" s="42">
        <v>99.088999999999999</v>
      </c>
      <c r="FO11" s="42">
        <v>99.879000000000005</v>
      </c>
      <c r="FP11" s="42">
        <v>100.417</v>
      </c>
      <c r="FQ11" s="42">
        <v>100.61499999999999</v>
      </c>
      <c r="FR11" s="42">
        <v>101.023</v>
      </c>
      <c r="FS11" s="42">
        <v>101.538</v>
      </c>
      <c r="FT11" s="42">
        <v>102.08499999999999</v>
      </c>
      <c r="FU11" s="42">
        <v>102.85599999999999</v>
      </c>
      <c r="FV11" s="42">
        <v>103.435</v>
      </c>
      <c r="FW11" s="42">
        <v>103.907</v>
      </c>
      <c r="FX11" s="42">
        <v>104.40900000000001</v>
      </c>
      <c r="FY11" s="42">
        <v>104.593</v>
      </c>
      <c r="FZ11" s="42">
        <v>104.562</v>
      </c>
      <c r="GA11" s="42">
        <v>105.021</v>
      </c>
      <c r="GB11" s="42">
        <v>105.319</v>
      </c>
      <c r="GC11" s="42">
        <v>105.261</v>
      </c>
      <c r="GD11" s="42">
        <v>104.98</v>
      </c>
      <c r="GE11" s="42">
        <v>105.874</v>
      </c>
      <c r="GF11" s="42">
        <v>105.94799999999999</v>
      </c>
      <c r="GG11" s="42">
        <v>106.426</v>
      </c>
      <c r="GH11" s="42">
        <v>107.17</v>
      </c>
      <c r="GI11" s="42">
        <v>107.736</v>
      </c>
      <c r="GJ11" s="42">
        <v>108.72799999999999</v>
      </c>
      <c r="GK11" s="42">
        <v>109.28700000000001</v>
      </c>
      <c r="GL11" s="42">
        <v>110.321</v>
      </c>
      <c r="GM11" s="42">
        <v>111.843</v>
      </c>
      <c r="GN11" s="42">
        <v>112.72</v>
      </c>
      <c r="GO11" s="42">
        <v>113.88200000000001</v>
      </c>
      <c r="GP11" s="42">
        <v>114.389</v>
      </c>
      <c r="GQ11" s="42">
        <v>115.79300000000001</v>
      </c>
      <c r="GR11" s="42">
        <v>116.39100000000001</v>
      </c>
      <c r="GS11" s="42">
        <v>116.521</v>
      </c>
      <c r="GT11" s="42">
        <v>116.961</v>
      </c>
      <c r="GU11" s="42">
        <v>116.655</v>
      </c>
      <c r="GV11" s="42">
        <v>117.77500000000001</v>
      </c>
      <c r="GW11" s="42">
        <v>118.093</v>
      </c>
      <c r="GX11" s="42">
        <v>119.773</v>
      </c>
    </row>
    <row r="12" spans="1:206" x14ac:dyDescent="0.35">
      <c r="A12" s="2" t="s">
        <v>290</v>
      </c>
      <c r="B12" s="42">
        <v>7</v>
      </c>
      <c r="C12" s="42">
        <v>7.2</v>
      </c>
      <c r="D12" s="42">
        <v>7.3</v>
      </c>
      <c r="E12" s="42">
        <v>7.5</v>
      </c>
      <c r="F12" s="42">
        <v>7.8</v>
      </c>
      <c r="G12" s="42">
        <v>8</v>
      </c>
      <c r="H12" s="42">
        <v>8.1</v>
      </c>
      <c r="I12" s="42">
        <v>8.3000000000000007</v>
      </c>
      <c r="J12" s="42">
        <v>8.5</v>
      </c>
      <c r="K12" s="42">
        <v>8.6999999999999993</v>
      </c>
      <c r="L12" s="42">
        <v>8.9</v>
      </c>
      <c r="M12" s="42">
        <v>9.1999999999999993</v>
      </c>
      <c r="N12" s="42">
        <v>9.5</v>
      </c>
      <c r="O12" s="42">
        <v>10</v>
      </c>
      <c r="P12" s="42">
        <v>10.5</v>
      </c>
      <c r="Q12" s="42">
        <v>11</v>
      </c>
      <c r="R12" s="42">
        <v>11.7</v>
      </c>
      <c r="S12" s="42">
        <v>12.4</v>
      </c>
      <c r="T12" s="42">
        <v>13.1</v>
      </c>
      <c r="U12" s="42">
        <v>13.8</v>
      </c>
      <c r="V12" s="42">
        <v>14.5</v>
      </c>
      <c r="W12" s="42">
        <v>15.2</v>
      </c>
      <c r="X12" s="42">
        <v>16</v>
      </c>
      <c r="Y12" s="42">
        <v>16.8</v>
      </c>
      <c r="Z12" s="42">
        <v>17.600000000000001</v>
      </c>
      <c r="AA12" s="42">
        <v>18.399999999999999</v>
      </c>
      <c r="AB12" s="42">
        <v>19.2</v>
      </c>
      <c r="AC12" s="42">
        <v>20</v>
      </c>
      <c r="AD12" s="42">
        <v>20.9</v>
      </c>
      <c r="AE12" s="42">
        <v>21.7</v>
      </c>
      <c r="AF12" s="42">
        <v>22.5</v>
      </c>
      <c r="AG12" s="42">
        <v>23.3</v>
      </c>
      <c r="AH12" s="42">
        <v>24.2</v>
      </c>
      <c r="AI12" s="42">
        <v>25</v>
      </c>
      <c r="AJ12" s="42">
        <v>26</v>
      </c>
      <c r="AK12" s="42">
        <v>27</v>
      </c>
      <c r="AL12" s="42">
        <v>28</v>
      </c>
      <c r="AM12" s="42">
        <v>29.2</v>
      </c>
      <c r="AN12" s="42">
        <v>30.5</v>
      </c>
      <c r="AO12" s="42">
        <v>32</v>
      </c>
      <c r="AP12" s="42">
        <v>33.6</v>
      </c>
      <c r="AQ12" s="42">
        <v>35.299999999999997</v>
      </c>
      <c r="AR12" s="42">
        <v>37</v>
      </c>
      <c r="AS12" s="42">
        <v>38.799999999999997</v>
      </c>
      <c r="AT12" s="42">
        <v>40.700000000000003</v>
      </c>
      <c r="AU12" s="42">
        <v>42.6</v>
      </c>
      <c r="AV12" s="42">
        <v>44.4</v>
      </c>
      <c r="AW12" s="42">
        <v>46.3</v>
      </c>
      <c r="AX12" s="42">
        <v>48.2</v>
      </c>
      <c r="AY12" s="42">
        <v>50.1</v>
      </c>
      <c r="AZ12" s="42">
        <v>51.8</v>
      </c>
      <c r="BA12" s="42">
        <v>53.6</v>
      </c>
      <c r="BB12" s="42">
        <v>55.2</v>
      </c>
      <c r="BC12" s="42">
        <v>56.9</v>
      </c>
      <c r="BD12" s="42">
        <v>58.7</v>
      </c>
      <c r="BE12" s="42">
        <v>60.4</v>
      </c>
      <c r="BF12" s="42">
        <v>62.5</v>
      </c>
      <c r="BG12" s="42">
        <v>64.099999999999994</v>
      </c>
      <c r="BH12" s="42">
        <v>65.599999999999994</v>
      </c>
      <c r="BI12" s="42">
        <v>66.900000000000006</v>
      </c>
      <c r="BJ12" s="42">
        <v>67.900000000000006</v>
      </c>
      <c r="BK12" s="42">
        <v>69.099999999999994</v>
      </c>
      <c r="BL12" s="42">
        <v>70.3</v>
      </c>
      <c r="BM12" s="42">
        <v>71.599999999999994</v>
      </c>
      <c r="BN12" s="42">
        <v>73</v>
      </c>
      <c r="BO12" s="42">
        <v>74.5</v>
      </c>
      <c r="BP12" s="42">
        <v>76</v>
      </c>
      <c r="BQ12" s="42">
        <v>77.599999999999994</v>
      </c>
      <c r="BR12" s="42">
        <v>79.599999999999994</v>
      </c>
      <c r="BS12" s="42">
        <v>81.099999999999994</v>
      </c>
      <c r="BT12" s="42">
        <v>82.3</v>
      </c>
      <c r="BU12" s="42">
        <v>83.3</v>
      </c>
      <c r="BV12" s="42">
        <v>83.4</v>
      </c>
      <c r="BW12" s="42">
        <v>85</v>
      </c>
      <c r="BX12" s="42">
        <v>87</v>
      </c>
      <c r="BY12" s="42">
        <v>89.7</v>
      </c>
      <c r="BZ12" s="42">
        <v>93.8</v>
      </c>
      <c r="CA12" s="42">
        <v>96.9</v>
      </c>
      <c r="CB12" s="42">
        <v>99.7</v>
      </c>
      <c r="CC12" s="42">
        <v>102.3</v>
      </c>
      <c r="CD12" s="42">
        <v>104.3</v>
      </c>
      <c r="CE12" s="42">
        <v>106.5</v>
      </c>
      <c r="CF12" s="42">
        <v>108.7</v>
      </c>
      <c r="CG12" s="42">
        <v>111</v>
      </c>
      <c r="CH12" s="42">
        <v>112.9</v>
      </c>
      <c r="CI12" s="42">
        <v>115.7</v>
      </c>
      <c r="CJ12" s="42">
        <v>118.9</v>
      </c>
      <c r="CK12" s="42">
        <v>122.5</v>
      </c>
      <c r="CL12" s="42">
        <v>127.2</v>
      </c>
      <c r="CM12" s="42">
        <v>131</v>
      </c>
      <c r="CN12" s="42">
        <v>134.5</v>
      </c>
      <c r="CO12" s="42">
        <v>137.69999999999999</v>
      </c>
      <c r="CP12" s="42">
        <v>143.4</v>
      </c>
      <c r="CQ12" s="42">
        <v>144.69999999999999</v>
      </c>
      <c r="CR12" s="42">
        <v>147.5</v>
      </c>
      <c r="CS12" s="42">
        <v>151.6</v>
      </c>
      <c r="CT12" s="42">
        <v>156.9</v>
      </c>
      <c r="CU12" s="42">
        <v>162.19999999999999</v>
      </c>
      <c r="CV12" s="42">
        <v>167.1</v>
      </c>
      <c r="CW12" s="42">
        <v>171.6</v>
      </c>
      <c r="CX12" s="42">
        <v>175.7</v>
      </c>
      <c r="CY12" s="42">
        <v>179.6</v>
      </c>
      <c r="CZ12" s="42">
        <v>183.2</v>
      </c>
      <c r="DA12" s="42">
        <v>186.5</v>
      </c>
      <c r="DB12" s="42">
        <v>189.6</v>
      </c>
      <c r="DC12" s="42">
        <v>192.9</v>
      </c>
      <c r="DD12" s="42">
        <v>196.5</v>
      </c>
      <c r="DE12" s="42">
        <v>200.4</v>
      </c>
      <c r="DF12" s="42">
        <v>204.4</v>
      </c>
      <c r="DG12" s="42">
        <v>207.1</v>
      </c>
      <c r="DH12" s="42">
        <v>208.3</v>
      </c>
      <c r="DI12" s="42">
        <v>207.9</v>
      </c>
      <c r="DJ12" s="42">
        <v>206.4</v>
      </c>
      <c r="DK12" s="42">
        <v>205.3</v>
      </c>
      <c r="DL12" s="42">
        <v>205</v>
      </c>
      <c r="DM12" s="42">
        <v>205.5</v>
      </c>
      <c r="DN12" s="42">
        <v>206.6</v>
      </c>
      <c r="DO12" s="42">
        <v>207.9</v>
      </c>
      <c r="DP12" s="42">
        <v>209.4</v>
      </c>
      <c r="DQ12" s="42">
        <v>211</v>
      </c>
      <c r="DR12" s="42">
        <v>213</v>
      </c>
      <c r="DS12" s="42">
        <v>216.1</v>
      </c>
      <c r="DT12" s="42">
        <v>220.7</v>
      </c>
      <c r="DU12" s="42">
        <v>226.7</v>
      </c>
      <c r="DV12" s="42">
        <v>233.8</v>
      </c>
      <c r="DW12" s="42">
        <v>240.4</v>
      </c>
      <c r="DX12" s="42">
        <v>245.8</v>
      </c>
      <c r="DY12" s="42">
        <v>250.3</v>
      </c>
      <c r="DZ12" s="42">
        <v>254.1</v>
      </c>
      <c r="EA12" s="42">
        <v>257.89999999999998</v>
      </c>
      <c r="EB12" s="42">
        <v>261.60000000000002</v>
      </c>
      <c r="EC12" s="42">
        <v>265.2</v>
      </c>
      <c r="ED12" s="42">
        <v>268.89999999999998</v>
      </c>
      <c r="EE12" s="42">
        <v>273.39999999999998</v>
      </c>
      <c r="EF12" s="42">
        <v>279</v>
      </c>
      <c r="EG12" s="42">
        <v>285.5</v>
      </c>
      <c r="EH12" s="42">
        <v>293</v>
      </c>
      <c r="EI12" s="42">
        <v>300.39999999999998</v>
      </c>
      <c r="EJ12" s="42">
        <v>308.60000000000002</v>
      </c>
      <c r="EK12" s="42">
        <v>315.39999999999998</v>
      </c>
      <c r="EL12" s="42">
        <v>323.2</v>
      </c>
      <c r="EM12" s="42">
        <v>329.2</v>
      </c>
      <c r="EN12" s="42">
        <v>335.1</v>
      </c>
      <c r="EO12" s="42">
        <v>341</v>
      </c>
      <c r="EP12" s="42">
        <v>389.6</v>
      </c>
      <c r="EQ12" s="42">
        <v>395.6</v>
      </c>
      <c r="ER12" s="42">
        <v>402.1</v>
      </c>
      <c r="ES12" s="42">
        <v>409.1</v>
      </c>
      <c r="ET12" s="42">
        <v>416.4</v>
      </c>
      <c r="EU12" s="42">
        <v>424.1</v>
      </c>
      <c r="EV12" s="42">
        <v>432</v>
      </c>
      <c r="EW12" s="42">
        <v>440.3</v>
      </c>
      <c r="EX12" s="42">
        <v>448.8</v>
      </c>
      <c r="EY12" s="42">
        <v>457.3</v>
      </c>
      <c r="EZ12" s="42">
        <v>465.9</v>
      </c>
      <c r="FA12" s="42">
        <v>474.5</v>
      </c>
      <c r="FB12" s="42">
        <v>482.9</v>
      </c>
      <c r="FC12" s="42">
        <v>490.4</v>
      </c>
      <c r="FD12" s="42">
        <v>496.7</v>
      </c>
      <c r="FE12" s="42">
        <v>501.8</v>
      </c>
      <c r="FF12" s="42">
        <v>506</v>
      </c>
      <c r="FG12" s="42">
        <v>510.5</v>
      </c>
      <c r="FH12" s="42">
        <v>515.70000000000005</v>
      </c>
      <c r="FI12" s="42">
        <v>521.4</v>
      </c>
      <c r="FJ12" s="42">
        <v>527.6</v>
      </c>
      <c r="FK12" s="42">
        <v>533.4</v>
      </c>
      <c r="FL12" s="42">
        <v>538.5</v>
      </c>
      <c r="FM12" s="42">
        <v>542.9</v>
      </c>
      <c r="FN12" s="42">
        <v>547</v>
      </c>
      <c r="FO12" s="42">
        <v>551.6</v>
      </c>
      <c r="FP12" s="42">
        <v>557.1</v>
      </c>
      <c r="FQ12" s="42">
        <v>563.4</v>
      </c>
      <c r="FR12" s="42">
        <v>570.29999999999995</v>
      </c>
      <c r="FS12" s="42">
        <v>567.1</v>
      </c>
      <c r="FT12" s="42">
        <v>573.70000000000005</v>
      </c>
      <c r="FU12" s="42">
        <v>580.20000000000005</v>
      </c>
      <c r="FV12" s="42">
        <v>587.5</v>
      </c>
      <c r="FW12" s="42">
        <v>595.6</v>
      </c>
      <c r="FX12" s="42">
        <v>604</v>
      </c>
      <c r="FY12" s="42">
        <v>612.79999999999995</v>
      </c>
      <c r="FZ12" s="42">
        <v>622.4</v>
      </c>
      <c r="GA12" s="42">
        <v>631.5</v>
      </c>
      <c r="GB12" s="42">
        <v>639.5</v>
      </c>
      <c r="GC12" s="42">
        <v>646.4</v>
      </c>
      <c r="GD12" s="42">
        <v>652.5</v>
      </c>
      <c r="GE12" s="42">
        <v>658.7</v>
      </c>
      <c r="GF12" s="42">
        <v>665.2</v>
      </c>
      <c r="GG12" s="42">
        <v>672.1</v>
      </c>
      <c r="GH12" s="42">
        <v>679.5</v>
      </c>
      <c r="GI12" s="42">
        <v>687.5</v>
      </c>
      <c r="GJ12" s="42">
        <v>696.3</v>
      </c>
      <c r="GK12" s="42">
        <v>705.8</v>
      </c>
      <c r="GL12" s="42">
        <v>716.1</v>
      </c>
      <c r="GM12" s="42">
        <v>727.5</v>
      </c>
      <c r="GN12" s="42">
        <v>739.9</v>
      </c>
      <c r="GO12" s="42">
        <v>753.3</v>
      </c>
      <c r="GP12" s="42">
        <v>767.4</v>
      </c>
      <c r="GQ12" s="42">
        <v>779.7</v>
      </c>
      <c r="GR12" s="42">
        <v>789.9</v>
      </c>
      <c r="GS12" s="42">
        <v>797.9</v>
      </c>
      <c r="GT12" s="42">
        <v>804.7</v>
      </c>
      <c r="GU12" s="42">
        <v>824.1</v>
      </c>
      <c r="GV12" s="42">
        <v>842.7</v>
      </c>
      <c r="GW12" s="42">
        <v>860.6</v>
      </c>
      <c r="GX12" s="42">
        <v>880.1</v>
      </c>
    </row>
    <row r="13" spans="1:206" x14ac:dyDescent="0.35">
      <c r="A13" s="2" t="s">
        <v>291</v>
      </c>
      <c r="B13" s="42">
        <v>5</v>
      </c>
      <c r="C13" s="42">
        <v>5.3</v>
      </c>
      <c r="D13" s="42">
        <v>5.6</v>
      </c>
      <c r="E13" s="42">
        <v>5.9</v>
      </c>
      <c r="F13" s="42">
        <v>6.2</v>
      </c>
      <c r="G13" s="42">
        <v>6.6</v>
      </c>
      <c r="H13" s="42">
        <v>6.9</v>
      </c>
      <c r="I13" s="42">
        <v>7.3</v>
      </c>
      <c r="J13" s="42">
        <v>7.8</v>
      </c>
      <c r="K13" s="42">
        <v>8</v>
      </c>
      <c r="L13" s="42">
        <v>8.6</v>
      </c>
      <c r="M13" s="42">
        <v>8.5</v>
      </c>
      <c r="N13" s="42">
        <v>9</v>
      </c>
      <c r="O13" s="42">
        <v>9.6</v>
      </c>
      <c r="P13" s="42">
        <v>9.6999999999999993</v>
      </c>
      <c r="Q13" s="42">
        <v>10.1</v>
      </c>
      <c r="R13" s="42">
        <v>10.199999999999999</v>
      </c>
      <c r="S13" s="42">
        <v>11.1</v>
      </c>
      <c r="T13" s="42">
        <v>11.4</v>
      </c>
      <c r="U13" s="42">
        <v>12</v>
      </c>
      <c r="V13" s="42">
        <v>13.3</v>
      </c>
      <c r="W13" s="42">
        <v>13.8</v>
      </c>
      <c r="X13" s="42">
        <v>13.8</v>
      </c>
      <c r="Y13" s="42">
        <v>14.6</v>
      </c>
      <c r="Z13" s="42">
        <v>15.2</v>
      </c>
      <c r="AA13" s="42">
        <v>14.9</v>
      </c>
      <c r="AB13" s="42">
        <v>15.9</v>
      </c>
      <c r="AC13" s="42">
        <v>15.9</v>
      </c>
      <c r="AD13" s="42">
        <v>16.2</v>
      </c>
      <c r="AE13" s="42">
        <v>17.5</v>
      </c>
      <c r="AF13" s="42">
        <v>16.7</v>
      </c>
      <c r="AG13" s="42">
        <v>16.5</v>
      </c>
      <c r="AH13" s="42">
        <v>17.5</v>
      </c>
      <c r="AI13" s="42">
        <v>18.600000000000001</v>
      </c>
      <c r="AJ13" s="42">
        <v>18.899999999999999</v>
      </c>
      <c r="AK13" s="42">
        <v>19.5</v>
      </c>
      <c r="AL13" s="42">
        <v>20</v>
      </c>
      <c r="AM13" s="42">
        <v>20.8</v>
      </c>
      <c r="AN13" s="42">
        <v>21.1</v>
      </c>
      <c r="AO13" s="42">
        <v>22.4</v>
      </c>
      <c r="AP13" s="42">
        <v>23.4</v>
      </c>
      <c r="AQ13" s="42">
        <v>22.2</v>
      </c>
      <c r="AR13" s="42">
        <v>24.2</v>
      </c>
      <c r="AS13" s="42">
        <v>25.6</v>
      </c>
      <c r="AT13" s="42">
        <v>26.5</v>
      </c>
      <c r="AU13" s="42">
        <v>28.1</v>
      </c>
      <c r="AV13" s="42">
        <v>28.3</v>
      </c>
      <c r="AW13" s="42">
        <v>28</v>
      </c>
      <c r="AX13" s="42">
        <v>28.8</v>
      </c>
      <c r="AY13" s="42">
        <v>30.2</v>
      </c>
      <c r="AZ13" s="42">
        <v>30.8</v>
      </c>
      <c r="BA13" s="42">
        <v>30.8</v>
      </c>
      <c r="BB13" s="42">
        <v>33.200000000000003</v>
      </c>
      <c r="BC13" s="42">
        <v>33.4</v>
      </c>
      <c r="BD13" s="42">
        <v>34</v>
      </c>
      <c r="BE13" s="42">
        <v>34.9</v>
      </c>
      <c r="BF13" s="42">
        <v>35.700000000000003</v>
      </c>
      <c r="BG13" s="42">
        <v>36.200000000000003</v>
      </c>
      <c r="BH13" s="42">
        <v>36.799999999999997</v>
      </c>
      <c r="BI13" s="42">
        <v>37.6</v>
      </c>
      <c r="BJ13" s="42">
        <v>38.4</v>
      </c>
      <c r="BK13" s="42">
        <v>39.200000000000003</v>
      </c>
      <c r="BL13" s="42">
        <v>40.1</v>
      </c>
      <c r="BM13" s="42">
        <v>41.1</v>
      </c>
      <c r="BN13" s="42">
        <v>42.1</v>
      </c>
      <c r="BO13" s="42">
        <v>43.1</v>
      </c>
      <c r="BP13" s="42">
        <v>44.1</v>
      </c>
      <c r="BQ13" s="42">
        <v>45.2</v>
      </c>
      <c r="BR13" s="42">
        <v>46.2</v>
      </c>
      <c r="BS13" s="42">
        <v>47.3</v>
      </c>
      <c r="BT13" s="42">
        <v>48.4</v>
      </c>
      <c r="BU13" s="42">
        <v>49.4</v>
      </c>
      <c r="BV13" s="42">
        <v>50.9</v>
      </c>
      <c r="BW13" s="42">
        <v>52.2</v>
      </c>
      <c r="BX13" s="42">
        <v>53.7</v>
      </c>
      <c r="BY13" s="42">
        <v>55.4</v>
      </c>
      <c r="BZ13" s="42">
        <v>57.4</v>
      </c>
      <c r="CA13" s="42">
        <v>59.6</v>
      </c>
      <c r="CB13" s="42">
        <v>61.9</v>
      </c>
      <c r="CC13" s="42">
        <v>64.400000000000006</v>
      </c>
      <c r="CD13" s="42">
        <v>66.599999999999994</v>
      </c>
      <c r="CE13" s="42">
        <v>70.3</v>
      </c>
      <c r="CF13" s="42">
        <v>74.900000000000006</v>
      </c>
      <c r="CG13" s="42">
        <v>80.7</v>
      </c>
      <c r="CH13" s="42">
        <v>83.7</v>
      </c>
      <c r="CI13" s="42">
        <v>93.1</v>
      </c>
      <c r="CJ13" s="42">
        <v>98.4</v>
      </c>
      <c r="CK13" s="42">
        <v>112.5</v>
      </c>
      <c r="CL13" s="42">
        <v>108.3</v>
      </c>
      <c r="CM13" s="42">
        <v>115.4</v>
      </c>
      <c r="CN13" s="42">
        <v>120.6</v>
      </c>
      <c r="CO13" s="42">
        <v>120.8</v>
      </c>
      <c r="CP13" s="42">
        <v>124.4</v>
      </c>
      <c r="CQ13" s="42">
        <v>124.8</v>
      </c>
      <c r="CR13" s="42">
        <v>135.19999999999999</v>
      </c>
      <c r="CS13" s="42">
        <v>136</v>
      </c>
      <c r="CT13" s="42">
        <v>136.6</v>
      </c>
      <c r="CU13" s="42">
        <v>137.1</v>
      </c>
      <c r="CV13" s="42">
        <v>136.19999999999999</v>
      </c>
      <c r="CW13" s="42">
        <v>147.80000000000001</v>
      </c>
      <c r="CX13" s="42">
        <v>152.5</v>
      </c>
      <c r="CY13" s="42">
        <v>152.5</v>
      </c>
      <c r="CZ13" s="42">
        <v>152.69999999999999</v>
      </c>
      <c r="DA13" s="42">
        <v>140.69999999999999</v>
      </c>
      <c r="DB13" s="42">
        <v>151.30000000000001</v>
      </c>
      <c r="DC13" s="42">
        <v>165.8</v>
      </c>
      <c r="DD13" s="42">
        <v>158.80000000000001</v>
      </c>
      <c r="DE13" s="42">
        <v>156.9</v>
      </c>
      <c r="DF13" s="42">
        <v>161.4</v>
      </c>
      <c r="DG13" s="42">
        <v>159.4</v>
      </c>
      <c r="DH13" s="42">
        <v>163.69999999999999</v>
      </c>
      <c r="DI13" s="42">
        <v>168</v>
      </c>
      <c r="DJ13" s="42">
        <v>167.2</v>
      </c>
      <c r="DK13" s="42">
        <v>170</v>
      </c>
      <c r="DL13" s="42">
        <v>168.1</v>
      </c>
      <c r="DM13" s="42">
        <v>175.4</v>
      </c>
      <c r="DN13" s="42">
        <v>181.1</v>
      </c>
      <c r="DO13" s="42">
        <v>179.1</v>
      </c>
      <c r="DP13" s="42">
        <v>186.7</v>
      </c>
      <c r="DQ13" s="42">
        <v>191.3</v>
      </c>
      <c r="DR13" s="42">
        <v>190.2</v>
      </c>
      <c r="DS13" s="42">
        <v>198.3</v>
      </c>
      <c r="DT13" s="42">
        <v>204.8</v>
      </c>
      <c r="DU13" s="42">
        <v>204.8</v>
      </c>
      <c r="DV13" s="42">
        <v>215</v>
      </c>
      <c r="DW13" s="42">
        <v>230.1</v>
      </c>
      <c r="DX13" s="42">
        <v>217.4</v>
      </c>
      <c r="DY13" s="42">
        <v>246.5</v>
      </c>
      <c r="DZ13" s="42">
        <v>244.9</v>
      </c>
      <c r="EA13" s="42">
        <v>243.8</v>
      </c>
      <c r="EB13" s="42">
        <v>251.1</v>
      </c>
      <c r="EC13" s="42">
        <v>260.3</v>
      </c>
      <c r="ED13" s="42">
        <v>260.7</v>
      </c>
      <c r="EE13" s="42">
        <v>260.10000000000002</v>
      </c>
      <c r="EF13" s="42">
        <v>271.7</v>
      </c>
      <c r="EG13" s="42">
        <v>265.7</v>
      </c>
      <c r="EH13" s="42">
        <v>283.39999999999998</v>
      </c>
      <c r="EI13" s="42">
        <v>293</v>
      </c>
      <c r="EJ13" s="42">
        <v>288.3</v>
      </c>
      <c r="EK13" s="42">
        <v>294.5</v>
      </c>
      <c r="EL13" s="42">
        <v>301.3</v>
      </c>
      <c r="EM13" s="42">
        <v>310.8</v>
      </c>
      <c r="EN13" s="42">
        <v>300.10000000000002</v>
      </c>
      <c r="EO13" s="42">
        <v>305.39999999999998</v>
      </c>
      <c r="EP13" s="42">
        <v>291.3</v>
      </c>
      <c r="EQ13" s="42">
        <v>294.89999999999998</v>
      </c>
      <c r="ER13" s="42">
        <v>308.7</v>
      </c>
      <c r="ES13" s="42">
        <v>301.39999999999998</v>
      </c>
      <c r="ET13" s="42">
        <v>332.5</v>
      </c>
      <c r="EU13" s="42">
        <v>314.7</v>
      </c>
      <c r="EV13" s="42">
        <v>319.60000000000002</v>
      </c>
      <c r="EW13" s="42">
        <v>329.9</v>
      </c>
      <c r="EX13" s="42">
        <v>331.6</v>
      </c>
      <c r="EY13" s="42">
        <v>339.2</v>
      </c>
      <c r="EZ13" s="42">
        <v>340.8</v>
      </c>
      <c r="FA13" s="42">
        <v>341.8</v>
      </c>
      <c r="FB13" s="42">
        <v>358.4</v>
      </c>
      <c r="FC13" s="42">
        <v>368.9</v>
      </c>
      <c r="FD13" s="42">
        <v>378.2</v>
      </c>
      <c r="FE13" s="42">
        <v>372.8</v>
      </c>
      <c r="FF13" s="42">
        <v>382.1</v>
      </c>
      <c r="FG13" s="42">
        <v>385.7</v>
      </c>
      <c r="FH13" s="42">
        <v>405.6</v>
      </c>
      <c r="FI13" s="42">
        <v>414.1</v>
      </c>
      <c r="FJ13" s="42">
        <v>418.8</v>
      </c>
      <c r="FK13" s="42">
        <v>409.7</v>
      </c>
      <c r="FL13" s="42">
        <v>396.4</v>
      </c>
      <c r="FM13" s="42">
        <v>399.3</v>
      </c>
      <c r="FN13" s="42">
        <v>400.6</v>
      </c>
      <c r="FO13" s="42">
        <v>421.7</v>
      </c>
      <c r="FP13" s="42">
        <v>419</v>
      </c>
      <c r="FQ13" s="42">
        <v>428.9</v>
      </c>
      <c r="FR13" s="42">
        <v>424.8</v>
      </c>
      <c r="FS13" s="42">
        <v>438.4</v>
      </c>
      <c r="FT13" s="42">
        <v>448.2</v>
      </c>
      <c r="FU13" s="42">
        <v>448.6</v>
      </c>
      <c r="FV13" s="42">
        <v>459.5</v>
      </c>
      <c r="FW13" s="42">
        <v>481.5</v>
      </c>
      <c r="FX13" s="42">
        <v>507.2</v>
      </c>
      <c r="FY13" s="42">
        <v>515.29999999999995</v>
      </c>
      <c r="FZ13" s="42">
        <v>523.6</v>
      </c>
      <c r="GA13" s="42">
        <v>537.9</v>
      </c>
      <c r="GB13" s="42">
        <v>540.4</v>
      </c>
      <c r="GC13" s="42">
        <v>541.79999999999995</v>
      </c>
      <c r="GD13" s="42">
        <v>550.4</v>
      </c>
      <c r="GE13" s="42">
        <v>558.79999999999995</v>
      </c>
      <c r="GF13" s="42">
        <v>566.4</v>
      </c>
      <c r="GG13" s="42">
        <v>575.29999999999995</v>
      </c>
      <c r="GH13" s="42">
        <v>572.4</v>
      </c>
      <c r="GI13" s="42">
        <v>567.9</v>
      </c>
      <c r="GJ13" s="42">
        <v>578.79999999999995</v>
      </c>
      <c r="GK13" s="42">
        <v>575.79999999999995</v>
      </c>
      <c r="GL13" s="42">
        <v>581.79999999999995</v>
      </c>
      <c r="GM13" s="42">
        <v>592.6</v>
      </c>
      <c r="GN13" s="42">
        <v>595.1</v>
      </c>
      <c r="GO13" s="42">
        <v>589.79999999999995</v>
      </c>
      <c r="GP13" s="42">
        <v>599.4</v>
      </c>
      <c r="GQ13" s="42">
        <v>615</v>
      </c>
      <c r="GR13" s="42">
        <v>622.29999999999995</v>
      </c>
      <c r="GS13" s="42">
        <v>619.4</v>
      </c>
      <c r="GT13" s="42">
        <v>624.1</v>
      </c>
      <c r="GU13" s="42">
        <v>668.8</v>
      </c>
      <c r="GV13" s="42">
        <v>683.7</v>
      </c>
      <c r="GW13" s="42">
        <v>682.4</v>
      </c>
      <c r="GX13" s="42">
        <v>694.4</v>
      </c>
    </row>
    <row r="14" spans="1:206" x14ac:dyDescent="0.35">
      <c r="A14" s="2" t="s">
        <v>265</v>
      </c>
      <c r="B14" s="42">
        <v>2.9</v>
      </c>
      <c r="C14" s="42">
        <v>3.9</v>
      </c>
      <c r="D14" s="42">
        <v>4.5999999999999996</v>
      </c>
      <c r="E14" s="42">
        <v>5.4</v>
      </c>
      <c r="F14" s="42">
        <v>5.7</v>
      </c>
      <c r="G14" s="42">
        <v>6.3</v>
      </c>
      <c r="H14" s="42">
        <v>6.3</v>
      </c>
      <c r="I14" s="42">
        <v>6.3</v>
      </c>
      <c r="J14" s="42">
        <v>6.5</v>
      </c>
      <c r="K14" s="42">
        <v>6.9</v>
      </c>
      <c r="L14" s="42">
        <v>5.8</v>
      </c>
      <c r="M14" s="42">
        <v>5</v>
      </c>
      <c r="N14" s="42">
        <v>4.5999999999999996</v>
      </c>
      <c r="O14" s="42">
        <v>4.5</v>
      </c>
      <c r="P14" s="42">
        <v>4.5</v>
      </c>
      <c r="Q14" s="42">
        <v>4.7</v>
      </c>
      <c r="R14" s="42">
        <v>5.8</v>
      </c>
      <c r="S14" s="42">
        <v>6.7</v>
      </c>
      <c r="T14" s="42">
        <v>6.9</v>
      </c>
      <c r="U14" s="42">
        <v>8.6</v>
      </c>
      <c r="V14" s="42">
        <v>14.2</v>
      </c>
      <c r="W14" s="42">
        <v>19.399999999999999</v>
      </c>
      <c r="X14" s="42">
        <v>20.2</v>
      </c>
      <c r="Y14" s="42">
        <v>18.8</v>
      </c>
      <c r="Z14" s="42">
        <v>17.7</v>
      </c>
      <c r="AA14" s="42">
        <v>16.3</v>
      </c>
      <c r="AB14" s="42">
        <v>16.100000000000001</v>
      </c>
      <c r="AC14" s="42">
        <v>15.5</v>
      </c>
      <c r="AD14" s="42">
        <v>15.5</v>
      </c>
      <c r="AE14" s="42">
        <v>13.3</v>
      </c>
      <c r="AF14" s="42">
        <v>11.9</v>
      </c>
      <c r="AG14" s="42">
        <v>11.8</v>
      </c>
      <c r="AH14" s="42">
        <v>10.8</v>
      </c>
      <c r="AI14" s="42">
        <v>9.4</v>
      </c>
      <c r="AJ14" s="42">
        <v>9</v>
      </c>
      <c r="AK14" s="42">
        <v>8.5</v>
      </c>
      <c r="AL14" s="42">
        <v>9.4</v>
      </c>
      <c r="AM14" s="42">
        <v>9.1999999999999993</v>
      </c>
      <c r="AN14" s="42">
        <v>9.6</v>
      </c>
      <c r="AO14" s="42">
        <v>10.6</v>
      </c>
      <c r="AP14" s="42">
        <v>12</v>
      </c>
      <c r="AQ14" s="42">
        <v>15.7</v>
      </c>
      <c r="AR14" s="42">
        <v>19</v>
      </c>
      <c r="AS14" s="42">
        <v>17.8</v>
      </c>
      <c r="AT14" s="42">
        <v>16.399999999999999</v>
      </c>
      <c r="AU14" s="42">
        <v>15.5</v>
      </c>
      <c r="AV14" s="42">
        <v>15</v>
      </c>
      <c r="AW14" s="42">
        <v>16.600000000000001</v>
      </c>
      <c r="AX14" s="42">
        <v>19.100000000000001</v>
      </c>
      <c r="AY14" s="42">
        <v>23.9</v>
      </c>
      <c r="AZ14" s="42">
        <v>26.1</v>
      </c>
      <c r="BA14" s="42">
        <v>31.8</v>
      </c>
      <c r="BB14" s="42">
        <v>30.3</v>
      </c>
      <c r="BC14" s="42">
        <v>32.1</v>
      </c>
      <c r="BD14" s="42">
        <v>23.3</v>
      </c>
      <c r="BE14" s="42">
        <v>20</v>
      </c>
      <c r="BF14" s="42">
        <v>17.3</v>
      </c>
      <c r="BG14" s="42">
        <v>15.7</v>
      </c>
      <c r="BH14" s="42">
        <v>15.1</v>
      </c>
      <c r="BI14" s="42">
        <v>15.9</v>
      </c>
      <c r="BJ14" s="42">
        <v>16.899999999999999</v>
      </c>
      <c r="BK14" s="42">
        <v>16</v>
      </c>
      <c r="BL14" s="42">
        <v>15</v>
      </c>
      <c r="BM14" s="42">
        <v>15.6</v>
      </c>
      <c r="BN14" s="42">
        <v>15.6</v>
      </c>
      <c r="BO14" s="42">
        <v>16.399999999999999</v>
      </c>
      <c r="BP14" s="42">
        <v>17</v>
      </c>
      <c r="BQ14" s="42">
        <v>16.899999999999999</v>
      </c>
      <c r="BR14" s="42">
        <v>15.5</v>
      </c>
      <c r="BS14" s="42">
        <v>15.1</v>
      </c>
      <c r="BT14" s="42">
        <v>14.4</v>
      </c>
      <c r="BU14" s="42">
        <v>13.5</v>
      </c>
      <c r="BV14" s="42">
        <v>13.9</v>
      </c>
      <c r="BW14" s="42">
        <v>13.2</v>
      </c>
      <c r="BX14" s="42">
        <v>13.2</v>
      </c>
      <c r="BY14" s="42">
        <v>13</v>
      </c>
      <c r="BZ14" s="42">
        <v>13.6</v>
      </c>
      <c r="CA14" s="42">
        <v>13.7</v>
      </c>
      <c r="CB14" s="42">
        <v>14.6</v>
      </c>
      <c r="CC14" s="42">
        <v>15.8</v>
      </c>
      <c r="CD14" s="42">
        <v>16.399999999999999</v>
      </c>
      <c r="CE14" s="42">
        <v>17.100000000000001</v>
      </c>
      <c r="CF14" s="42">
        <v>18.2</v>
      </c>
      <c r="CG14" s="42">
        <v>21</v>
      </c>
      <c r="CH14" s="42">
        <v>24.3</v>
      </c>
      <c r="CI14" s="42">
        <v>27.5</v>
      </c>
      <c r="CJ14" s="42">
        <v>25.9</v>
      </c>
      <c r="CK14" s="42">
        <v>29.4</v>
      </c>
      <c r="CL14" s="42">
        <v>39.700000000000003</v>
      </c>
      <c r="CM14" s="42">
        <v>41.2</v>
      </c>
      <c r="CN14" s="42">
        <v>39.6</v>
      </c>
      <c r="CO14" s="42">
        <v>38</v>
      </c>
      <c r="CP14" s="42">
        <v>35.1</v>
      </c>
      <c r="CQ14" s="42">
        <v>35.5</v>
      </c>
      <c r="CR14" s="42">
        <v>35.5</v>
      </c>
      <c r="CS14" s="42">
        <v>33.200000000000003</v>
      </c>
      <c r="CT14" s="42">
        <v>28</v>
      </c>
      <c r="CU14" s="42">
        <v>24.4</v>
      </c>
      <c r="CV14" s="42">
        <v>22.1</v>
      </c>
      <c r="CW14" s="42">
        <v>21.3</v>
      </c>
      <c r="CX14" s="42">
        <v>20.9</v>
      </c>
      <c r="CY14" s="42">
        <v>21.6</v>
      </c>
      <c r="CZ14" s="42">
        <v>22</v>
      </c>
      <c r="DA14" s="42">
        <v>22.5</v>
      </c>
      <c r="DB14" s="42">
        <v>23</v>
      </c>
      <c r="DC14" s="42">
        <v>22.7</v>
      </c>
      <c r="DD14" s="42">
        <v>21.6</v>
      </c>
      <c r="DE14" s="42">
        <v>21.7</v>
      </c>
      <c r="DF14" s="42">
        <v>21</v>
      </c>
      <c r="DG14" s="42">
        <v>20.399999999999999</v>
      </c>
      <c r="DH14" s="42">
        <v>19.600000000000001</v>
      </c>
      <c r="DI14" s="42">
        <v>19.399999999999999</v>
      </c>
      <c r="DJ14" s="42">
        <v>19.399999999999999</v>
      </c>
      <c r="DK14" s="42">
        <v>19.3</v>
      </c>
      <c r="DL14" s="42">
        <v>20.3</v>
      </c>
      <c r="DM14" s="42">
        <v>19.8</v>
      </c>
      <c r="DN14" s="42">
        <v>20.8</v>
      </c>
      <c r="DO14" s="42">
        <v>20.9</v>
      </c>
      <c r="DP14" s="42">
        <v>20.3</v>
      </c>
      <c r="DQ14" s="42">
        <v>20</v>
      </c>
      <c r="DR14" s="42">
        <v>20.5</v>
      </c>
      <c r="DS14" s="42">
        <v>20</v>
      </c>
      <c r="DT14" s="42">
        <v>20.6</v>
      </c>
      <c r="DU14" s="42">
        <v>21.9</v>
      </c>
      <c r="DV14" s="42">
        <v>25.5</v>
      </c>
      <c r="DW14" s="42">
        <v>28.4</v>
      </c>
      <c r="DX14" s="42">
        <v>33.1</v>
      </c>
      <c r="DY14" s="42">
        <v>40.6</v>
      </c>
      <c r="DZ14" s="42">
        <v>42.8</v>
      </c>
      <c r="EA14" s="42">
        <v>60.5</v>
      </c>
      <c r="EB14" s="42">
        <v>56.9</v>
      </c>
      <c r="EC14" s="42">
        <v>53.7</v>
      </c>
      <c r="ED14" s="42">
        <v>51.8</v>
      </c>
      <c r="EE14" s="42">
        <v>55.2</v>
      </c>
      <c r="EF14" s="42">
        <v>54.2</v>
      </c>
      <c r="EG14" s="42">
        <v>51.5</v>
      </c>
      <c r="EH14" s="42">
        <v>42.3</v>
      </c>
      <c r="EI14" s="42">
        <v>35.9</v>
      </c>
      <c r="EJ14" s="42">
        <v>34.700000000000003</v>
      </c>
      <c r="EK14" s="42">
        <v>32.9</v>
      </c>
      <c r="EL14" s="42">
        <v>32.1</v>
      </c>
      <c r="EM14" s="42">
        <v>30.9</v>
      </c>
      <c r="EN14" s="42">
        <v>31.6</v>
      </c>
      <c r="EO14" s="42">
        <v>32.5</v>
      </c>
      <c r="EP14" s="42">
        <v>30.3</v>
      </c>
      <c r="EQ14" s="42">
        <v>29.5</v>
      </c>
      <c r="ER14" s="42">
        <v>30.6</v>
      </c>
      <c r="ES14" s="42">
        <v>31.1</v>
      </c>
      <c r="ET14" s="42">
        <v>32.299999999999997</v>
      </c>
      <c r="EU14" s="42">
        <v>31.8</v>
      </c>
      <c r="EV14" s="42">
        <v>32.799999999999997</v>
      </c>
      <c r="EW14" s="42">
        <v>34</v>
      </c>
      <c r="EX14" s="42">
        <v>36.299999999999997</v>
      </c>
      <c r="EY14" s="42">
        <v>38.200000000000003</v>
      </c>
      <c r="EZ14" s="42">
        <v>58.2</v>
      </c>
      <c r="FA14" s="42">
        <v>71.900000000000006</v>
      </c>
      <c r="FB14" s="42">
        <v>101.6</v>
      </c>
      <c r="FC14" s="42">
        <v>130.30000000000001</v>
      </c>
      <c r="FD14" s="42">
        <v>144.4</v>
      </c>
      <c r="FE14" s="42">
        <v>148.6</v>
      </c>
      <c r="FF14" s="42">
        <v>159.30000000000001</v>
      </c>
      <c r="FG14" s="42">
        <v>141.19999999999999</v>
      </c>
      <c r="FH14" s="42">
        <v>131</v>
      </c>
      <c r="FI14" s="42">
        <v>123.9</v>
      </c>
      <c r="FJ14" s="42">
        <v>116.7</v>
      </c>
      <c r="FK14" s="42">
        <v>109.3</v>
      </c>
      <c r="FL14" s="42">
        <v>102.9</v>
      </c>
      <c r="FM14" s="42">
        <v>99.8</v>
      </c>
      <c r="FN14" s="42">
        <v>94.6</v>
      </c>
      <c r="FO14" s="42">
        <v>86.3</v>
      </c>
      <c r="FP14" s="42">
        <v>78.400000000000006</v>
      </c>
      <c r="FQ14" s="42">
        <v>75.099999999999994</v>
      </c>
      <c r="FR14" s="42">
        <v>69</v>
      </c>
      <c r="FS14" s="42">
        <v>64.8</v>
      </c>
      <c r="FT14" s="42">
        <v>59.1</v>
      </c>
      <c r="FU14" s="42">
        <v>57.1</v>
      </c>
      <c r="FV14" s="42">
        <v>39</v>
      </c>
      <c r="FW14" s="42">
        <v>35.799999999999997</v>
      </c>
      <c r="FX14" s="42">
        <v>34</v>
      </c>
      <c r="FY14" s="42">
        <v>33</v>
      </c>
      <c r="FZ14" s="42">
        <v>32.9</v>
      </c>
      <c r="GA14" s="42">
        <v>32.4</v>
      </c>
      <c r="GB14" s="42">
        <v>32.5</v>
      </c>
      <c r="GC14" s="42">
        <v>32.4</v>
      </c>
      <c r="GD14" s="42">
        <v>32.6</v>
      </c>
      <c r="GE14" s="42">
        <v>32.6</v>
      </c>
      <c r="GF14" s="42">
        <v>32.4</v>
      </c>
      <c r="GG14" s="42">
        <v>31.5</v>
      </c>
      <c r="GH14" s="42">
        <v>30.9</v>
      </c>
      <c r="GI14" s="42">
        <v>30.2</v>
      </c>
      <c r="GJ14" s="42">
        <v>30.3</v>
      </c>
      <c r="GK14" s="42">
        <v>29.8</v>
      </c>
      <c r="GL14" s="42">
        <v>29.2</v>
      </c>
      <c r="GM14" s="42">
        <v>27.9</v>
      </c>
      <c r="GN14" s="42">
        <v>27.4</v>
      </c>
      <c r="GO14" s="42">
        <v>27</v>
      </c>
      <c r="GP14" s="42">
        <v>28</v>
      </c>
      <c r="GQ14" s="42">
        <v>27.5</v>
      </c>
      <c r="GR14" s="42">
        <v>27.6</v>
      </c>
      <c r="GS14" s="42">
        <v>27.9</v>
      </c>
      <c r="GT14" s="42">
        <v>43.4</v>
      </c>
      <c r="GU14" s="42">
        <v>1084.5999999999999</v>
      </c>
      <c r="GV14" s="42">
        <v>775.2</v>
      </c>
      <c r="GW14" s="42">
        <v>296.39999999999998</v>
      </c>
      <c r="GX14" s="42">
        <v>544.29999999999995</v>
      </c>
    </row>
    <row r="15" spans="1:206" x14ac:dyDescent="0.35">
      <c r="A15" s="2" t="s">
        <v>292</v>
      </c>
      <c r="B15" s="42">
        <v>63</v>
      </c>
      <c r="C15" s="42">
        <v>73.099999999999994</v>
      </c>
      <c r="D15" s="42">
        <v>73.5</v>
      </c>
      <c r="E15" s="42">
        <v>77.400000000000006</v>
      </c>
      <c r="F15" s="42">
        <v>79.3</v>
      </c>
      <c r="G15" s="42">
        <v>86.9</v>
      </c>
      <c r="H15" s="42">
        <v>86.9</v>
      </c>
      <c r="I15" s="42">
        <v>88.5</v>
      </c>
      <c r="J15" s="42">
        <v>91.4</v>
      </c>
      <c r="K15" s="42">
        <v>91.9</v>
      </c>
      <c r="L15" s="42">
        <v>92.9</v>
      </c>
      <c r="M15" s="42">
        <v>103.1</v>
      </c>
      <c r="N15" s="42">
        <v>105.4</v>
      </c>
      <c r="O15" s="42">
        <v>107.6</v>
      </c>
      <c r="P15" s="42">
        <v>109.2</v>
      </c>
      <c r="Q15" s="42">
        <v>112.3</v>
      </c>
      <c r="R15" s="42">
        <v>117.5</v>
      </c>
      <c r="S15" s="42">
        <v>125.4</v>
      </c>
      <c r="T15" s="42">
        <v>132.19999999999999</v>
      </c>
      <c r="U15" s="42">
        <v>139.1</v>
      </c>
      <c r="V15" s="42">
        <v>149.80000000000001</v>
      </c>
      <c r="W15" s="42">
        <v>164.6</v>
      </c>
      <c r="X15" s="42">
        <v>167.7</v>
      </c>
      <c r="Y15" s="42">
        <v>170.4</v>
      </c>
      <c r="Z15" s="42">
        <v>174.7</v>
      </c>
      <c r="AA15" s="42">
        <v>173.1</v>
      </c>
      <c r="AB15" s="42">
        <v>180.1</v>
      </c>
      <c r="AC15" s="42">
        <v>182.7</v>
      </c>
      <c r="AD15" s="42">
        <v>185.5</v>
      </c>
      <c r="AE15" s="42">
        <v>186.4</v>
      </c>
      <c r="AF15" s="42">
        <v>191.7</v>
      </c>
      <c r="AG15" s="42">
        <v>194.3</v>
      </c>
      <c r="AH15" s="42">
        <v>197.7</v>
      </c>
      <c r="AI15" s="42">
        <v>199</v>
      </c>
      <c r="AJ15" s="42">
        <v>207.1</v>
      </c>
      <c r="AK15" s="42">
        <v>209.9</v>
      </c>
      <c r="AL15" s="42">
        <v>214.9</v>
      </c>
      <c r="AM15" s="42">
        <v>219.2</v>
      </c>
      <c r="AN15" s="42">
        <v>234.6</v>
      </c>
      <c r="AO15" s="42">
        <v>240.7</v>
      </c>
      <c r="AP15" s="42">
        <v>251.2</v>
      </c>
      <c r="AQ15" s="42">
        <v>256.2</v>
      </c>
      <c r="AR15" s="42">
        <v>287.89999999999998</v>
      </c>
      <c r="AS15" s="42">
        <v>290.7</v>
      </c>
      <c r="AT15" s="42">
        <v>296.10000000000002</v>
      </c>
      <c r="AU15" s="42">
        <v>299</v>
      </c>
      <c r="AV15" s="42">
        <v>317</v>
      </c>
      <c r="AW15" s="42">
        <v>319.2</v>
      </c>
      <c r="AX15" s="42">
        <v>324.3</v>
      </c>
      <c r="AY15" s="42">
        <v>333.2</v>
      </c>
      <c r="AZ15" s="42">
        <v>349.7</v>
      </c>
      <c r="BA15" s="42">
        <v>365.2</v>
      </c>
      <c r="BB15" s="42">
        <v>368</v>
      </c>
      <c r="BC15" s="42">
        <v>373.7</v>
      </c>
      <c r="BD15" s="42">
        <v>368.5</v>
      </c>
      <c r="BE15" s="42">
        <v>371.8</v>
      </c>
      <c r="BF15" s="42">
        <v>376.3</v>
      </c>
      <c r="BG15" s="42">
        <v>379</v>
      </c>
      <c r="BH15" s="42">
        <v>380.4</v>
      </c>
      <c r="BI15" s="42">
        <v>387.9</v>
      </c>
      <c r="BJ15" s="42">
        <v>398.1</v>
      </c>
      <c r="BK15" s="42">
        <v>400.5</v>
      </c>
      <c r="BL15" s="42">
        <v>405.6</v>
      </c>
      <c r="BM15" s="42">
        <v>408.3</v>
      </c>
      <c r="BN15" s="42">
        <v>419.9</v>
      </c>
      <c r="BO15" s="42">
        <v>425.6</v>
      </c>
      <c r="BP15" s="42">
        <v>433.1</v>
      </c>
      <c r="BQ15" s="42">
        <v>435.8</v>
      </c>
      <c r="BR15" s="42">
        <v>441.9</v>
      </c>
      <c r="BS15" s="42">
        <v>447.5</v>
      </c>
      <c r="BT15" s="42">
        <v>449.4</v>
      </c>
      <c r="BU15" s="42">
        <v>452.8</v>
      </c>
      <c r="BV15" s="42">
        <v>470.3</v>
      </c>
      <c r="BW15" s="42">
        <v>473.4</v>
      </c>
      <c r="BX15" s="42">
        <v>478.8</v>
      </c>
      <c r="BY15" s="42">
        <v>484.9</v>
      </c>
      <c r="BZ15" s="42">
        <v>508.2</v>
      </c>
      <c r="CA15" s="42">
        <v>515.70000000000005</v>
      </c>
      <c r="CB15" s="42">
        <v>524.70000000000005</v>
      </c>
      <c r="CC15" s="42">
        <v>535.79999999999995</v>
      </c>
      <c r="CD15" s="42">
        <v>556.20000000000005</v>
      </c>
      <c r="CE15" s="42">
        <v>567.5</v>
      </c>
      <c r="CF15" s="42">
        <v>578.1</v>
      </c>
      <c r="CG15" s="42">
        <v>596.79999999999995</v>
      </c>
      <c r="CH15" s="42">
        <v>622.5</v>
      </c>
      <c r="CI15" s="42">
        <v>643.5</v>
      </c>
      <c r="CJ15" s="42">
        <v>653.79999999999995</v>
      </c>
      <c r="CK15" s="42">
        <v>682.3</v>
      </c>
      <c r="CL15" s="42">
        <v>710.5</v>
      </c>
      <c r="CM15" s="42">
        <v>729.1</v>
      </c>
      <c r="CN15" s="42">
        <v>741.3</v>
      </c>
      <c r="CO15" s="42">
        <v>746</v>
      </c>
      <c r="CP15" s="42">
        <v>766.5</v>
      </c>
      <c r="CQ15" s="42">
        <v>771.7</v>
      </c>
      <c r="CR15" s="42">
        <v>786.3</v>
      </c>
      <c r="CS15" s="42">
        <v>791.3</v>
      </c>
      <c r="CT15" s="42">
        <v>805.3</v>
      </c>
      <c r="CU15" s="42">
        <v>810.1</v>
      </c>
      <c r="CV15" s="42">
        <v>813.6</v>
      </c>
      <c r="CW15" s="42">
        <v>833.8</v>
      </c>
      <c r="CX15" s="42">
        <v>857.9</v>
      </c>
      <c r="CY15" s="42">
        <v>865.6</v>
      </c>
      <c r="CZ15" s="42">
        <v>870.7</v>
      </c>
      <c r="DA15" s="42">
        <v>864.6</v>
      </c>
      <c r="DB15" s="42">
        <v>893.2</v>
      </c>
      <c r="DC15" s="42">
        <v>912.9</v>
      </c>
      <c r="DD15" s="42">
        <v>908.5</v>
      </c>
      <c r="DE15" s="42">
        <v>910.7</v>
      </c>
      <c r="DF15" s="42">
        <v>930.5</v>
      </c>
      <c r="DG15" s="42">
        <v>931.3</v>
      </c>
      <c r="DH15" s="42">
        <v>937.2</v>
      </c>
      <c r="DI15" s="42">
        <v>942.7</v>
      </c>
      <c r="DJ15" s="42">
        <v>951.8</v>
      </c>
      <c r="DK15" s="42">
        <v>956</v>
      </c>
      <c r="DL15" s="42">
        <v>957.4</v>
      </c>
      <c r="DM15" s="42">
        <v>966.4</v>
      </c>
      <c r="DN15" s="42">
        <v>983.4</v>
      </c>
      <c r="DO15" s="42">
        <v>985</v>
      </c>
      <c r="DP15" s="42">
        <v>996.1</v>
      </c>
      <c r="DQ15" s="42">
        <v>1004.3</v>
      </c>
      <c r="DR15" s="42">
        <v>1016.9</v>
      </c>
      <c r="DS15" s="42">
        <v>1042.3</v>
      </c>
      <c r="DT15" s="42">
        <v>1054.7</v>
      </c>
      <c r="DU15" s="42">
        <v>1065.5999999999999</v>
      </c>
      <c r="DV15" s="42">
        <v>1107.8</v>
      </c>
      <c r="DW15" s="42">
        <v>1139.0999999999999</v>
      </c>
      <c r="DX15" s="42">
        <v>1145.2</v>
      </c>
      <c r="DY15" s="42">
        <v>1191.2</v>
      </c>
      <c r="DZ15" s="42">
        <v>1221</v>
      </c>
      <c r="EA15" s="42">
        <v>1247.0999999999999</v>
      </c>
      <c r="EB15" s="42">
        <v>1259.9000000000001</v>
      </c>
      <c r="EC15" s="42">
        <v>1276.2</v>
      </c>
      <c r="ED15" s="42">
        <v>1294.5999999999999</v>
      </c>
      <c r="EE15" s="42">
        <v>1312.6</v>
      </c>
      <c r="EF15" s="42">
        <v>1335.5</v>
      </c>
      <c r="EG15" s="42">
        <v>1341.2</v>
      </c>
      <c r="EH15" s="42">
        <v>1379.6</v>
      </c>
      <c r="EI15" s="42">
        <v>1400.6</v>
      </c>
      <c r="EJ15" s="42">
        <v>1409.8</v>
      </c>
      <c r="EK15" s="42">
        <v>1427.9</v>
      </c>
      <c r="EL15" s="42">
        <v>1464.4</v>
      </c>
      <c r="EM15" s="42">
        <v>1486</v>
      </c>
      <c r="EN15" s="42">
        <v>1501</v>
      </c>
      <c r="EO15" s="42">
        <v>1512.3</v>
      </c>
      <c r="EP15" s="42">
        <v>1566.7</v>
      </c>
      <c r="EQ15" s="42">
        <v>1583.2</v>
      </c>
      <c r="ER15" s="42">
        <v>1608.5</v>
      </c>
      <c r="ES15" s="42">
        <v>1613.8</v>
      </c>
      <c r="ET15" s="42">
        <v>1680.2</v>
      </c>
      <c r="EU15" s="42">
        <v>1680.4</v>
      </c>
      <c r="EV15" s="42">
        <v>1700.2</v>
      </c>
      <c r="EW15" s="42">
        <v>1728.6</v>
      </c>
      <c r="EX15" s="42">
        <v>1768.2</v>
      </c>
      <c r="EY15" s="42">
        <v>2113</v>
      </c>
      <c r="EZ15" s="42">
        <v>1905.3</v>
      </c>
      <c r="FA15" s="42">
        <v>1890.8</v>
      </c>
      <c r="FB15" s="42">
        <v>2001.9</v>
      </c>
      <c r="FC15" s="42">
        <v>2140</v>
      </c>
      <c r="FD15" s="42">
        <v>2136.9</v>
      </c>
      <c r="FE15" s="42">
        <v>2152.1</v>
      </c>
      <c r="FF15" s="42">
        <v>2262.1999999999998</v>
      </c>
      <c r="FG15" s="42">
        <v>2268.6999999999998</v>
      </c>
      <c r="FH15" s="42">
        <v>2292</v>
      </c>
      <c r="FI15" s="42">
        <v>2302.6999999999998</v>
      </c>
      <c r="FJ15" s="42">
        <v>2313</v>
      </c>
      <c r="FK15" s="42">
        <v>2312.1</v>
      </c>
      <c r="FL15" s="42">
        <v>2303.1999999999998</v>
      </c>
      <c r="FM15" s="42">
        <v>2312.1999999999998</v>
      </c>
      <c r="FN15" s="42">
        <v>2296.8000000000002</v>
      </c>
      <c r="FO15" s="42">
        <v>2321.8000000000002</v>
      </c>
      <c r="FP15" s="42">
        <v>2325.6</v>
      </c>
      <c r="FQ15" s="42">
        <v>2346.1</v>
      </c>
      <c r="FR15" s="42">
        <v>2365.6999999999998</v>
      </c>
      <c r="FS15" s="42">
        <v>2378.3000000000002</v>
      </c>
      <c r="FT15" s="42">
        <v>2396</v>
      </c>
      <c r="FU15" s="42">
        <v>2403.6999999999998</v>
      </c>
      <c r="FV15" s="42">
        <v>2433.1999999999998</v>
      </c>
      <c r="FW15" s="42">
        <v>2484.5</v>
      </c>
      <c r="FX15" s="42">
        <v>2524.6</v>
      </c>
      <c r="FY15" s="42">
        <v>2552.1</v>
      </c>
      <c r="FZ15" s="42">
        <v>2597.6999999999998</v>
      </c>
      <c r="GA15" s="42">
        <v>2633.9</v>
      </c>
      <c r="GB15" s="42">
        <v>2647.8</v>
      </c>
      <c r="GC15" s="42">
        <v>2661.2</v>
      </c>
      <c r="GD15" s="42">
        <v>2686.1</v>
      </c>
      <c r="GE15" s="42">
        <v>2706.6</v>
      </c>
      <c r="GF15" s="42">
        <v>2726.2</v>
      </c>
      <c r="GG15" s="42">
        <v>2749.6</v>
      </c>
      <c r="GH15" s="42">
        <v>2778.8</v>
      </c>
      <c r="GI15" s="42">
        <v>2789.3</v>
      </c>
      <c r="GJ15" s="42">
        <v>2822.2</v>
      </c>
      <c r="GK15" s="42">
        <v>2834.7</v>
      </c>
      <c r="GL15" s="42">
        <v>2890.9</v>
      </c>
      <c r="GM15" s="42">
        <v>2916</v>
      </c>
      <c r="GN15" s="42">
        <v>2935.4</v>
      </c>
      <c r="GO15" s="42">
        <v>2949.4</v>
      </c>
      <c r="GP15" s="42">
        <v>3037.5</v>
      </c>
      <c r="GQ15" s="42">
        <v>3071</v>
      </c>
      <c r="GR15" s="42">
        <v>3094.8</v>
      </c>
      <c r="GS15" s="42">
        <v>3108.7</v>
      </c>
      <c r="GT15" s="42">
        <v>3189.6</v>
      </c>
      <c r="GU15" s="42">
        <v>5627.4</v>
      </c>
      <c r="GV15" s="42">
        <v>4323.3999999999996</v>
      </c>
      <c r="GW15" s="42">
        <v>3745.8</v>
      </c>
      <c r="GX15" s="42">
        <v>6003.5</v>
      </c>
    </row>
    <row r="16" spans="1:206" x14ac:dyDescent="0.35">
      <c r="A16" s="2" t="s">
        <v>293</v>
      </c>
      <c r="B16" s="42">
        <v>1.2</v>
      </c>
      <c r="C16" s="42">
        <v>1.3</v>
      </c>
      <c r="D16" s="42">
        <v>1.3</v>
      </c>
      <c r="E16" s="42">
        <v>1.3</v>
      </c>
      <c r="F16" s="42">
        <v>1.4</v>
      </c>
      <c r="G16" s="42">
        <v>1.4</v>
      </c>
      <c r="H16" s="42">
        <v>1.5</v>
      </c>
      <c r="I16" s="42">
        <v>1.5</v>
      </c>
      <c r="J16" s="42">
        <v>1.7</v>
      </c>
      <c r="K16" s="42">
        <v>1.8</v>
      </c>
      <c r="L16" s="42">
        <v>1.8</v>
      </c>
      <c r="M16" s="42">
        <v>1.9</v>
      </c>
      <c r="N16" s="42">
        <v>1.8</v>
      </c>
      <c r="O16" s="42">
        <v>1.8</v>
      </c>
      <c r="P16" s="42">
        <v>1.8</v>
      </c>
      <c r="Q16" s="42">
        <v>1.9</v>
      </c>
      <c r="R16" s="42">
        <v>1.9</v>
      </c>
      <c r="S16" s="42">
        <v>2</v>
      </c>
      <c r="T16" s="42">
        <v>2.1</v>
      </c>
      <c r="U16" s="42">
        <v>2.2000000000000002</v>
      </c>
      <c r="V16" s="42">
        <v>2.2999999999999998</v>
      </c>
      <c r="W16" s="42">
        <v>2.4</v>
      </c>
      <c r="X16" s="42">
        <v>2.6</v>
      </c>
      <c r="Y16" s="42">
        <v>2.7</v>
      </c>
      <c r="Z16" s="42">
        <v>2.8</v>
      </c>
      <c r="AA16" s="42">
        <v>3</v>
      </c>
      <c r="AB16" s="42">
        <v>3.1</v>
      </c>
      <c r="AC16" s="42">
        <v>3.2</v>
      </c>
      <c r="AD16" s="42">
        <v>3.3</v>
      </c>
      <c r="AE16" s="42">
        <v>3.4</v>
      </c>
      <c r="AF16" s="42">
        <v>3.5</v>
      </c>
      <c r="AG16" s="42">
        <v>3.6</v>
      </c>
      <c r="AH16" s="42">
        <v>3.7</v>
      </c>
      <c r="AI16" s="42">
        <v>3.8</v>
      </c>
      <c r="AJ16" s="42">
        <v>3.9</v>
      </c>
      <c r="AK16" s="42">
        <v>4</v>
      </c>
      <c r="AL16" s="42">
        <v>4.0999999999999996</v>
      </c>
      <c r="AM16" s="42">
        <v>4.3</v>
      </c>
      <c r="AN16" s="42">
        <v>4.4000000000000004</v>
      </c>
      <c r="AO16" s="42">
        <v>4.5</v>
      </c>
      <c r="AP16" s="42">
        <v>4.5999999999999996</v>
      </c>
      <c r="AQ16" s="42">
        <v>4.8</v>
      </c>
      <c r="AR16" s="42">
        <v>5</v>
      </c>
      <c r="AS16" s="42">
        <v>5.3</v>
      </c>
      <c r="AT16" s="42">
        <v>5.6</v>
      </c>
      <c r="AU16" s="42">
        <v>5.9</v>
      </c>
      <c r="AV16" s="42">
        <v>6.1</v>
      </c>
      <c r="AW16" s="42">
        <v>6.3</v>
      </c>
      <c r="AX16" s="42">
        <v>6.7</v>
      </c>
      <c r="AY16" s="42">
        <v>6.9</v>
      </c>
      <c r="AZ16" s="42">
        <v>7.2</v>
      </c>
      <c r="BA16" s="42">
        <v>7.5</v>
      </c>
      <c r="BB16" s="42">
        <v>7.7</v>
      </c>
      <c r="BC16" s="42">
        <v>8</v>
      </c>
      <c r="BD16" s="42">
        <v>8.3000000000000007</v>
      </c>
      <c r="BE16" s="42">
        <v>8.5</v>
      </c>
      <c r="BF16" s="42">
        <v>8.8000000000000007</v>
      </c>
      <c r="BG16" s="42">
        <v>9.1</v>
      </c>
      <c r="BH16" s="42">
        <v>9.3000000000000007</v>
      </c>
      <c r="BI16" s="42">
        <v>9.5</v>
      </c>
      <c r="BJ16" s="42">
        <v>9.9</v>
      </c>
      <c r="BK16" s="42">
        <v>10.199999999999999</v>
      </c>
      <c r="BL16" s="42">
        <v>10.6</v>
      </c>
      <c r="BM16" s="42">
        <v>11</v>
      </c>
      <c r="BN16" s="42">
        <v>11.3</v>
      </c>
      <c r="BO16" s="42">
        <v>11.7</v>
      </c>
      <c r="BP16" s="42">
        <v>12.1</v>
      </c>
      <c r="BQ16" s="42">
        <v>12.7</v>
      </c>
      <c r="BR16" s="42">
        <v>12.7</v>
      </c>
      <c r="BS16" s="42">
        <v>12.9</v>
      </c>
      <c r="BT16" s="42">
        <v>13.5</v>
      </c>
      <c r="BU16" s="42">
        <v>13.7</v>
      </c>
      <c r="BV16" s="42">
        <v>14.2</v>
      </c>
      <c r="BW16" s="42">
        <v>14.8</v>
      </c>
      <c r="BX16" s="42">
        <v>15.1</v>
      </c>
      <c r="BY16" s="42">
        <v>15.4</v>
      </c>
      <c r="BZ16" s="42">
        <v>15.9</v>
      </c>
      <c r="CA16" s="42">
        <v>16.3</v>
      </c>
      <c r="CB16" s="42">
        <v>16.7</v>
      </c>
      <c r="CC16" s="42">
        <v>17.100000000000001</v>
      </c>
      <c r="CD16" s="42">
        <v>17.3</v>
      </c>
      <c r="CE16" s="42">
        <v>17.899999999999999</v>
      </c>
      <c r="CF16" s="42">
        <v>18.7</v>
      </c>
      <c r="CG16" s="42">
        <v>19.600000000000001</v>
      </c>
      <c r="CH16" s="42">
        <v>20.9</v>
      </c>
      <c r="CI16" s="42">
        <v>22.1</v>
      </c>
      <c r="CJ16" s="42">
        <v>23.1</v>
      </c>
      <c r="CK16" s="42">
        <v>24.2</v>
      </c>
      <c r="CL16" s="42">
        <v>25</v>
      </c>
      <c r="CM16" s="42">
        <v>25.8</v>
      </c>
      <c r="CN16" s="42">
        <v>26.4</v>
      </c>
      <c r="CO16" s="42">
        <v>26.8</v>
      </c>
      <c r="CP16" s="42">
        <v>28</v>
      </c>
      <c r="CQ16" s="42">
        <v>28.3</v>
      </c>
      <c r="CR16" s="42">
        <v>28.7</v>
      </c>
      <c r="CS16" s="42">
        <v>29.2</v>
      </c>
      <c r="CT16" s="42">
        <v>30.1</v>
      </c>
      <c r="CU16" s="42">
        <v>30.7</v>
      </c>
      <c r="CV16" s="42">
        <v>31.2</v>
      </c>
      <c r="CW16" s="42">
        <v>31.6</v>
      </c>
      <c r="CX16" s="42">
        <v>31.9</v>
      </c>
      <c r="CY16" s="42">
        <v>32.299999999999997</v>
      </c>
      <c r="CZ16" s="42">
        <v>32.9</v>
      </c>
      <c r="DA16" s="42">
        <v>33.5</v>
      </c>
      <c r="DB16" s="42">
        <v>34</v>
      </c>
      <c r="DC16" s="42">
        <v>34.6</v>
      </c>
      <c r="DD16" s="42">
        <v>35.200000000000003</v>
      </c>
      <c r="DE16" s="42">
        <v>35.799999999999997</v>
      </c>
      <c r="DF16" s="42">
        <v>37.200000000000003</v>
      </c>
      <c r="DG16" s="42">
        <v>38</v>
      </c>
      <c r="DH16" s="42">
        <v>38.6</v>
      </c>
      <c r="DI16" s="42">
        <v>39</v>
      </c>
      <c r="DJ16" s="42">
        <v>39.1</v>
      </c>
      <c r="DK16" s="42">
        <v>39.299999999999997</v>
      </c>
      <c r="DL16" s="42">
        <v>40</v>
      </c>
      <c r="DM16" s="42">
        <v>41.1</v>
      </c>
      <c r="DN16" s="42">
        <v>42.3</v>
      </c>
      <c r="DO16" s="42">
        <v>43.5</v>
      </c>
      <c r="DP16" s="42">
        <v>44.7</v>
      </c>
      <c r="DQ16" s="42">
        <v>45.8</v>
      </c>
      <c r="DR16" s="42">
        <v>46.9</v>
      </c>
      <c r="DS16" s="42">
        <v>48.1</v>
      </c>
      <c r="DT16" s="42">
        <v>49.3</v>
      </c>
      <c r="DU16" s="42">
        <v>50.6</v>
      </c>
      <c r="DV16" s="42">
        <v>51.5</v>
      </c>
      <c r="DW16" s="42">
        <v>52.5</v>
      </c>
      <c r="DX16" s="42">
        <v>53.4</v>
      </c>
      <c r="DY16" s="42">
        <v>54.3</v>
      </c>
      <c r="DZ16" s="42">
        <v>55.2</v>
      </c>
      <c r="EA16" s="42">
        <v>56</v>
      </c>
      <c r="EB16" s="42">
        <v>56.8</v>
      </c>
      <c r="EC16" s="42">
        <v>57.6</v>
      </c>
      <c r="ED16" s="42">
        <v>58.5</v>
      </c>
      <c r="EE16" s="42">
        <v>59.7</v>
      </c>
      <c r="EF16" s="42">
        <v>61.1</v>
      </c>
      <c r="EG16" s="42">
        <v>62.7</v>
      </c>
      <c r="EH16" s="42">
        <v>64.8</v>
      </c>
      <c r="EI16" s="42">
        <v>66.400000000000006</v>
      </c>
      <c r="EJ16" s="42">
        <v>67.7</v>
      </c>
      <c r="EK16" s="42">
        <v>68.7</v>
      </c>
      <c r="EL16" s="42">
        <v>70.3</v>
      </c>
      <c r="EM16" s="42">
        <v>71.2</v>
      </c>
      <c r="EN16" s="42">
        <v>72.099999999999994</v>
      </c>
      <c r="EO16" s="42">
        <v>73</v>
      </c>
      <c r="EP16" s="42">
        <v>74.400000000000006</v>
      </c>
      <c r="EQ16" s="42">
        <v>74.900000000000006</v>
      </c>
      <c r="ER16" s="42">
        <v>75.5</v>
      </c>
      <c r="ES16" s="42">
        <v>76.3</v>
      </c>
      <c r="ET16" s="42">
        <v>78</v>
      </c>
      <c r="EU16" s="42">
        <v>78.8</v>
      </c>
      <c r="EV16" s="42">
        <v>79.599999999999994</v>
      </c>
      <c r="EW16" s="42">
        <v>80.3</v>
      </c>
      <c r="EX16" s="42">
        <v>80.5</v>
      </c>
      <c r="EY16" s="42">
        <v>81</v>
      </c>
      <c r="EZ16" s="42">
        <v>81.2</v>
      </c>
      <c r="FA16" s="42">
        <v>81.2</v>
      </c>
      <c r="FB16" s="42">
        <v>80.599999999999994</v>
      </c>
      <c r="FC16" s="42">
        <v>80.3</v>
      </c>
      <c r="FD16" s="42">
        <v>79.900000000000006</v>
      </c>
      <c r="FE16" s="42">
        <v>79.5</v>
      </c>
      <c r="FF16" s="42">
        <v>79.5</v>
      </c>
      <c r="FG16" s="42">
        <v>79.3</v>
      </c>
      <c r="FH16" s="42">
        <v>79.3</v>
      </c>
      <c r="FI16" s="42">
        <v>79.5</v>
      </c>
      <c r="FJ16" s="42">
        <v>80.400000000000006</v>
      </c>
      <c r="FK16" s="42">
        <v>81.5</v>
      </c>
      <c r="FL16" s="42">
        <v>82.7</v>
      </c>
      <c r="FM16" s="42">
        <v>84.1</v>
      </c>
      <c r="FN16" s="42">
        <v>85.2</v>
      </c>
      <c r="FO16" s="42">
        <v>86.3</v>
      </c>
      <c r="FP16" s="42">
        <v>86.9</v>
      </c>
      <c r="FQ16" s="42">
        <v>86.8</v>
      </c>
      <c r="FR16" s="42">
        <v>86.6</v>
      </c>
      <c r="FS16" s="42">
        <v>86.8</v>
      </c>
      <c r="FT16" s="42">
        <v>87.5</v>
      </c>
      <c r="FU16" s="42">
        <v>88.9</v>
      </c>
      <c r="FV16" s="42">
        <v>90.9</v>
      </c>
      <c r="FW16" s="42">
        <v>92.6</v>
      </c>
      <c r="FX16" s="42">
        <v>94.2</v>
      </c>
      <c r="FY16" s="42">
        <v>95.7</v>
      </c>
      <c r="FZ16" s="42">
        <v>99.4</v>
      </c>
      <c r="GA16" s="42">
        <v>100.7</v>
      </c>
      <c r="GB16" s="42">
        <v>101.6</v>
      </c>
      <c r="GC16" s="42">
        <v>101.9</v>
      </c>
      <c r="GD16" s="42">
        <v>103</v>
      </c>
      <c r="GE16" s="42">
        <v>103.1</v>
      </c>
      <c r="GF16" s="42">
        <v>103.4</v>
      </c>
      <c r="GG16" s="42">
        <v>104</v>
      </c>
      <c r="GH16" s="42">
        <v>105.7</v>
      </c>
      <c r="GI16" s="42">
        <v>106.6</v>
      </c>
      <c r="GJ16" s="42">
        <v>107.6</v>
      </c>
      <c r="GK16" s="42">
        <v>108.7</v>
      </c>
      <c r="GL16" s="42">
        <v>109.8</v>
      </c>
      <c r="GM16" s="42">
        <v>110.9</v>
      </c>
      <c r="GN16" s="42">
        <v>111.9</v>
      </c>
      <c r="GO16" s="42">
        <v>112.9</v>
      </c>
      <c r="GP16" s="42">
        <v>114.2</v>
      </c>
      <c r="GQ16" s="42">
        <v>114.9</v>
      </c>
      <c r="GR16" s="42">
        <v>115.5</v>
      </c>
      <c r="GS16" s="42">
        <v>116</v>
      </c>
      <c r="GT16" s="42">
        <v>112.2</v>
      </c>
      <c r="GU16" s="42">
        <v>112.5</v>
      </c>
      <c r="GV16" s="42">
        <v>113</v>
      </c>
      <c r="GW16" s="42">
        <v>113.6</v>
      </c>
      <c r="GX16" s="42">
        <v>114.3</v>
      </c>
    </row>
    <row r="17" spans="1:206" x14ac:dyDescent="0.35">
      <c r="A17" s="2" t="s">
        <v>294</v>
      </c>
      <c r="B17" s="42">
        <v>104.6</v>
      </c>
      <c r="C17" s="42">
        <v>105.5</v>
      </c>
      <c r="D17" s="42">
        <v>100.7</v>
      </c>
      <c r="E17" s="42">
        <v>101.5</v>
      </c>
      <c r="F17" s="42">
        <v>98.3</v>
      </c>
      <c r="G17" s="42">
        <v>100.7</v>
      </c>
      <c r="H17" s="42">
        <v>102.3</v>
      </c>
      <c r="I17" s="42">
        <v>105.5</v>
      </c>
      <c r="J17" s="42">
        <v>119.8</v>
      </c>
      <c r="K17" s="42">
        <v>123.4</v>
      </c>
      <c r="L17" s="42">
        <v>124.3</v>
      </c>
      <c r="M17" s="42">
        <v>127.1</v>
      </c>
      <c r="N17" s="42">
        <v>126.4</v>
      </c>
      <c r="O17" s="42">
        <v>129.19999999999999</v>
      </c>
      <c r="P17" s="42">
        <v>134.1</v>
      </c>
      <c r="Q17" s="42">
        <v>140</v>
      </c>
      <c r="R17" s="42">
        <v>142.80000000000001</v>
      </c>
      <c r="S17" s="42">
        <v>148.9</v>
      </c>
      <c r="T17" s="42">
        <v>154.9</v>
      </c>
      <c r="U17" s="42">
        <v>157.6</v>
      </c>
      <c r="V17" s="42">
        <v>158</v>
      </c>
      <c r="W17" s="42">
        <v>121.1</v>
      </c>
      <c r="X17" s="42">
        <v>152.80000000000001</v>
      </c>
      <c r="Y17" s="42">
        <v>158.5</v>
      </c>
      <c r="Z17" s="42">
        <v>162.5</v>
      </c>
      <c r="AA17" s="42">
        <v>169.3</v>
      </c>
      <c r="AB17" s="42">
        <v>176.1</v>
      </c>
      <c r="AC17" s="42">
        <v>182.7</v>
      </c>
      <c r="AD17" s="42">
        <v>188.8</v>
      </c>
      <c r="AE17" s="42">
        <v>195.7</v>
      </c>
      <c r="AF17" s="42">
        <v>198.6</v>
      </c>
      <c r="AG17" s="42">
        <v>208.5</v>
      </c>
      <c r="AH17" s="42">
        <v>212</v>
      </c>
      <c r="AI17" s="42">
        <v>223.1</v>
      </c>
      <c r="AJ17" s="42">
        <v>236.3</v>
      </c>
      <c r="AK17" s="42">
        <v>247.2</v>
      </c>
      <c r="AL17" s="42">
        <v>253.6</v>
      </c>
      <c r="AM17" s="42">
        <v>262</v>
      </c>
      <c r="AN17" s="42">
        <v>274.8</v>
      </c>
      <c r="AO17" s="42">
        <v>285.2</v>
      </c>
      <c r="AP17" s="42">
        <v>284.8</v>
      </c>
      <c r="AQ17" s="42">
        <v>292.2</v>
      </c>
      <c r="AR17" s="42">
        <v>302.2</v>
      </c>
      <c r="AS17" s="42">
        <v>318.89999999999998</v>
      </c>
      <c r="AT17" s="42">
        <v>330.9</v>
      </c>
      <c r="AU17" s="42">
        <v>342.7</v>
      </c>
      <c r="AV17" s="42">
        <v>356.9</v>
      </c>
      <c r="AW17" s="42">
        <v>352.7</v>
      </c>
      <c r="AX17" s="42">
        <v>352.5</v>
      </c>
      <c r="AY17" s="42">
        <v>359.7</v>
      </c>
      <c r="AZ17" s="42">
        <v>350.1</v>
      </c>
      <c r="BA17" s="42">
        <v>356.6</v>
      </c>
      <c r="BB17" s="42">
        <v>350.9</v>
      </c>
      <c r="BC17" s="42">
        <v>359.6</v>
      </c>
      <c r="BD17" s="42">
        <v>345.4</v>
      </c>
      <c r="BE17" s="42">
        <v>355.7</v>
      </c>
      <c r="BF17" s="42">
        <v>361.2</v>
      </c>
      <c r="BG17" s="42">
        <v>370.4</v>
      </c>
      <c r="BH17" s="42">
        <v>384.1</v>
      </c>
      <c r="BI17" s="42">
        <v>395.9</v>
      </c>
      <c r="BJ17" s="42">
        <v>432.3</v>
      </c>
      <c r="BK17" s="42">
        <v>388.5</v>
      </c>
      <c r="BL17" s="42">
        <v>421.5</v>
      </c>
      <c r="BM17" s="42">
        <v>428.9</v>
      </c>
      <c r="BN17" s="42">
        <v>426.3</v>
      </c>
      <c r="BO17" s="42">
        <v>429.4</v>
      </c>
      <c r="BP17" s="42">
        <v>439.5</v>
      </c>
      <c r="BQ17" s="42">
        <v>456</v>
      </c>
      <c r="BR17" s="42">
        <v>450.7</v>
      </c>
      <c r="BS17" s="42">
        <v>511.7</v>
      </c>
      <c r="BT17" s="42">
        <v>489</v>
      </c>
      <c r="BU17" s="42">
        <v>507</v>
      </c>
      <c r="BV17" s="42">
        <v>502.1</v>
      </c>
      <c r="BW17" s="42">
        <v>497.8</v>
      </c>
      <c r="BX17" s="42">
        <v>506.7</v>
      </c>
      <c r="BY17" s="42">
        <v>517.20000000000005</v>
      </c>
      <c r="BZ17" s="42">
        <v>552.9</v>
      </c>
      <c r="CA17" s="42">
        <v>566.70000000000005</v>
      </c>
      <c r="CB17" s="42">
        <v>571.6</v>
      </c>
      <c r="CC17" s="42">
        <v>579.79999999999995</v>
      </c>
      <c r="CD17" s="42">
        <v>582.5</v>
      </c>
      <c r="CE17" s="42">
        <v>594.6</v>
      </c>
      <c r="CF17" s="42">
        <v>600.70000000000005</v>
      </c>
      <c r="CG17" s="42">
        <v>600.79999999999995</v>
      </c>
      <c r="CH17" s="42">
        <v>580.79999999999995</v>
      </c>
      <c r="CI17" s="42">
        <v>585.9</v>
      </c>
      <c r="CJ17" s="42">
        <v>590.20000000000005</v>
      </c>
      <c r="CK17" s="42">
        <v>598.70000000000005</v>
      </c>
      <c r="CL17" s="42">
        <v>588.9</v>
      </c>
      <c r="CM17" s="42">
        <v>607.20000000000005</v>
      </c>
      <c r="CN17" s="42">
        <v>616.20000000000005</v>
      </c>
      <c r="CO17" s="42">
        <v>638.9</v>
      </c>
      <c r="CP17" s="42">
        <v>617</v>
      </c>
      <c r="CQ17" s="42">
        <v>643.5</v>
      </c>
      <c r="CR17" s="42">
        <v>659.2</v>
      </c>
      <c r="CS17" s="42">
        <v>675.3</v>
      </c>
      <c r="CT17" s="42">
        <v>673.7</v>
      </c>
      <c r="CU17" s="42">
        <v>697.8</v>
      </c>
      <c r="CV17" s="42">
        <v>695.4</v>
      </c>
      <c r="CW17" s="42">
        <v>705.4</v>
      </c>
      <c r="CX17" s="42">
        <v>724.6</v>
      </c>
      <c r="CY17" s="42">
        <v>746.8</v>
      </c>
      <c r="CZ17" s="42">
        <v>752.2</v>
      </c>
      <c r="DA17" s="42">
        <v>770</v>
      </c>
      <c r="DB17" s="42">
        <v>801.7</v>
      </c>
      <c r="DC17" s="42">
        <v>839.6</v>
      </c>
      <c r="DD17" s="42">
        <v>843.5</v>
      </c>
      <c r="DE17" s="42">
        <v>863.5</v>
      </c>
      <c r="DF17" s="42">
        <v>902.1</v>
      </c>
      <c r="DG17" s="42">
        <v>916.2</v>
      </c>
      <c r="DH17" s="42">
        <v>941.1</v>
      </c>
      <c r="DI17" s="42">
        <v>967.8</v>
      </c>
      <c r="DJ17" s="42">
        <v>996.1</v>
      </c>
      <c r="DK17" s="42">
        <v>1022.4</v>
      </c>
      <c r="DL17" s="42">
        <v>1043.2</v>
      </c>
      <c r="DM17" s="42">
        <v>1068</v>
      </c>
      <c r="DN17" s="42">
        <v>1077.9000000000001</v>
      </c>
      <c r="DO17" s="42">
        <v>1095.2</v>
      </c>
      <c r="DP17" s="42">
        <v>1120.5999999999999</v>
      </c>
      <c r="DQ17" s="42">
        <v>1154</v>
      </c>
      <c r="DR17" s="42">
        <v>1208.8</v>
      </c>
      <c r="DS17" s="42">
        <v>1230.2</v>
      </c>
      <c r="DT17" s="42">
        <v>1247.7</v>
      </c>
      <c r="DU17" s="42">
        <v>1258.7</v>
      </c>
      <c r="DV17" s="42">
        <v>1301.9000000000001</v>
      </c>
      <c r="DW17" s="42">
        <v>1308.9000000000001</v>
      </c>
      <c r="DX17" s="42">
        <v>1113.5999999999999</v>
      </c>
      <c r="DY17" s="42">
        <v>1231.8</v>
      </c>
      <c r="DZ17" s="42">
        <v>1075.2</v>
      </c>
      <c r="EA17" s="42">
        <v>1051</v>
      </c>
      <c r="EB17" s="42">
        <v>1044.0999999999999</v>
      </c>
      <c r="EC17" s="42">
        <v>1038.4000000000001</v>
      </c>
      <c r="ED17" s="42">
        <v>1021.3</v>
      </c>
      <c r="EE17" s="42">
        <v>1020.8</v>
      </c>
      <c r="EF17" s="42">
        <v>950.7</v>
      </c>
      <c r="EG17" s="42">
        <v>1021.3</v>
      </c>
      <c r="EH17" s="42">
        <v>1012.3</v>
      </c>
      <c r="EI17" s="42">
        <v>1026.8</v>
      </c>
      <c r="EJ17" s="42">
        <v>1064.4000000000001</v>
      </c>
      <c r="EK17" s="42">
        <v>1091.5999999999999</v>
      </c>
      <c r="EL17" s="42">
        <v>1172.3</v>
      </c>
      <c r="EM17" s="42">
        <v>1196.3</v>
      </c>
      <c r="EN17" s="42">
        <v>1225.5</v>
      </c>
      <c r="EO17" s="42">
        <v>1255.8</v>
      </c>
      <c r="EP17" s="42">
        <v>1320.5</v>
      </c>
      <c r="EQ17" s="42">
        <v>1351.3</v>
      </c>
      <c r="ER17" s="42">
        <v>1358.6</v>
      </c>
      <c r="ES17" s="42">
        <v>1397.5</v>
      </c>
      <c r="ET17" s="42">
        <v>1466.5</v>
      </c>
      <c r="EU17" s="42">
        <v>1495.9</v>
      </c>
      <c r="EV17" s="42">
        <v>1498.9</v>
      </c>
      <c r="EW17" s="42">
        <v>1508.6</v>
      </c>
      <c r="EX17" s="42">
        <v>1535.1</v>
      </c>
      <c r="EY17" s="42">
        <v>1552.5</v>
      </c>
      <c r="EZ17" s="42">
        <v>1497.5</v>
      </c>
      <c r="FA17" s="42">
        <v>1444.9</v>
      </c>
      <c r="FB17" s="42">
        <v>1202.4000000000001</v>
      </c>
      <c r="FC17" s="42">
        <v>1131.0999999999999</v>
      </c>
      <c r="FD17" s="42">
        <v>1135.3</v>
      </c>
      <c r="FE17" s="42">
        <v>1140.7</v>
      </c>
      <c r="FF17" s="42">
        <v>1191.8</v>
      </c>
      <c r="FG17" s="42">
        <v>1213.2</v>
      </c>
      <c r="FH17" s="42">
        <v>1256.3</v>
      </c>
      <c r="FI17" s="42">
        <v>1289.0999999999999</v>
      </c>
      <c r="FJ17" s="42">
        <v>1426.6</v>
      </c>
      <c r="FK17" s="42">
        <v>1445.9</v>
      </c>
      <c r="FL17" s="42">
        <v>1471.4</v>
      </c>
      <c r="FM17" s="42">
        <v>1470.9</v>
      </c>
      <c r="FN17" s="42">
        <v>1468.3</v>
      </c>
      <c r="FO17" s="42">
        <v>1487.7</v>
      </c>
      <c r="FP17" s="42">
        <v>1510</v>
      </c>
      <c r="FQ17" s="42">
        <v>1572</v>
      </c>
      <c r="FR17" s="42">
        <v>1650</v>
      </c>
      <c r="FS17" s="42">
        <v>1682.5</v>
      </c>
      <c r="FT17" s="42">
        <v>1674.9</v>
      </c>
      <c r="FU17" s="42">
        <v>1698.1</v>
      </c>
      <c r="FV17" s="42">
        <v>1744.8</v>
      </c>
      <c r="FW17" s="42">
        <v>1758.4</v>
      </c>
      <c r="FX17" s="42">
        <v>1798.6</v>
      </c>
      <c r="FY17" s="42">
        <v>1836.5</v>
      </c>
      <c r="FZ17" s="42">
        <v>1904.6</v>
      </c>
      <c r="GA17" s="42">
        <v>1943</v>
      </c>
      <c r="GB17" s="42">
        <v>1947.3</v>
      </c>
      <c r="GC17" s="42">
        <v>1964.9</v>
      </c>
      <c r="GD17" s="42">
        <v>1925</v>
      </c>
      <c r="GE17" s="42">
        <v>1945.2</v>
      </c>
      <c r="GF17" s="42">
        <v>1971</v>
      </c>
      <c r="GG17" s="42">
        <v>1990.4</v>
      </c>
      <c r="GH17" s="42">
        <v>2001.1</v>
      </c>
      <c r="GI17" s="42">
        <v>2005.6</v>
      </c>
      <c r="GJ17" s="42">
        <v>2052.3000000000002</v>
      </c>
      <c r="GK17" s="42">
        <v>2127.9</v>
      </c>
      <c r="GL17" s="42">
        <v>2085.6</v>
      </c>
      <c r="GM17" s="42">
        <v>2064.4</v>
      </c>
      <c r="GN17" s="42">
        <v>2100.5</v>
      </c>
      <c r="GO17" s="42">
        <v>2090.6999999999998</v>
      </c>
      <c r="GP17" s="42">
        <v>2170.6999999999998</v>
      </c>
      <c r="GQ17" s="42">
        <v>2222.5</v>
      </c>
      <c r="GR17" s="42">
        <v>2197.1</v>
      </c>
      <c r="GS17" s="42">
        <v>2221.1999999999998</v>
      </c>
      <c r="GT17" s="42">
        <v>2252.4</v>
      </c>
      <c r="GU17" s="42">
        <v>2096.5</v>
      </c>
      <c r="GV17" s="42">
        <v>2191.6</v>
      </c>
      <c r="GW17" s="42">
        <v>2270.1999999999998</v>
      </c>
      <c r="GX17" s="42">
        <v>2312.6999999999998</v>
      </c>
    </row>
    <row r="18" spans="1:206" x14ac:dyDescent="0.35">
      <c r="A18" s="2" t="s">
        <v>295</v>
      </c>
      <c r="B18" s="42">
        <v>88.5</v>
      </c>
      <c r="C18" s="42">
        <v>90.5</v>
      </c>
      <c r="D18" s="42">
        <v>92.5</v>
      </c>
      <c r="E18" s="42">
        <v>94.1</v>
      </c>
      <c r="F18" s="42">
        <v>97.7</v>
      </c>
      <c r="G18" s="42">
        <v>98.9</v>
      </c>
      <c r="H18" s="42">
        <v>101.7</v>
      </c>
      <c r="I18" s="42">
        <v>103.7</v>
      </c>
      <c r="J18" s="42">
        <v>104.6</v>
      </c>
      <c r="K18" s="42">
        <v>106.8</v>
      </c>
      <c r="L18" s="42">
        <v>108.9</v>
      </c>
      <c r="M18" s="42">
        <v>111.5</v>
      </c>
      <c r="N18" s="42">
        <v>114.6</v>
      </c>
      <c r="O18" s="42">
        <v>116.2</v>
      </c>
      <c r="P18" s="42">
        <v>118.4</v>
      </c>
      <c r="Q18" s="42">
        <v>119.7</v>
      </c>
      <c r="R18" s="42">
        <v>120.8</v>
      </c>
      <c r="S18" s="42">
        <v>124.1</v>
      </c>
      <c r="T18" s="42">
        <v>127.1</v>
      </c>
      <c r="U18" s="42">
        <v>127.7</v>
      </c>
      <c r="V18" s="42">
        <v>128.80000000000001</v>
      </c>
      <c r="W18" s="42">
        <v>133</v>
      </c>
      <c r="X18" s="42">
        <v>138.19999999999999</v>
      </c>
      <c r="Y18" s="42">
        <v>141.1</v>
      </c>
      <c r="Z18" s="42">
        <v>141.69999999999999</v>
      </c>
      <c r="AA18" s="42">
        <v>144.9</v>
      </c>
      <c r="AB18" s="42">
        <v>147.69999999999999</v>
      </c>
      <c r="AC18" s="42">
        <v>151.30000000000001</v>
      </c>
      <c r="AD18" s="42">
        <v>154.80000000000001</v>
      </c>
      <c r="AE18" s="42">
        <v>158</v>
      </c>
      <c r="AF18" s="42">
        <v>161.5</v>
      </c>
      <c r="AG18" s="42">
        <v>164.3</v>
      </c>
      <c r="AH18" s="42">
        <v>166.9</v>
      </c>
      <c r="AI18" s="42">
        <v>173.1</v>
      </c>
      <c r="AJ18" s="42">
        <v>169.7</v>
      </c>
      <c r="AK18" s="42">
        <v>173.9</v>
      </c>
      <c r="AL18" s="42">
        <v>176.4</v>
      </c>
      <c r="AM18" s="42">
        <v>178.5</v>
      </c>
      <c r="AN18" s="42">
        <v>180.9</v>
      </c>
      <c r="AO18" s="42">
        <v>184.6</v>
      </c>
      <c r="AP18" s="42">
        <v>189.5</v>
      </c>
      <c r="AQ18" s="42">
        <v>196.9</v>
      </c>
      <c r="AR18" s="42">
        <v>204.3</v>
      </c>
      <c r="AS18" s="42">
        <v>210.6</v>
      </c>
      <c r="AT18" s="42">
        <v>230.8</v>
      </c>
      <c r="AU18" s="42">
        <v>235.5</v>
      </c>
      <c r="AV18" s="42">
        <v>237.5</v>
      </c>
      <c r="AW18" s="42">
        <v>238.8</v>
      </c>
      <c r="AX18" s="42">
        <v>237.4</v>
      </c>
      <c r="AY18" s="42">
        <v>238.3</v>
      </c>
      <c r="AZ18" s="42">
        <v>241.8</v>
      </c>
      <c r="BA18" s="42">
        <v>246.3</v>
      </c>
      <c r="BB18" s="42">
        <v>250.7</v>
      </c>
      <c r="BC18" s="42">
        <v>261.2</v>
      </c>
      <c r="BD18" s="42">
        <v>267.5</v>
      </c>
      <c r="BE18" s="42">
        <v>273.7</v>
      </c>
      <c r="BF18" s="42">
        <v>281.60000000000002</v>
      </c>
      <c r="BG18" s="42">
        <v>287.7</v>
      </c>
      <c r="BH18" s="42">
        <v>292.2</v>
      </c>
      <c r="BI18" s="42">
        <v>297.5</v>
      </c>
      <c r="BJ18" s="42">
        <v>301</v>
      </c>
      <c r="BK18" s="42">
        <v>305.7</v>
      </c>
      <c r="BL18" s="42">
        <v>311.89999999999998</v>
      </c>
      <c r="BM18" s="42">
        <v>313.89999999999998</v>
      </c>
      <c r="BN18" s="42">
        <v>317.5</v>
      </c>
      <c r="BO18" s="42">
        <v>319.5</v>
      </c>
      <c r="BP18" s="42">
        <v>326.2</v>
      </c>
      <c r="BQ18" s="42">
        <v>330.4</v>
      </c>
      <c r="BR18" s="42">
        <v>336</v>
      </c>
      <c r="BS18" s="42">
        <v>344.4</v>
      </c>
      <c r="BT18" s="42">
        <v>352.4</v>
      </c>
      <c r="BU18" s="42">
        <v>357.4</v>
      </c>
      <c r="BV18" s="42">
        <v>365.2</v>
      </c>
      <c r="BW18" s="42">
        <v>372.5</v>
      </c>
      <c r="BX18" s="42">
        <v>377.5</v>
      </c>
      <c r="BY18" s="42">
        <v>382.6</v>
      </c>
      <c r="BZ18" s="42">
        <v>391</v>
      </c>
      <c r="CA18" s="42">
        <v>397.5</v>
      </c>
      <c r="CB18" s="42">
        <v>403.9</v>
      </c>
      <c r="CC18" s="42">
        <v>403</v>
      </c>
      <c r="CD18" s="42">
        <v>419.5</v>
      </c>
      <c r="CE18" s="42">
        <v>419.5</v>
      </c>
      <c r="CF18" s="42">
        <v>426.8</v>
      </c>
      <c r="CG18" s="42">
        <v>434.2</v>
      </c>
      <c r="CH18" s="42">
        <v>444</v>
      </c>
      <c r="CI18" s="42">
        <v>451.6</v>
      </c>
      <c r="CJ18" s="42">
        <v>461.3</v>
      </c>
      <c r="CK18" s="42">
        <v>471.5</v>
      </c>
      <c r="CL18" s="42">
        <v>476.4</v>
      </c>
      <c r="CM18" s="42">
        <v>481.2</v>
      </c>
      <c r="CN18" s="42">
        <v>486</v>
      </c>
      <c r="CO18" s="42">
        <v>489.9</v>
      </c>
      <c r="CP18" s="42">
        <v>489.7</v>
      </c>
      <c r="CQ18" s="42">
        <v>497.6</v>
      </c>
      <c r="CR18" s="42">
        <v>504.9</v>
      </c>
      <c r="CS18" s="42">
        <v>520.29999999999995</v>
      </c>
      <c r="CT18" s="42">
        <v>531.5</v>
      </c>
      <c r="CU18" s="42">
        <v>544.4</v>
      </c>
      <c r="CV18" s="42">
        <v>550.5</v>
      </c>
      <c r="CW18" s="42">
        <v>554.6</v>
      </c>
      <c r="CX18" s="42">
        <v>555.29999999999995</v>
      </c>
      <c r="CY18" s="42">
        <v>553.6</v>
      </c>
      <c r="CZ18" s="42">
        <v>558.9</v>
      </c>
      <c r="DA18" s="42">
        <v>563.79999999999995</v>
      </c>
      <c r="DB18" s="42">
        <v>570.4</v>
      </c>
      <c r="DC18" s="42">
        <v>577.70000000000005</v>
      </c>
      <c r="DD18" s="42">
        <v>581.79999999999995</v>
      </c>
      <c r="DE18" s="42">
        <v>593.20000000000005</v>
      </c>
      <c r="DF18" s="42">
        <v>595.70000000000005</v>
      </c>
      <c r="DG18" s="42">
        <v>610.4</v>
      </c>
      <c r="DH18" s="42">
        <v>616.6</v>
      </c>
      <c r="DI18" s="42">
        <v>623.79999999999995</v>
      </c>
      <c r="DJ18" s="42">
        <v>629.1</v>
      </c>
      <c r="DK18" s="42">
        <v>635.5</v>
      </c>
      <c r="DL18" s="42">
        <v>643</v>
      </c>
      <c r="DM18" s="42">
        <v>650.29999999999995</v>
      </c>
      <c r="DN18" s="42">
        <v>657.5</v>
      </c>
      <c r="DO18" s="42">
        <v>667.1</v>
      </c>
      <c r="DP18" s="42">
        <v>679</v>
      </c>
      <c r="DQ18" s="42">
        <v>690.7</v>
      </c>
      <c r="DR18" s="42">
        <v>698.6</v>
      </c>
      <c r="DS18" s="42">
        <v>707.3</v>
      </c>
      <c r="DT18" s="42">
        <v>711.3</v>
      </c>
      <c r="DU18" s="42">
        <v>717.1</v>
      </c>
      <c r="DV18" s="42">
        <v>724.2</v>
      </c>
      <c r="DW18" s="42">
        <v>724.1</v>
      </c>
      <c r="DX18" s="42">
        <v>725.3</v>
      </c>
      <c r="DY18" s="42">
        <v>737.1</v>
      </c>
      <c r="DZ18" s="42">
        <v>744</v>
      </c>
      <c r="EA18" s="42">
        <v>751.3</v>
      </c>
      <c r="EB18" s="42">
        <v>768.5</v>
      </c>
      <c r="EC18" s="42">
        <v>776.3</v>
      </c>
      <c r="ED18" s="42">
        <v>788.6</v>
      </c>
      <c r="EE18" s="42">
        <v>800</v>
      </c>
      <c r="EF18" s="42">
        <v>813</v>
      </c>
      <c r="EG18" s="42">
        <v>820.9</v>
      </c>
      <c r="EH18" s="42">
        <v>847.3</v>
      </c>
      <c r="EI18" s="42">
        <v>859.9</v>
      </c>
      <c r="EJ18" s="42">
        <v>871.3</v>
      </c>
      <c r="EK18" s="42">
        <v>893.8</v>
      </c>
      <c r="EL18" s="42">
        <v>915.1</v>
      </c>
      <c r="EM18" s="42">
        <v>937.3</v>
      </c>
      <c r="EN18" s="42">
        <v>952.1</v>
      </c>
      <c r="EO18" s="42">
        <v>965.3</v>
      </c>
      <c r="EP18" s="42">
        <v>981.8</v>
      </c>
      <c r="EQ18" s="42">
        <v>991.7</v>
      </c>
      <c r="ER18" s="42">
        <v>1004.1</v>
      </c>
      <c r="ES18" s="42">
        <v>1010.5</v>
      </c>
      <c r="ET18" s="42">
        <v>1025.9000000000001</v>
      </c>
      <c r="EU18" s="42">
        <v>1033.0999999999999</v>
      </c>
      <c r="EV18" s="42">
        <v>1035.8</v>
      </c>
      <c r="EW18" s="42">
        <v>1052.5999999999999</v>
      </c>
      <c r="EX18" s="42">
        <v>1045.7</v>
      </c>
      <c r="EY18" s="42">
        <v>1054.7</v>
      </c>
      <c r="EZ18" s="42">
        <v>1058.5</v>
      </c>
      <c r="FA18" s="42">
        <v>1040</v>
      </c>
      <c r="FB18" s="42">
        <v>1015.9</v>
      </c>
      <c r="FC18" s="42">
        <v>1017.3</v>
      </c>
      <c r="FD18" s="42">
        <v>1028.8</v>
      </c>
      <c r="FE18" s="42">
        <v>1045.3</v>
      </c>
      <c r="FF18" s="42">
        <v>1044.5999999999999</v>
      </c>
      <c r="FG18" s="42">
        <v>1062.0999999999999</v>
      </c>
      <c r="FH18" s="42">
        <v>1069.0999999999999</v>
      </c>
      <c r="FI18" s="42">
        <v>1076.4000000000001</v>
      </c>
      <c r="FJ18" s="42">
        <v>1091.5</v>
      </c>
      <c r="FK18" s="42">
        <v>1105.5</v>
      </c>
      <c r="FL18" s="42">
        <v>1103.9000000000001</v>
      </c>
      <c r="FM18" s="42">
        <v>1114</v>
      </c>
      <c r="FN18" s="42">
        <v>1130.9000000000001</v>
      </c>
      <c r="FO18" s="42">
        <v>1133.9000000000001</v>
      </c>
      <c r="FP18" s="42">
        <v>1131.3</v>
      </c>
      <c r="FQ18" s="42">
        <v>1148.4000000000001</v>
      </c>
      <c r="FR18" s="42">
        <v>1174.5999999999999</v>
      </c>
      <c r="FS18" s="42">
        <v>1180.8</v>
      </c>
      <c r="FT18" s="42">
        <v>1195</v>
      </c>
      <c r="FU18" s="42">
        <v>1204.0999999999999</v>
      </c>
      <c r="FV18" s="42">
        <v>1220.5</v>
      </c>
      <c r="FW18" s="42">
        <v>1237.5</v>
      </c>
      <c r="FX18" s="42">
        <v>1248.4000000000001</v>
      </c>
      <c r="FY18" s="42">
        <v>1257</v>
      </c>
      <c r="FZ18" s="42">
        <v>1262.2</v>
      </c>
      <c r="GA18" s="42">
        <v>1273.0999999999999</v>
      </c>
      <c r="GB18" s="42">
        <v>1275.5</v>
      </c>
      <c r="GC18" s="42">
        <v>1289.9000000000001</v>
      </c>
      <c r="GD18" s="42">
        <v>1295.9000000000001</v>
      </c>
      <c r="GE18" s="42">
        <v>1301.8</v>
      </c>
      <c r="GF18" s="42">
        <v>1320.3</v>
      </c>
      <c r="GG18" s="42">
        <v>1329</v>
      </c>
      <c r="GH18" s="42">
        <v>1340</v>
      </c>
      <c r="GI18" s="42">
        <v>1357.4</v>
      </c>
      <c r="GJ18" s="42">
        <v>1368.7</v>
      </c>
      <c r="GK18" s="42">
        <v>1389.8</v>
      </c>
      <c r="GL18" s="42">
        <v>1418.3</v>
      </c>
      <c r="GM18" s="42">
        <v>1433.1</v>
      </c>
      <c r="GN18" s="42">
        <v>1448.7</v>
      </c>
      <c r="GO18" s="42">
        <v>1479</v>
      </c>
      <c r="GP18" s="42">
        <v>1473.8</v>
      </c>
      <c r="GQ18" s="42">
        <v>1480.7</v>
      </c>
      <c r="GR18" s="42">
        <v>1501.6</v>
      </c>
      <c r="GS18" s="42">
        <v>1509.6</v>
      </c>
      <c r="GT18" s="42">
        <v>1530</v>
      </c>
      <c r="GU18" s="42">
        <v>1395.8</v>
      </c>
      <c r="GV18" s="42">
        <v>1489.2</v>
      </c>
      <c r="GW18" s="42">
        <v>1511.6</v>
      </c>
      <c r="GX18" s="42">
        <v>1546</v>
      </c>
    </row>
    <row r="19" spans="1:206" x14ac:dyDescent="0.35">
      <c r="A19" s="2" t="s">
        <v>296</v>
      </c>
      <c r="B19" s="42">
        <v>30.7</v>
      </c>
      <c r="C19" s="42">
        <v>30.8</v>
      </c>
      <c r="D19" s="42">
        <v>31.7</v>
      </c>
      <c r="E19" s="42">
        <v>30.2</v>
      </c>
      <c r="F19" s="42">
        <v>34</v>
      </c>
      <c r="G19" s="42">
        <v>34.9</v>
      </c>
      <c r="H19" s="42">
        <v>34.1</v>
      </c>
      <c r="I19" s="42">
        <v>34.6</v>
      </c>
      <c r="J19" s="42">
        <v>36.799999999999997</v>
      </c>
      <c r="K19" s="42">
        <v>37.1</v>
      </c>
      <c r="L19" s="42">
        <v>38.299999999999997</v>
      </c>
      <c r="M19" s="42">
        <v>42.4</v>
      </c>
      <c r="N19" s="42">
        <v>45.3</v>
      </c>
      <c r="O19" s="42">
        <v>45.4</v>
      </c>
      <c r="P19" s="42">
        <v>43.4</v>
      </c>
      <c r="Q19" s="42">
        <v>45.6</v>
      </c>
      <c r="R19" s="42">
        <v>43.7</v>
      </c>
      <c r="S19" s="42">
        <v>45.9</v>
      </c>
      <c r="T19" s="42">
        <v>50.8</v>
      </c>
      <c r="U19" s="42">
        <v>44.6</v>
      </c>
      <c r="V19" s="42">
        <v>37.6</v>
      </c>
      <c r="W19" s="42">
        <v>40.799999999999997</v>
      </c>
      <c r="X19" s="42">
        <v>51.4</v>
      </c>
      <c r="Y19" s="42">
        <v>52.3</v>
      </c>
      <c r="Z19" s="42">
        <v>59.6</v>
      </c>
      <c r="AA19" s="42">
        <v>58.6</v>
      </c>
      <c r="AB19" s="42">
        <v>58.1</v>
      </c>
      <c r="AC19" s="42">
        <v>57.1</v>
      </c>
      <c r="AD19" s="42">
        <v>61.5</v>
      </c>
      <c r="AE19" s="42">
        <v>67.099999999999994</v>
      </c>
      <c r="AF19" s="42">
        <v>69.7</v>
      </c>
      <c r="AG19" s="42">
        <v>70.099999999999994</v>
      </c>
      <c r="AH19" s="42">
        <v>65</v>
      </c>
      <c r="AI19" s="42">
        <v>78.599999999999994</v>
      </c>
      <c r="AJ19" s="42">
        <v>79.099999999999994</v>
      </c>
      <c r="AK19" s="42">
        <v>83.3</v>
      </c>
      <c r="AL19" s="42">
        <v>80.3</v>
      </c>
      <c r="AM19" s="42">
        <v>80.3</v>
      </c>
      <c r="AN19" s="42">
        <v>78.900000000000006</v>
      </c>
      <c r="AO19" s="42">
        <v>75.3</v>
      </c>
      <c r="AP19" s="42">
        <v>83.1</v>
      </c>
      <c r="AQ19" s="42">
        <v>62.6</v>
      </c>
      <c r="AR19" s="42">
        <v>69.900000000000006</v>
      </c>
      <c r="AS19" s="42">
        <v>76.8</v>
      </c>
      <c r="AT19" s="42">
        <v>75.400000000000006</v>
      </c>
      <c r="AU19" s="42">
        <v>65.900000000000006</v>
      </c>
      <c r="AV19" s="42">
        <v>68.400000000000006</v>
      </c>
      <c r="AW19" s="42">
        <v>58.9</v>
      </c>
      <c r="AX19" s="42">
        <v>47.6</v>
      </c>
      <c r="AY19" s="42">
        <v>49</v>
      </c>
      <c r="AZ19" s="42">
        <v>49.8</v>
      </c>
      <c r="BA19" s="42">
        <v>45.1</v>
      </c>
      <c r="BB19" s="42">
        <v>47.1</v>
      </c>
      <c r="BC19" s="42">
        <v>61.9</v>
      </c>
      <c r="BD19" s="42">
        <v>70.7</v>
      </c>
      <c r="BE19" s="42">
        <v>72.400000000000006</v>
      </c>
      <c r="BF19" s="42">
        <v>84.9</v>
      </c>
      <c r="BG19" s="42">
        <v>83.7</v>
      </c>
      <c r="BH19" s="42">
        <v>71.3</v>
      </c>
      <c r="BI19" s="42">
        <v>72.099999999999994</v>
      </c>
      <c r="BJ19" s="42">
        <v>77.7</v>
      </c>
      <c r="BK19" s="42">
        <v>76</v>
      </c>
      <c r="BL19" s="42">
        <v>81.7</v>
      </c>
      <c r="BM19" s="42">
        <v>79.5</v>
      </c>
      <c r="BN19" s="42">
        <v>84.4</v>
      </c>
      <c r="BO19" s="42">
        <v>85.5</v>
      </c>
      <c r="BP19" s="42">
        <v>86.9</v>
      </c>
      <c r="BQ19" s="42">
        <v>97.9</v>
      </c>
      <c r="BR19" s="42">
        <v>98.7</v>
      </c>
      <c r="BS19" s="42">
        <v>111.8</v>
      </c>
      <c r="BT19" s="42">
        <v>116.2</v>
      </c>
      <c r="BU19" s="42">
        <v>110.7</v>
      </c>
      <c r="BV19" s="42">
        <v>108</v>
      </c>
      <c r="BW19" s="42">
        <v>115.3</v>
      </c>
      <c r="BX19" s="42">
        <v>125.1</v>
      </c>
      <c r="BY19" s="42">
        <v>130.9</v>
      </c>
      <c r="BZ19" s="42">
        <v>132.69999999999999</v>
      </c>
      <c r="CA19" s="42">
        <v>118.7</v>
      </c>
      <c r="CB19" s="42">
        <v>114.4</v>
      </c>
      <c r="CC19" s="42">
        <v>113.5</v>
      </c>
      <c r="CD19" s="42">
        <v>112.5</v>
      </c>
      <c r="CE19" s="42">
        <v>116.8</v>
      </c>
      <c r="CF19" s="42">
        <v>119.9</v>
      </c>
      <c r="CG19" s="42">
        <v>118.8</v>
      </c>
      <c r="CH19" s="42">
        <v>115.3</v>
      </c>
      <c r="CI19" s="42">
        <v>110.9</v>
      </c>
      <c r="CJ19" s="42">
        <v>111.9</v>
      </c>
      <c r="CK19" s="42">
        <v>113.1</v>
      </c>
      <c r="CL19" s="42">
        <v>125</v>
      </c>
      <c r="CM19" s="42">
        <v>126.8</v>
      </c>
      <c r="CN19" s="42">
        <v>122.1</v>
      </c>
      <c r="CO19" s="42">
        <v>131.6</v>
      </c>
      <c r="CP19" s="42">
        <v>136.4</v>
      </c>
      <c r="CQ19" s="42">
        <v>148.69999999999999</v>
      </c>
      <c r="CR19" s="42">
        <v>140.69999999999999</v>
      </c>
      <c r="CS19" s="42">
        <v>171.9</v>
      </c>
      <c r="CT19" s="42">
        <v>149.5</v>
      </c>
      <c r="CU19" s="42">
        <v>158</v>
      </c>
      <c r="CV19" s="42">
        <v>173.8</v>
      </c>
      <c r="CW19" s="42">
        <v>183.6</v>
      </c>
      <c r="CX19" s="42">
        <v>187.8</v>
      </c>
      <c r="CY19" s="42">
        <v>184.4</v>
      </c>
      <c r="CZ19" s="42">
        <v>191</v>
      </c>
      <c r="DA19" s="42">
        <v>187.1</v>
      </c>
      <c r="DB19" s="42">
        <v>194.3</v>
      </c>
      <c r="DC19" s="42">
        <v>205.5</v>
      </c>
      <c r="DD19" s="42">
        <v>205.9</v>
      </c>
      <c r="DE19" s="42">
        <v>208.6</v>
      </c>
      <c r="DF19" s="42">
        <v>210</v>
      </c>
      <c r="DG19" s="42">
        <v>214</v>
      </c>
      <c r="DH19" s="42">
        <v>226</v>
      </c>
      <c r="DI19" s="42">
        <v>215.9</v>
      </c>
      <c r="DJ19" s="42">
        <v>213.5</v>
      </c>
      <c r="DK19" s="42">
        <v>209.9</v>
      </c>
      <c r="DL19" s="42">
        <v>215.8</v>
      </c>
      <c r="DM19" s="42">
        <v>211.3</v>
      </c>
      <c r="DN19" s="42">
        <v>222.3</v>
      </c>
      <c r="DO19" s="42">
        <v>219.9</v>
      </c>
      <c r="DP19" s="42">
        <v>223.3</v>
      </c>
      <c r="DQ19" s="42">
        <v>228</v>
      </c>
      <c r="DR19" s="42">
        <v>239.4</v>
      </c>
      <c r="DS19" s="42">
        <v>237.6</v>
      </c>
      <c r="DT19" s="42">
        <v>219</v>
      </c>
      <c r="DU19" s="42">
        <v>221.3</v>
      </c>
      <c r="DV19" s="42">
        <v>185.1</v>
      </c>
      <c r="DW19" s="42">
        <v>179</v>
      </c>
      <c r="DX19" s="42">
        <v>159.30000000000001</v>
      </c>
      <c r="DY19" s="42">
        <v>142.4</v>
      </c>
      <c r="DZ19" s="42">
        <v>143.80000000000001</v>
      </c>
      <c r="EA19" s="42">
        <v>150</v>
      </c>
      <c r="EB19" s="42">
        <v>158</v>
      </c>
      <c r="EC19" s="42">
        <v>175.5</v>
      </c>
      <c r="ED19" s="42">
        <v>196.1</v>
      </c>
      <c r="EE19" s="42">
        <v>192.6</v>
      </c>
      <c r="EF19" s="42">
        <v>213.9</v>
      </c>
      <c r="EG19" s="42">
        <v>236.6</v>
      </c>
      <c r="EH19" s="42">
        <v>247</v>
      </c>
      <c r="EI19" s="42">
        <v>266.8</v>
      </c>
      <c r="EJ19" s="42">
        <v>288.3</v>
      </c>
      <c r="EK19" s="42">
        <v>293.60000000000002</v>
      </c>
      <c r="EL19" s="42">
        <v>370.6</v>
      </c>
      <c r="EM19" s="42">
        <v>359</v>
      </c>
      <c r="EN19" s="42">
        <v>365.2</v>
      </c>
      <c r="EO19" s="42">
        <v>402.9</v>
      </c>
      <c r="EP19" s="42">
        <v>416.9</v>
      </c>
      <c r="EQ19" s="42">
        <v>427.6</v>
      </c>
      <c r="ER19" s="42">
        <v>446.6</v>
      </c>
      <c r="ES19" s="42">
        <v>409.8</v>
      </c>
      <c r="ET19" s="42">
        <v>413.6</v>
      </c>
      <c r="EU19" s="42">
        <v>407.2</v>
      </c>
      <c r="EV19" s="42">
        <v>370.9</v>
      </c>
      <c r="EW19" s="42">
        <v>352.7</v>
      </c>
      <c r="EX19" s="42">
        <v>291.89999999999998</v>
      </c>
      <c r="EY19" s="42">
        <v>278.7</v>
      </c>
      <c r="EZ19" s="42">
        <v>264.39999999999998</v>
      </c>
      <c r="FA19" s="42">
        <v>162.6</v>
      </c>
      <c r="FB19" s="42">
        <v>166.5</v>
      </c>
      <c r="FC19" s="42">
        <v>188.6</v>
      </c>
      <c r="FD19" s="42">
        <v>200.7</v>
      </c>
      <c r="FE19" s="42">
        <v>234.2</v>
      </c>
      <c r="FF19" s="42">
        <v>249.8</v>
      </c>
      <c r="FG19" s="42">
        <v>255.6</v>
      </c>
      <c r="FH19" s="42">
        <v>272.60000000000002</v>
      </c>
      <c r="FI19" s="42">
        <v>284</v>
      </c>
      <c r="FJ19" s="42">
        <v>277.3</v>
      </c>
      <c r="FK19" s="42">
        <v>276.89999999999998</v>
      </c>
      <c r="FL19" s="42">
        <v>248.2</v>
      </c>
      <c r="FM19" s="42">
        <v>287</v>
      </c>
      <c r="FN19" s="42">
        <v>310.7</v>
      </c>
      <c r="FO19" s="42">
        <v>325</v>
      </c>
      <c r="FP19" s="42">
        <v>332.9</v>
      </c>
      <c r="FQ19" s="42">
        <v>332.8</v>
      </c>
      <c r="FR19" s="42">
        <v>350.8</v>
      </c>
      <c r="FS19" s="42">
        <v>347.3</v>
      </c>
      <c r="FT19" s="42">
        <v>354.3</v>
      </c>
      <c r="FU19" s="42">
        <v>356.9</v>
      </c>
      <c r="FV19" s="42">
        <v>392.8</v>
      </c>
      <c r="FW19" s="42">
        <v>415.1</v>
      </c>
      <c r="FX19" s="42">
        <v>387.1</v>
      </c>
      <c r="FY19" s="42">
        <v>389.8</v>
      </c>
      <c r="FZ19" s="42">
        <v>403.5</v>
      </c>
      <c r="GA19" s="42">
        <v>408.5</v>
      </c>
      <c r="GB19" s="42">
        <v>379.6</v>
      </c>
      <c r="GC19" s="42">
        <v>349.7</v>
      </c>
      <c r="GD19" s="42">
        <v>355.1</v>
      </c>
      <c r="GE19" s="42">
        <v>364.9</v>
      </c>
      <c r="GF19" s="42">
        <v>378</v>
      </c>
      <c r="GG19" s="42">
        <v>363</v>
      </c>
      <c r="GH19" s="42">
        <v>302.10000000000002</v>
      </c>
      <c r="GI19" s="42">
        <v>308.7</v>
      </c>
      <c r="GJ19" s="42">
        <v>308.60000000000002</v>
      </c>
      <c r="GK19" s="42">
        <v>279</v>
      </c>
      <c r="GL19" s="42">
        <v>244.1</v>
      </c>
      <c r="GM19" s="42">
        <v>265.5</v>
      </c>
      <c r="GN19" s="42">
        <v>276.3</v>
      </c>
      <c r="GO19" s="42">
        <v>298.2</v>
      </c>
      <c r="GP19" s="42">
        <v>282.3</v>
      </c>
      <c r="GQ19" s="42">
        <v>292.89999999999998</v>
      </c>
      <c r="GR19" s="42">
        <v>271.39999999999998</v>
      </c>
      <c r="GS19" s="42">
        <v>300.8</v>
      </c>
      <c r="GT19" s="42">
        <v>243.2</v>
      </c>
      <c r="GU19" s="42">
        <v>225.8</v>
      </c>
      <c r="GV19" s="42">
        <v>297.2</v>
      </c>
      <c r="GW19" s="42">
        <v>332.7</v>
      </c>
      <c r="GX19" s="42">
        <v>347.5</v>
      </c>
    </row>
    <row r="20" spans="1:206" x14ac:dyDescent="0.35">
      <c r="A20" s="2" t="s">
        <v>297</v>
      </c>
      <c r="B20" s="42">
        <v>247.9</v>
      </c>
      <c r="C20" s="42">
        <v>249.1</v>
      </c>
      <c r="D20" s="42">
        <v>254.6</v>
      </c>
      <c r="E20" s="42">
        <v>258.7</v>
      </c>
      <c r="F20" s="42">
        <v>261.89999999999998</v>
      </c>
      <c r="G20" s="42">
        <v>266.10000000000002</v>
      </c>
      <c r="H20" s="42">
        <v>269.8</v>
      </c>
      <c r="I20" s="42">
        <v>272.10000000000002</v>
      </c>
      <c r="J20" s="42">
        <v>282.2</v>
      </c>
      <c r="K20" s="42">
        <v>286.5</v>
      </c>
      <c r="L20" s="42">
        <v>284.3</v>
      </c>
      <c r="M20" s="42">
        <v>291.7</v>
      </c>
      <c r="N20" s="42">
        <v>299.60000000000002</v>
      </c>
      <c r="O20" s="42">
        <v>302.7</v>
      </c>
      <c r="P20" s="42">
        <v>304.2</v>
      </c>
      <c r="Q20" s="42">
        <v>312.60000000000002</v>
      </c>
      <c r="R20" s="42">
        <v>324.60000000000002</v>
      </c>
      <c r="S20" s="42">
        <v>335</v>
      </c>
      <c r="T20" s="42">
        <v>346.7</v>
      </c>
      <c r="U20" s="42">
        <v>359.2</v>
      </c>
      <c r="V20" s="42">
        <v>370.1</v>
      </c>
      <c r="W20" s="42">
        <v>373.4</v>
      </c>
      <c r="X20" s="42">
        <v>385.4</v>
      </c>
      <c r="Y20" s="42">
        <v>395.6</v>
      </c>
      <c r="Z20" s="42">
        <v>401.3</v>
      </c>
      <c r="AA20" s="42">
        <v>401</v>
      </c>
      <c r="AB20" s="42">
        <v>403.5</v>
      </c>
      <c r="AC20" s="42">
        <v>410.8</v>
      </c>
      <c r="AD20" s="42">
        <v>421.2</v>
      </c>
      <c r="AE20" s="42">
        <v>431.4</v>
      </c>
      <c r="AF20" s="42">
        <v>438</v>
      </c>
      <c r="AG20" s="42">
        <v>446.7</v>
      </c>
      <c r="AH20" s="42">
        <v>452.6</v>
      </c>
      <c r="AI20" s="42">
        <v>472.3</v>
      </c>
      <c r="AJ20" s="42">
        <v>484.2</v>
      </c>
      <c r="AK20" s="42">
        <v>496.2</v>
      </c>
      <c r="AL20" s="42">
        <v>501.8</v>
      </c>
      <c r="AM20" s="42">
        <v>516.5</v>
      </c>
      <c r="AN20" s="42">
        <v>533.1</v>
      </c>
      <c r="AO20" s="42">
        <v>547.79999999999995</v>
      </c>
      <c r="AP20" s="42">
        <v>568.79999999999995</v>
      </c>
      <c r="AQ20" s="42">
        <v>588.5</v>
      </c>
      <c r="AR20" s="42">
        <v>592.20000000000005</v>
      </c>
      <c r="AS20" s="42">
        <v>608.9</v>
      </c>
      <c r="AT20" s="42">
        <v>633.4</v>
      </c>
      <c r="AU20" s="42">
        <v>648.70000000000005</v>
      </c>
      <c r="AV20" s="42">
        <v>657.8</v>
      </c>
      <c r="AW20" s="42">
        <v>677.7</v>
      </c>
      <c r="AX20" s="42">
        <v>688.1</v>
      </c>
      <c r="AY20" s="42">
        <v>703.1</v>
      </c>
      <c r="AZ20" s="42">
        <v>717.3</v>
      </c>
      <c r="BA20" s="42">
        <v>737.4</v>
      </c>
      <c r="BB20" s="42">
        <v>747.9</v>
      </c>
      <c r="BC20" s="42">
        <v>761.1</v>
      </c>
      <c r="BD20" s="42">
        <v>782.2</v>
      </c>
      <c r="BE20" s="42">
        <v>775.1</v>
      </c>
      <c r="BF20" s="42">
        <v>794</v>
      </c>
      <c r="BG20" s="42">
        <v>819.1</v>
      </c>
      <c r="BH20" s="42">
        <v>835.7</v>
      </c>
      <c r="BI20" s="42">
        <v>862.8</v>
      </c>
      <c r="BJ20" s="42">
        <v>875.6</v>
      </c>
      <c r="BK20" s="42">
        <v>900.5</v>
      </c>
      <c r="BL20" s="42">
        <v>927.4</v>
      </c>
      <c r="BM20" s="42">
        <v>938.6</v>
      </c>
      <c r="BN20" s="42">
        <v>946.8</v>
      </c>
      <c r="BO20" s="42">
        <v>967.5</v>
      </c>
      <c r="BP20" s="42">
        <v>993.6</v>
      </c>
      <c r="BQ20" s="42">
        <v>996.4</v>
      </c>
      <c r="BR20" s="42">
        <v>1008.7</v>
      </c>
      <c r="BS20" s="42">
        <v>1025.2</v>
      </c>
      <c r="BT20" s="42">
        <v>1036.2</v>
      </c>
      <c r="BU20" s="42">
        <v>1056</v>
      </c>
      <c r="BV20" s="42">
        <v>1056.9000000000001</v>
      </c>
      <c r="BW20" s="42">
        <v>1070.4000000000001</v>
      </c>
      <c r="BX20" s="42">
        <v>1078.2</v>
      </c>
      <c r="BY20" s="42">
        <v>1109.9000000000001</v>
      </c>
      <c r="BZ20" s="42">
        <v>1116.5999999999999</v>
      </c>
      <c r="CA20" s="42">
        <v>1145.8</v>
      </c>
      <c r="CB20" s="42">
        <v>1164.5999999999999</v>
      </c>
      <c r="CC20" s="42">
        <v>1180.5</v>
      </c>
      <c r="CD20" s="42">
        <v>1212.5</v>
      </c>
      <c r="CE20" s="42">
        <v>1230.7</v>
      </c>
      <c r="CF20" s="42">
        <v>1242.5999999999999</v>
      </c>
      <c r="CG20" s="42">
        <v>1268.5</v>
      </c>
      <c r="CH20" s="42">
        <v>1284.2</v>
      </c>
      <c r="CI20" s="42">
        <v>1296.5999999999999</v>
      </c>
      <c r="CJ20" s="42">
        <v>1306.3</v>
      </c>
      <c r="CK20" s="42">
        <v>1308.8</v>
      </c>
      <c r="CL20" s="42">
        <v>1326.4</v>
      </c>
      <c r="CM20" s="42">
        <v>1334.8</v>
      </c>
      <c r="CN20" s="42">
        <v>1354</v>
      </c>
      <c r="CO20" s="42">
        <v>1362.8</v>
      </c>
      <c r="CP20" s="42">
        <v>1351.8</v>
      </c>
      <c r="CQ20" s="42">
        <v>1359.1</v>
      </c>
      <c r="CR20" s="42">
        <v>1367.4</v>
      </c>
      <c r="CS20" s="42">
        <v>1381.4</v>
      </c>
      <c r="CT20" s="42">
        <v>1373.4</v>
      </c>
      <c r="CU20" s="42">
        <v>1389.4</v>
      </c>
      <c r="CV20" s="42">
        <v>1423.4</v>
      </c>
      <c r="CW20" s="42">
        <v>1422.9</v>
      </c>
      <c r="CX20" s="42">
        <v>1437.6</v>
      </c>
      <c r="CY20" s="42">
        <v>1452.9</v>
      </c>
      <c r="CZ20" s="42">
        <v>1455.7</v>
      </c>
      <c r="DA20" s="42">
        <v>1451.6</v>
      </c>
      <c r="DB20" s="42">
        <v>1471.3</v>
      </c>
      <c r="DC20" s="42">
        <v>1487.7</v>
      </c>
      <c r="DD20" s="42">
        <v>1496.7</v>
      </c>
      <c r="DE20" s="42">
        <v>1515.7</v>
      </c>
      <c r="DF20" s="42">
        <v>1516</v>
      </c>
      <c r="DG20" s="42">
        <v>1542.5</v>
      </c>
      <c r="DH20" s="42">
        <v>1555.2</v>
      </c>
      <c r="DI20" s="42">
        <v>1574.8</v>
      </c>
      <c r="DJ20" s="42">
        <v>1568</v>
      </c>
      <c r="DK20" s="42">
        <v>1603.7</v>
      </c>
      <c r="DL20" s="42">
        <v>1627.3</v>
      </c>
      <c r="DM20" s="42">
        <v>1647.5</v>
      </c>
      <c r="DN20" s="42">
        <v>1669.4</v>
      </c>
      <c r="DO20" s="42">
        <v>1695.2</v>
      </c>
      <c r="DP20" s="42">
        <v>1734.5</v>
      </c>
      <c r="DQ20" s="42">
        <v>1782.3</v>
      </c>
      <c r="DR20" s="42">
        <v>1790.7</v>
      </c>
      <c r="DS20" s="42">
        <v>1823.1</v>
      </c>
      <c r="DT20" s="42">
        <v>1832.3</v>
      </c>
      <c r="DU20" s="42">
        <v>1861.2</v>
      </c>
      <c r="DV20" s="42">
        <v>1905.4</v>
      </c>
      <c r="DW20" s="42">
        <v>1947</v>
      </c>
      <c r="DX20" s="42">
        <v>1952.7</v>
      </c>
      <c r="DY20" s="42">
        <v>1992</v>
      </c>
      <c r="DZ20" s="42">
        <v>2038.9</v>
      </c>
      <c r="EA20" s="42">
        <v>2073.5</v>
      </c>
      <c r="EB20" s="42">
        <v>2100.4</v>
      </c>
      <c r="EC20" s="42">
        <v>2142</v>
      </c>
      <c r="ED20" s="42">
        <v>2172.4</v>
      </c>
      <c r="EE20" s="42">
        <v>2199.4</v>
      </c>
      <c r="EF20" s="42">
        <v>2221.1999999999998</v>
      </c>
      <c r="EG20" s="42">
        <v>2251.8000000000002</v>
      </c>
      <c r="EH20" s="42">
        <v>2287.3000000000002</v>
      </c>
      <c r="EI20" s="42">
        <v>2321.4</v>
      </c>
      <c r="EJ20" s="42">
        <v>2357.1999999999998</v>
      </c>
      <c r="EK20" s="42">
        <v>2389.6999999999998</v>
      </c>
      <c r="EL20" s="42">
        <v>2426.9</v>
      </c>
      <c r="EM20" s="42">
        <v>2452.9</v>
      </c>
      <c r="EN20" s="42">
        <v>2495.1</v>
      </c>
      <c r="EO20" s="42">
        <v>2529.1</v>
      </c>
      <c r="EP20" s="42">
        <v>2580.6999999999998</v>
      </c>
      <c r="EQ20" s="42">
        <v>2610.9</v>
      </c>
      <c r="ER20" s="42">
        <v>2630.7</v>
      </c>
      <c r="ES20" s="42">
        <v>2674.7</v>
      </c>
      <c r="ET20" s="42">
        <v>2719.2</v>
      </c>
      <c r="EU20" s="42">
        <v>2770.3</v>
      </c>
      <c r="EV20" s="42">
        <v>2809</v>
      </c>
      <c r="EW20" s="42">
        <v>2864.9</v>
      </c>
      <c r="EX20" s="42">
        <v>2909.3</v>
      </c>
      <c r="EY20" s="42">
        <v>2971.1</v>
      </c>
      <c r="EZ20" s="42">
        <v>3027.5</v>
      </c>
      <c r="FA20" s="42">
        <v>3020</v>
      </c>
      <c r="FB20" s="42">
        <v>3019.7</v>
      </c>
      <c r="FC20" s="42">
        <v>3067.6</v>
      </c>
      <c r="FD20" s="42">
        <v>3089</v>
      </c>
      <c r="FE20" s="42">
        <v>3117.8</v>
      </c>
      <c r="FF20" s="42">
        <v>3131.9</v>
      </c>
      <c r="FG20" s="42">
        <v>3164.7</v>
      </c>
      <c r="FH20" s="42">
        <v>3157.9</v>
      </c>
      <c r="FI20" s="42">
        <v>3164.1</v>
      </c>
      <c r="FJ20" s="42">
        <v>3156</v>
      </c>
      <c r="FK20" s="42">
        <v>3168.6</v>
      </c>
      <c r="FL20" s="42">
        <v>3137.5</v>
      </c>
      <c r="FM20" s="42">
        <v>3131.4</v>
      </c>
      <c r="FN20" s="42">
        <v>3144.7</v>
      </c>
      <c r="FO20" s="42">
        <v>3131</v>
      </c>
      <c r="FP20" s="42">
        <v>3139.6</v>
      </c>
      <c r="FQ20" s="42">
        <v>3132.7</v>
      </c>
      <c r="FR20" s="42">
        <v>3125</v>
      </c>
      <c r="FS20" s="42">
        <v>3132</v>
      </c>
      <c r="FT20" s="42">
        <v>3134.1</v>
      </c>
      <c r="FU20" s="42">
        <v>3138.5</v>
      </c>
      <c r="FV20" s="42">
        <v>3137.4</v>
      </c>
      <c r="FW20" s="42">
        <v>3153.3</v>
      </c>
      <c r="FX20" s="42">
        <v>3190.9</v>
      </c>
      <c r="FY20" s="42">
        <v>3190.3</v>
      </c>
      <c r="FZ20" s="42">
        <v>3188.1</v>
      </c>
      <c r="GA20" s="42">
        <v>3230.6</v>
      </c>
      <c r="GB20" s="42">
        <v>3249.1</v>
      </c>
      <c r="GC20" s="42">
        <v>3253.2</v>
      </c>
      <c r="GD20" s="42">
        <v>3266.4</v>
      </c>
      <c r="GE20" s="42">
        <v>3283.1</v>
      </c>
      <c r="GF20" s="42">
        <v>3310.9</v>
      </c>
      <c r="GG20" s="42">
        <v>3336.7</v>
      </c>
      <c r="GH20" s="42">
        <v>3361.6</v>
      </c>
      <c r="GI20" s="42">
        <v>3384.2</v>
      </c>
      <c r="GJ20" s="42">
        <v>3411.1</v>
      </c>
      <c r="GK20" s="42">
        <v>3471.1</v>
      </c>
      <c r="GL20" s="42">
        <v>3521.5</v>
      </c>
      <c r="GM20" s="42">
        <v>3580</v>
      </c>
      <c r="GN20" s="42">
        <v>3631.2</v>
      </c>
      <c r="GO20" s="42">
        <v>3648</v>
      </c>
      <c r="GP20" s="42">
        <v>3681.5</v>
      </c>
      <c r="GQ20" s="42">
        <v>3737.6</v>
      </c>
      <c r="GR20" s="42">
        <v>3767.1</v>
      </c>
      <c r="GS20" s="42">
        <v>3805.3</v>
      </c>
      <c r="GT20" s="42">
        <v>3834.1</v>
      </c>
      <c r="GU20" s="42">
        <v>3839.3</v>
      </c>
      <c r="GV20" s="42">
        <v>3816.6</v>
      </c>
      <c r="GW20" s="42">
        <v>3835.2</v>
      </c>
      <c r="GX20" s="42">
        <v>3946.5</v>
      </c>
    </row>
    <row r="21" spans="1:206" x14ac:dyDescent="0.35">
      <c r="A21" s="2" t="s">
        <v>298</v>
      </c>
      <c r="B21" s="42">
        <v>46.2</v>
      </c>
      <c r="C21" s="42">
        <v>46.5</v>
      </c>
      <c r="D21" s="42">
        <v>46.9</v>
      </c>
      <c r="E21" s="42">
        <v>46.7</v>
      </c>
      <c r="F21" s="42">
        <v>50.8</v>
      </c>
      <c r="G21" s="42">
        <v>51.4</v>
      </c>
      <c r="H21" s="42">
        <v>51.6</v>
      </c>
      <c r="I21" s="42">
        <v>52.2</v>
      </c>
      <c r="J21" s="42">
        <v>58.5</v>
      </c>
      <c r="K21" s="42">
        <v>59.2</v>
      </c>
      <c r="L21" s="42">
        <v>59.9</v>
      </c>
      <c r="M21" s="42">
        <v>60.8</v>
      </c>
      <c r="N21" s="42">
        <v>74.099999999999994</v>
      </c>
      <c r="O21" s="42">
        <v>75.3</v>
      </c>
      <c r="P21" s="42">
        <v>76.599999999999994</v>
      </c>
      <c r="Q21" s="42">
        <v>78.099999999999994</v>
      </c>
      <c r="R21" s="42">
        <v>83.7</v>
      </c>
      <c r="S21" s="42">
        <v>85.3</v>
      </c>
      <c r="T21" s="42">
        <v>86.9</v>
      </c>
      <c r="U21" s="42">
        <v>87.1</v>
      </c>
      <c r="V21" s="42">
        <v>88.2</v>
      </c>
      <c r="W21" s="42">
        <v>88.6</v>
      </c>
      <c r="X21" s="42">
        <v>90.3</v>
      </c>
      <c r="Y21" s="42">
        <v>92.4</v>
      </c>
      <c r="Z21" s="42">
        <v>99.6</v>
      </c>
      <c r="AA21" s="42">
        <v>101.1</v>
      </c>
      <c r="AB21" s="42">
        <v>102.8</v>
      </c>
      <c r="AC21" s="42">
        <v>104.4</v>
      </c>
      <c r="AD21" s="42">
        <v>110</v>
      </c>
      <c r="AE21" s="42">
        <v>112.8</v>
      </c>
      <c r="AF21" s="42">
        <v>115.1</v>
      </c>
      <c r="AG21" s="42">
        <v>117.5</v>
      </c>
      <c r="AH21" s="42">
        <v>124.7</v>
      </c>
      <c r="AI21" s="42">
        <v>129.9</v>
      </c>
      <c r="AJ21" s="42">
        <v>134.19999999999999</v>
      </c>
      <c r="AK21" s="42">
        <v>139.6</v>
      </c>
      <c r="AL21" s="42">
        <v>146.9</v>
      </c>
      <c r="AM21" s="42">
        <v>151.19999999999999</v>
      </c>
      <c r="AN21" s="42">
        <v>156.30000000000001</v>
      </c>
      <c r="AO21" s="42">
        <v>160.30000000000001</v>
      </c>
      <c r="AP21" s="42">
        <v>162.9</v>
      </c>
      <c r="AQ21" s="42">
        <v>163.9</v>
      </c>
      <c r="AR21" s="42">
        <v>168</v>
      </c>
      <c r="AS21" s="42">
        <v>174</v>
      </c>
      <c r="AT21" s="42">
        <v>191</v>
      </c>
      <c r="AU21" s="42">
        <v>194.8</v>
      </c>
      <c r="AV21" s="42">
        <v>199.5</v>
      </c>
      <c r="AW21" s="42">
        <v>202.2</v>
      </c>
      <c r="AX21" s="42">
        <v>207.2</v>
      </c>
      <c r="AY21" s="42">
        <v>209.2</v>
      </c>
      <c r="AZ21" s="42">
        <v>211.5</v>
      </c>
      <c r="BA21" s="42">
        <v>212.4</v>
      </c>
      <c r="BB21" s="42">
        <v>220.2</v>
      </c>
      <c r="BC21" s="42">
        <v>224.2</v>
      </c>
      <c r="BD21" s="42">
        <v>228.9</v>
      </c>
      <c r="BE21" s="42">
        <v>235.5</v>
      </c>
      <c r="BF21" s="42">
        <v>250.8</v>
      </c>
      <c r="BG21" s="42">
        <v>256.8</v>
      </c>
      <c r="BH21" s="42">
        <v>261.8</v>
      </c>
      <c r="BI21" s="42">
        <v>265.8</v>
      </c>
      <c r="BJ21" s="42">
        <v>275.7</v>
      </c>
      <c r="BK21" s="42">
        <v>279.8</v>
      </c>
      <c r="BL21" s="42">
        <v>284.60000000000002</v>
      </c>
      <c r="BM21" s="42">
        <v>291.10000000000002</v>
      </c>
      <c r="BN21" s="42">
        <v>298.2</v>
      </c>
      <c r="BO21" s="42">
        <v>301.89999999999998</v>
      </c>
      <c r="BP21" s="42">
        <v>306.89999999999998</v>
      </c>
      <c r="BQ21" s="42">
        <v>312.60000000000002</v>
      </c>
      <c r="BR21" s="42">
        <v>317.39999999999998</v>
      </c>
      <c r="BS21" s="42">
        <v>321.5</v>
      </c>
      <c r="BT21" s="42">
        <v>326.3</v>
      </c>
      <c r="BU21" s="42">
        <v>333.3</v>
      </c>
      <c r="BV21" s="42">
        <v>352.7</v>
      </c>
      <c r="BW21" s="42">
        <v>360</v>
      </c>
      <c r="BX21" s="42">
        <v>366.2</v>
      </c>
      <c r="BY21" s="42">
        <v>373.7</v>
      </c>
      <c r="BZ21" s="42">
        <v>379.7</v>
      </c>
      <c r="CA21" s="42">
        <v>384.3</v>
      </c>
      <c r="CB21" s="42">
        <v>388.9</v>
      </c>
      <c r="CC21" s="42">
        <v>394.9</v>
      </c>
      <c r="CD21" s="42">
        <v>403.5</v>
      </c>
      <c r="CE21" s="42">
        <v>408.8</v>
      </c>
      <c r="CF21" s="42">
        <v>416.6</v>
      </c>
      <c r="CG21" s="42">
        <v>419.4</v>
      </c>
      <c r="CH21" s="42">
        <v>423</v>
      </c>
      <c r="CI21" s="42">
        <v>429.7</v>
      </c>
      <c r="CJ21" s="42">
        <v>435.6</v>
      </c>
      <c r="CK21" s="42">
        <v>440.6</v>
      </c>
      <c r="CL21" s="42">
        <v>452.5</v>
      </c>
      <c r="CM21" s="42">
        <v>458.1</v>
      </c>
      <c r="CN21" s="42">
        <v>461.2</v>
      </c>
      <c r="CO21" s="42">
        <v>456.5</v>
      </c>
      <c r="CP21" s="42">
        <v>475.9</v>
      </c>
      <c r="CQ21" s="42">
        <v>476.4</v>
      </c>
      <c r="CR21" s="42">
        <v>481</v>
      </c>
      <c r="CS21" s="42">
        <v>485.2</v>
      </c>
      <c r="CT21" s="42">
        <v>500.4</v>
      </c>
      <c r="CU21" s="42">
        <v>507.6</v>
      </c>
      <c r="CV21" s="42">
        <v>513.6</v>
      </c>
      <c r="CW21" s="42">
        <v>521.1</v>
      </c>
      <c r="CX21" s="42">
        <v>528.20000000000005</v>
      </c>
      <c r="CY21" s="42">
        <v>532.70000000000005</v>
      </c>
      <c r="CZ21" s="42">
        <v>538.1</v>
      </c>
      <c r="DA21" s="42">
        <v>543.1</v>
      </c>
      <c r="DB21" s="42">
        <v>545.9</v>
      </c>
      <c r="DC21" s="42">
        <v>554.4</v>
      </c>
      <c r="DD21" s="42">
        <v>561.79999999999995</v>
      </c>
      <c r="DE21" s="42">
        <v>569.4</v>
      </c>
      <c r="DF21" s="42">
        <v>577.29999999999995</v>
      </c>
      <c r="DG21" s="42">
        <v>584.9</v>
      </c>
      <c r="DH21" s="42">
        <v>593.6</v>
      </c>
      <c r="DI21" s="42">
        <v>605.29999999999995</v>
      </c>
      <c r="DJ21" s="42">
        <v>613.29999999999995</v>
      </c>
      <c r="DK21" s="42">
        <v>622.79999999999995</v>
      </c>
      <c r="DL21" s="42">
        <v>632.6</v>
      </c>
      <c r="DM21" s="42">
        <v>642.4</v>
      </c>
      <c r="DN21" s="42">
        <v>653.29999999999995</v>
      </c>
      <c r="DO21" s="42">
        <v>659</v>
      </c>
      <c r="DP21" s="42">
        <v>666.4</v>
      </c>
      <c r="DQ21" s="42">
        <v>679.6</v>
      </c>
      <c r="DR21" s="42">
        <v>699.5</v>
      </c>
      <c r="DS21" s="42">
        <v>701.9</v>
      </c>
      <c r="DT21" s="42">
        <v>715.2</v>
      </c>
      <c r="DU21" s="42">
        <v>721</v>
      </c>
      <c r="DV21" s="42">
        <v>736.1</v>
      </c>
      <c r="DW21" s="42">
        <v>736.9</v>
      </c>
      <c r="DX21" s="42">
        <v>736.1</v>
      </c>
      <c r="DY21" s="42">
        <v>738.7</v>
      </c>
      <c r="DZ21" s="42">
        <v>746.9</v>
      </c>
      <c r="EA21" s="42">
        <v>755.3</v>
      </c>
      <c r="EB21" s="42">
        <v>758.1</v>
      </c>
      <c r="EC21" s="42">
        <v>760.8</v>
      </c>
      <c r="ED21" s="42">
        <v>767.1</v>
      </c>
      <c r="EE21" s="42">
        <v>777.8</v>
      </c>
      <c r="EF21" s="42">
        <v>787.7</v>
      </c>
      <c r="EG21" s="42">
        <v>800.1</v>
      </c>
      <c r="EH21" s="42">
        <v>813.4</v>
      </c>
      <c r="EI21" s="42">
        <v>828</v>
      </c>
      <c r="EJ21" s="42">
        <v>843.7</v>
      </c>
      <c r="EK21" s="42">
        <v>849.5</v>
      </c>
      <c r="EL21" s="42">
        <v>862.7</v>
      </c>
      <c r="EM21" s="42">
        <v>871</v>
      </c>
      <c r="EN21" s="42">
        <v>884.2</v>
      </c>
      <c r="EO21" s="42">
        <v>894.1</v>
      </c>
      <c r="EP21" s="42">
        <v>917.9</v>
      </c>
      <c r="EQ21" s="42">
        <v>922.7</v>
      </c>
      <c r="ER21" s="42">
        <v>927.2</v>
      </c>
      <c r="ES21" s="42">
        <v>940.8</v>
      </c>
      <c r="ET21" s="42">
        <v>960.4</v>
      </c>
      <c r="EU21" s="42">
        <v>962</v>
      </c>
      <c r="EV21" s="42">
        <v>965.3</v>
      </c>
      <c r="EW21" s="42">
        <v>976.9</v>
      </c>
      <c r="EX21" s="42">
        <v>988.8</v>
      </c>
      <c r="EY21" s="42">
        <v>991</v>
      </c>
      <c r="EZ21" s="42">
        <v>996.4</v>
      </c>
      <c r="FA21" s="42">
        <v>996.6</v>
      </c>
      <c r="FB21" s="42">
        <v>964.7</v>
      </c>
      <c r="FC21" s="42">
        <v>971.2</v>
      </c>
      <c r="FD21" s="42">
        <v>968.8</v>
      </c>
      <c r="FE21" s="42">
        <v>972.2</v>
      </c>
      <c r="FF21" s="42">
        <v>978.6</v>
      </c>
      <c r="FG21" s="42">
        <v>989.5</v>
      </c>
      <c r="FH21" s="42">
        <v>992.3</v>
      </c>
      <c r="FI21" s="42">
        <v>994.3</v>
      </c>
      <c r="FJ21" s="42">
        <v>916.2</v>
      </c>
      <c r="FK21" s="42">
        <v>918.9</v>
      </c>
      <c r="FL21" s="42">
        <v>927.3</v>
      </c>
      <c r="FM21" s="42">
        <v>921.9</v>
      </c>
      <c r="FN21" s="42">
        <v>944.9</v>
      </c>
      <c r="FO21" s="42">
        <v>949.4</v>
      </c>
      <c r="FP21" s="42">
        <v>952.3</v>
      </c>
      <c r="FQ21" s="42">
        <v>974.1</v>
      </c>
      <c r="FR21" s="42">
        <v>1095.9000000000001</v>
      </c>
      <c r="FS21" s="42">
        <v>1108.2</v>
      </c>
      <c r="FT21" s="42">
        <v>1111.4000000000001</v>
      </c>
      <c r="FU21" s="42">
        <v>1122.3</v>
      </c>
      <c r="FV21" s="42">
        <v>1145</v>
      </c>
      <c r="FW21" s="42">
        <v>1149.7</v>
      </c>
      <c r="FX21" s="42">
        <v>1161.4000000000001</v>
      </c>
      <c r="FY21" s="42">
        <v>1179.0999999999999</v>
      </c>
      <c r="FZ21" s="42">
        <v>1194.2</v>
      </c>
      <c r="GA21" s="42">
        <v>1206.0999999999999</v>
      </c>
      <c r="GB21" s="42">
        <v>1216.0999999999999</v>
      </c>
      <c r="GC21" s="42">
        <v>1223.5999999999999</v>
      </c>
      <c r="GD21" s="42">
        <v>1231</v>
      </c>
      <c r="GE21" s="42">
        <v>1237.3</v>
      </c>
      <c r="GF21" s="42">
        <v>1248.4000000000001</v>
      </c>
      <c r="GG21" s="42">
        <v>1261.8</v>
      </c>
      <c r="GH21" s="42">
        <v>1282.2</v>
      </c>
      <c r="GI21" s="42">
        <v>1294.5</v>
      </c>
      <c r="GJ21" s="42">
        <v>1309.5999999999999</v>
      </c>
      <c r="GK21" s="42">
        <v>1328.4</v>
      </c>
      <c r="GL21" s="42">
        <v>1348.3</v>
      </c>
      <c r="GM21" s="42">
        <v>1358</v>
      </c>
      <c r="GN21" s="42">
        <v>1374.2</v>
      </c>
      <c r="GO21" s="42">
        <v>1381.9</v>
      </c>
      <c r="GP21" s="42">
        <v>1413.9</v>
      </c>
      <c r="GQ21" s="42">
        <v>1419.9</v>
      </c>
      <c r="GR21" s="42">
        <v>1424.1</v>
      </c>
      <c r="GS21" s="42">
        <v>1438.1</v>
      </c>
      <c r="GT21" s="42">
        <v>1456.8</v>
      </c>
      <c r="GU21" s="42">
        <v>1393.3</v>
      </c>
      <c r="GV21" s="42">
        <v>1446.9</v>
      </c>
      <c r="GW21" s="42">
        <v>1488.4</v>
      </c>
      <c r="GX21" s="42">
        <v>1528.1</v>
      </c>
    </row>
    <row r="22" spans="1:206" x14ac:dyDescent="0.35">
      <c r="A22" s="2" t="s">
        <v>299</v>
      </c>
      <c r="B22" s="42">
        <v>20.609000000000002</v>
      </c>
      <c r="C22" s="42">
        <v>20.837</v>
      </c>
      <c r="D22" s="42">
        <v>21.04</v>
      </c>
      <c r="E22" s="42">
        <v>21.312999999999999</v>
      </c>
      <c r="F22" s="42">
        <v>21.513999999999999</v>
      </c>
      <c r="G22" s="42">
        <v>21.759</v>
      </c>
      <c r="H22" s="42">
        <v>21.972000000000001</v>
      </c>
      <c r="I22" s="42">
        <v>22.108000000000001</v>
      </c>
      <c r="J22" s="42">
        <v>22.34</v>
      </c>
      <c r="K22" s="42">
        <v>22.469000000000001</v>
      </c>
      <c r="L22" s="42">
        <v>22.666</v>
      </c>
      <c r="M22" s="42">
        <v>22.852</v>
      </c>
      <c r="N22" s="42">
        <v>23.129000000000001</v>
      </c>
      <c r="O22" s="42">
        <v>23.574999999999999</v>
      </c>
      <c r="P22" s="42">
        <v>24.004999999999999</v>
      </c>
      <c r="Q22" s="42">
        <v>24.498000000000001</v>
      </c>
      <c r="R22" s="42">
        <v>25.227</v>
      </c>
      <c r="S22" s="42">
        <v>25.942</v>
      </c>
      <c r="T22" s="42">
        <v>26.64</v>
      </c>
      <c r="U22" s="42">
        <v>27.315000000000001</v>
      </c>
      <c r="V22" s="42">
        <v>27.824999999999999</v>
      </c>
      <c r="W22" s="42">
        <v>28.164000000000001</v>
      </c>
      <c r="X22" s="42">
        <v>28.69</v>
      </c>
      <c r="Y22" s="42">
        <v>29.172000000000001</v>
      </c>
      <c r="Z22" s="42">
        <v>29.495000000000001</v>
      </c>
      <c r="AA22" s="42">
        <v>29.742999999999999</v>
      </c>
      <c r="AB22" s="42">
        <v>30.196000000000002</v>
      </c>
      <c r="AC22" s="42">
        <v>30.672999999999998</v>
      </c>
      <c r="AD22" s="42">
        <v>31.225999999999999</v>
      </c>
      <c r="AE22" s="42">
        <v>31.76</v>
      </c>
      <c r="AF22" s="42">
        <v>32.237000000000002</v>
      </c>
      <c r="AG22" s="42">
        <v>32.695</v>
      </c>
      <c r="AH22" s="42">
        <v>33.229999999999997</v>
      </c>
      <c r="AI22" s="42">
        <v>33.911999999999999</v>
      </c>
      <c r="AJ22" s="42">
        <v>34.508000000000003</v>
      </c>
      <c r="AK22" s="42">
        <v>35.161000000000001</v>
      </c>
      <c r="AL22" s="42">
        <v>35.825000000000003</v>
      </c>
      <c r="AM22" s="42">
        <v>36.805</v>
      </c>
      <c r="AN22" s="42">
        <v>37.719000000000001</v>
      </c>
      <c r="AO22" s="42">
        <v>38.633000000000003</v>
      </c>
      <c r="AP22" s="42">
        <v>39.792999999999999</v>
      </c>
      <c r="AQ22" s="42">
        <v>40.768000000000001</v>
      </c>
      <c r="AR22" s="42">
        <v>41.722999999999999</v>
      </c>
      <c r="AS22" s="42">
        <v>42.756</v>
      </c>
      <c r="AT22" s="42">
        <v>43.866</v>
      </c>
      <c r="AU22" s="42">
        <v>44.601999999999997</v>
      </c>
      <c r="AV22" s="42">
        <v>45.335999999999999</v>
      </c>
      <c r="AW22" s="42">
        <v>46.03</v>
      </c>
      <c r="AX22" s="42">
        <v>46.612000000000002</v>
      </c>
      <c r="AY22" s="42">
        <v>47.058999999999997</v>
      </c>
      <c r="AZ22" s="42">
        <v>47.8</v>
      </c>
      <c r="BA22" s="42">
        <v>48.326000000000001</v>
      </c>
      <c r="BB22" s="42">
        <v>48.723999999999997</v>
      </c>
      <c r="BC22" s="42">
        <v>49.168999999999997</v>
      </c>
      <c r="BD22" s="42">
        <v>49.814999999999998</v>
      </c>
      <c r="BE22" s="42">
        <v>50.146000000000001</v>
      </c>
      <c r="BF22" s="42">
        <v>50.69</v>
      </c>
      <c r="BG22" s="42">
        <v>51.183</v>
      </c>
      <c r="BH22" s="42">
        <v>51.579000000000001</v>
      </c>
      <c r="BI22" s="42">
        <v>51.896999999999998</v>
      </c>
      <c r="BJ22" s="42">
        <v>52.508000000000003</v>
      </c>
      <c r="BK22" s="42">
        <v>52.933999999999997</v>
      </c>
      <c r="BL22" s="42">
        <v>53.348999999999997</v>
      </c>
      <c r="BM22" s="42">
        <v>53.722000000000001</v>
      </c>
      <c r="BN22" s="42">
        <v>54.104999999999997</v>
      </c>
      <c r="BO22" s="42">
        <v>54.048999999999999</v>
      </c>
      <c r="BP22" s="42">
        <v>54.334000000000003</v>
      </c>
      <c r="BQ22" s="42">
        <v>54.661999999999999</v>
      </c>
      <c r="BR22" s="42">
        <v>55.174999999999997</v>
      </c>
      <c r="BS22" s="42">
        <v>55.706000000000003</v>
      </c>
      <c r="BT22" s="42">
        <v>56.231999999999999</v>
      </c>
      <c r="BU22" s="42">
        <v>56.718000000000004</v>
      </c>
      <c r="BV22" s="42">
        <v>57.164999999999999</v>
      </c>
      <c r="BW22" s="42">
        <v>57.796999999999997</v>
      </c>
      <c r="BX22" s="42">
        <v>58.509</v>
      </c>
      <c r="BY22" s="42">
        <v>59.100999999999999</v>
      </c>
      <c r="BZ22" s="42">
        <v>59.780999999999999</v>
      </c>
      <c r="CA22" s="42">
        <v>60.588000000000001</v>
      </c>
      <c r="CB22" s="42">
        <v>60.945999999999998</v>
      </c>
      <c r="CC22" s="42">
        <v>61.427</v>
      </c>
      <c r="CD22" s="42">
        <v>62.319000000000003</v>
      </c>
      <c r="CE22" s="42">
        <v>62.886000000000003</v>
      </c>
      <c r="CF22" s="42">
        <v>63.685000000000002</v>
      </c>
      <c r="CG22" s="42">
        <v>64.527000000000001</v>
      </c>
      <c r="CH22" s="42">
        <v>64.866</v>
      </c>
      <c r="CI22" s="42">
        <v>65.218999999999994</v>
      </c>
      <c r="CJ22" s="42">
        <v>65.661000000000001</v>
      </c>
      <c r="CK22" s="42">
        <v>66.135999999999996</v>
      </c>
      <c r="CL22" s="42">
        <v>66.55</v>
      </c>
      <c r="CM22" s="42">
        <v>66.992000000000004</v>
      </c>
      <c r="CN22" s="42">
        <v>67.418999999999997</v>
      </c>
      <c r="CO22" s="42">
        <v>67.888999999999996</v>
      </c>
      <c r="CP22" s="42">
        <v>68.293999999999997</v>
      </c>
      <c r="CQ22" s="42">
        <v>68.753</v>
      </c>
      <c r="CR22" s="42">
        <v>69.052000000000007</v>
      </c>
      <c r="CS22" s="42">
        <v>69.45</v>
      </c>
      <c r="CT22" s="42">
        <v>69.698999999999998</v>
      </c>
      <c r="CU22" s="42">
        <v>70.087999999999994</v>
      </c>
      <c r="CV22" s="42">
        <v>70.590999999999994</v>
      </c>
      <c r="CW22" s="42">
        <v>70.923000000000002</v>
      </c>
      <c r="CX22" s="42">
        <v>71.27</v>
      </c>
      <c r="CY22" s="42">
        <v>71.685000000000002</v>
      </c>
      <c r="CZ22" s="42">
        <v>71.977999999999994</v>
      </c>
      <c r="DA22" s="42">
        <v>72.293999999999997</v>
      </c>
      <c r="DB22" s="42">
        <v>72.695999999999998</v>
      </c>
      <c r="DC22" s="42">
        <v>73.182000000000002</v>
      </c>
      <c r="DD22" s="42">
        <v>73.494</v>
      </c>
      <c r="DE22" s="42">
        <v>73.995000000000005</v>
      </c>
      <c r="DF22" s="42">
        <v>74.322999999999993</v>
      </c>
      <c r="DG22" s="42">
        <v>74.509</v>
      </c>
      <c r="DH22" s="42">
        <v>74.706000000000003</v>
      </c>
      <c r="DI22" s="42">
        <v>74.941000000000003</v>
      </c>
      <c r="DJ22" s="42">
        <v>74.947000000000003</v>
      </c>
      <c r="DK22" s="42">
        <v>75.081000000000003</v>
      </c>
      <c r="DL22" s="42">
        <v>75.313000000000002</v>
      </c>
      <c r="DM22" s="42">
        <v>75.510000000000005</v>
      </c>
      <c r="DN22" s="42">
        <v>75.706999999999994</v>
      </c>
      <c r="DO22" s="42">
        <v>76.12</v>
      </c>
      <c r="DP22" s="42">
        <v>76.522999999999996</v>
      </c>
      <c r="DQ22" s="42">
        <v>76.974999999999994</v>
      </c>
      <c r="DR22" s="42">
        <v>77.617999999999995</v>
      </c>
      <c r="DS22" s="42">
        <v>77.966999999999999</v>
      </c>
      <c r="DT22" s="42">
        <v>78.45</v>
      </c>
      <c r="DU22" s="42">
        <v>78.885000000000005</v>
      </c>
      <c r="DV22" s="42">
        <v>79.421000000000006</v>
      </c>
      <c r="DW22" s="42">
        <v>79.793999999999997</v>
      </c>
      <c r="DX22" s="42">
        <v>79.841999999999999</v>
      </c>
      <c r="DY22" s="42">
        <v>79.891000000000005</v>
      </c>
      <c r="DZ22" s="42">
        <v>80.037999999999997</v>
      </c>
      <c r="EA22" s="42">
        <v>80.647999999999996</v>
      </c>
      <c r="EB22" s="42">
        <v>81.040999999999997</v>
      </c>
      <c r="EC22" s="42">
        <v>81.415999999999997</v>
      </c>
      <c r="ED22" s="42">
        <v>81.99</v>
      </c>
      <c r="EE22" s="42">
        <v>82.010999999999996</v>
      </c>
      <c r="EF22" s="42">
        <v>82.516999999999996</v>
      </c>
      <c r="EG22" s="42">
        <v>82.894999999999996</v>
      </c>
      <c r="EH22" s="42">
        <v>83.582999999999998</v>
      </c>
      <c r="EI22" s="42">
        <v>84.155000000000001</v>
      </c>
      <c r="EJ22" s="42">
        <v>84.578999999999994</v>
      </c>
      <c r="EK22" s="42">
        <v>85.301000000000002</v>
      </c>
      <c r="EL22" s="42">
        <v>85.787000000000006</v>
      </c>
      <c r="EM22" s="42">
        <v>86.302000000000007</v>
      </c>
      <c r="EN22" s="42">
        <v>87.224999999999994</v>
      </c>
      <c r="EO22" s="42">
        <v>87.906999999999996</v>
      </c>
      <c r="EP22" s="42">
        <v>88.353999999999999</v>
      </c>
      <c r="EQ22" s="42">
        <v>89.064999999999998</v>
      </c>
      <c r="ER22" s="42">
        <v>89.707999999999998</v>
      </c>
      <c r="ES22" s="42">
        <v>89.557000000000002</v>
      </c>
      <c r="ET22" s="42">
        <v>90.402000000000001</v>
      </c>
      <c r="EU22" s="42">
        <v>91.135999999999996</v>
      </c>
      <c r="EV22" s="42">
        <v>91.65</v>
      </c>
      <c r="EW22" s="42">
        <v>92.551000000000002</v>
      </c>
      <c r="EX22" s="42">
        <v>93.328000000000003</v>
      </c>
      <c r="EY22" s="42">
        <v>94.289000000000001</v>
      </c>
      <c r="EZ22" s="42">
        <v>95.266000000000005</v>
      </c>
      <c r="FA22" s="42">
        <v>93.837000000000003</v>
      </c>
      <c r="FB22" s="42">
        <v>93.272999999999996</v>
      </c>
      <c r="FC22" s="42">
        <v>93.691999999999993</v>
      </c>
      <c r="FD22" s="42">
        <v>94.338999999999999</v>
      </c>
      <c r="FE22" s="42">
        <v>95.067999999999998</v>
      </c>
      <c r="FF22" s="42">
        <v>95.393000000000001</v>
      </c>
      <c r="FG22" s="42">
        <v>95.5</v>
      </c>
      <c r="FH22" s="42">
        <v>95.668999999999997</v>
      </c>
      <c r="FI22" s="42">
        <v>96.248000000000005</v>
      </c>
      <c r="FJ22" s="42">
        <v>97.088999999999999</v>
      </c>
      <c r="FK22" s="42">
        <v>98.046000000000006</v>
      </c>
      <c r="FL22" s="42">
        <v>98.521000000000001</v>
      </c>
      <c r="FM22" s="42">
        <v>98.858000000000004</v>
      </c>
      <c r="FN22" s="42">
        <v>99.537000000000006</v>
      </c>
      <c r="FO22" s="42">
        <v>99.775000000000006</v>
      </c>
      <c r="FP22" s="42">
        <v>100.06100000000001</v>
      </c>
      <c r="FQ22" s="42">
        <v>100.623</v>
      </c>
      <c r="FR22" s="42">
        <v>100.98099999999999</v>
      </c>
      <c r="FS22" s="42">
        <v>101.056</v>
      </c>
      <c r="FT22" s="42">
        <v>101.464</v>
      </c>
      <c r="FU22" s="42">
        <v>101.877</v>
      </c>
      <c r="FV22" s="42">
        <v>102.354</v>
      </c>
      <c r="FW22" s="42">
        <v>102.843</v>
      </c>
      <c r="FX22" s="42">
        <v>103.12</v>
      </c>
      <c r="FY22" s="42">
        <v>102.989</v>
      </c>
      <c r="FZ22" s="42">
        <v>102.55</v>
      </c>
      <c r="GA22" s="42">
        <v>103.05500000000001</v>
      </c>
      <c r="GB22" s="42">
        <v>103.32</v>
      </c>
      <c r="GC22" s="42">
        <v>103.24</v>
      </c>
      <c r="GD22" s="42">
        <v>103.322</v>
      </c>
      <c r="GE22" s="42">
        <v>103.94</v>
      </c>
      <c r="GF22" s="42">
        <v>104.36199999999999</v>
      </c>
      <c r="GG22" s="42">
        <v>104.843</v>
      </c>
      <c r="GH22" s="42">
        <v>105.417</v>
      </c>
      <c r="GI22" s="42">
        <v>105.65</v>
      </c>
      <c r="GJ22" s="42">
        <v>106.08</v>
      </c>
      <c r="GK22" s="42">
        <v>106.77200000000001</v>
      </c>
      <c r="GL22" s="42">
        <v>107.48099999999999</v>
      </c>
      <c r="GM22" s="42">
        <v>108.077</v>
      </c>
      <c r="GN22" s="42">
        <v>108.498</v>
      </c>
      <c r="GO22" s="42">
        <v>108.88500000000001</v>
      </c>
      <c r="GP22" s="42">
        <v>109.039</v>
      </c>
      <c r="GQ22" s="42">
        <v>109.72199999999999</v>
      </c>
      <c r="GR22" s="42">
        <v>110.104</v>
      </c>
      <c r="GS22" s="42">
        <v>110.52500000000001</v>
      </c>
      <c r="GT22" s="42">
        <v>110.878</v>
      </c>
      <c r="GU22" s="42">
        <v>110.431</v>
      </c>
      <c r="GV22" s="42">
        <v>111.426</v>
      </c>
      <c r="GW22" s="42">
        <v>111.831</v>
      </c>
      <c r="GX22" s="42">
        <v>112.86</v>
      </c>
    </row>
    <row r="23" spans="1:206" x14ac:dyDescent="0.35">
      <c r="A23" s="2" t="s">
        <v>279</v>
      </c>
      <c r="B23" s="42">
        <v>133.6</v>
      </c>
      <c r="C23" s="42">
        <v>131.80000000000001</v>
      </c>
      <c r="D23" s="42">
        <v>132.4</v>
      </c>
      <c r="E23" s="42">
        <v>133.5</v>
      </c>
      <c r="F23" s="42">
        <v>133.30000000000001</v>
      </c>
      <c r="G23" s="42">
        <v>134.30000000000001</v>
      </c>
      <c r="H23" s="42">
        <v>135.6</v>
      </c>
      <c r="I23" s="42">
        <v>134.69999999999999</v>
      </c>
      <c r="J23" s="42">
        <v>141.4</v>
      </c>
      <c r="K23" s="42">
        <v>144.19999999999999</v>
      </c>
      <c r="L23" s="42">
        <v>138.80000000000001</v>
      </c>
      <c r="M23" s="42">
        <v>142.19999999999999</v>
      </c>
      <c r="N23" s="42">
        <v>146.4</v>
      </c>
      <c r="O23" s="42">
        <v>146.5</v>
      </c>
      <c r="P23" s="42">
        <v>144.19999999999999</v>
      </c>
      <c r="Q23" s="42">
        <v>147.6</v>
      </c>
      <c r="R23" s="42">
        <v>152.69999999999999</v>
      </c>
      <c r="S23" s="42">
        <v>154.9</v>
      </c>
      <c r="T23" s="42">
        <v>160.4</v>
      </c>
      <c r="U23" s="42">
        <v>167.4</v>
      </c>
      <c r="V23" s="42">
        <v>168.6</v>
      </c>
      <c r="W23" s="42">
        <v>169.4</v>
      </c>
      <c r="X23" s="42">
        <v>176.1</v>
      </c>
      <c r="Y23" s="42">
        <v>180.8</v>
      </c>
      <c r="Z23" s="42">
        <v>181.6</v>
      </c>
      <c r="AA23" s="42">
        <v>182.5</v>
      </c>
      <c r="AB23" s="42">
        <v>184.9</v>
      </c>
      <c r="AC23" s="42">
        <v>190.2</v>
      </c>
      <c r="AD23" s="42">
        <v>194.2</v>
      </c>
      <c r="AE23" s="42">
        <v>198.9</v>
      </c>
      <c r="AF23" s="42">
        <v>201.9</v>
      </c>
      <c r="AG23" s="42">
        <v>206.3</v>
      </c>
      <c r="AH23" s="42">
        <v>208.8</v>
      </c>
      <c r="AI23" s="42">
        <v>217</v>
      </c>
      <c r="AJ23" s="42">
        <v>222.1</v>
      </c>
      <c r="AK23" s="42">
        <v>227.8</v>
      </c>
      <c r="AL23" s="42">
        <v>231.7</v>
      </c>
      <c r="AM23" s="42">
        <v>237.6</v>
      </c>
      <c r="AN23" s="42">
        <v>243.7</v>
      </c>
      <c r="AO23" s="42">
        <v>249.3</v>
      </c>
      <c r="AP23" s="42">
        <v>261.10000000000002</v>
      </c>
      <c r="AQ23" s="42">
        <v>276.5</v>
      </c>
      <c r="AR23" s="42">
        <v>276.10000000000002</v>
      </c>
      <c r="AS23" s="42">
        <v>285.8</v>
      </c>
      <c r="AT23" s="42">
        <v>297.2</v>
      </c>
      <c r="AU23" s="42">
        <v>311.89999999999998</v>
      </c>
      <c r="AV23" s="42">
        <v>317.39999999999998</v>
      </c>
      <c r="AW23" s="42">
        <v>329.3</v>
      </c>
      <c r="AX23" s="42">
        <v>334.9</v>
      </c>
      <c r="AY23" s="42">
        <v>342.9</v>
      </c>
      <c r="AZ23" s="42">
        <v>351.5</v>
      </c>
      <c r="BA23" s="42">
        <v>364.1</v>
      </c>
      <c r="BB23" s="42">
        <v>370.5</v>
      </c>
      <c r="BC23" s="42">
        <v>380.3</v>
      </c>
      <c r="BD23" s="42">
        <v>394.4</v>
      </c>
      <c r="BE23" s="42">
        <v>384.2</v>
      </c>
      <c r="BF23" s="42">
        <v>392.4</v>
      </c>
      <c r="BG23" s="42">
        <v>408.3</v>
      </c>
      <c r="BH23" s="42">
        <v>414</v>
      </c>
      <c r="BI23" s="42">
        <v>432.5</v>
      </c>
      <c r="BJ23" s="42">
        <v>434.8</v>
      </c>
      <c r="BK23" s="42">
        <v>447.3</v>
      </c>
      <c r="BL23" s="42">
        <v>463.1</v>
      </c>
      <c r="BM23" s="42">
        <v>466.4</v>
      </c>
      <c r="BN23" s="42">
        <v>464</v>
      </c>
      <c r="BO23" s="42">
        <v>477.8</v>
      </c>
      <c r="BP23" s="42">
        <v>495.1</v>
      </c>
      <c r="BQ23" s="42">
        <v>489.8</v>
      </c>
      <c r="BR23" s="42">
        <v>492.1</v>
      </c>
      <c r="BS23" s="42">
        <v>501.2</v>
      </c>
      <c r="BT23" s="42">
        <v>504.1</v>
      </c>
      <c r="BU23" s="42">
        <v>513.70000000000005</v>
      </c>
      <c r="BV23" s="42">
        <v>505.8</v>
      </c>
      <c r="BW23" s="42">
        <v>506.9</v>
      </c>
      <c r="BX23" s="42">
        <v>507.4</v>
      </c>
      <c r="BY23" s="42">
        <v>525.6</v>
      </c>
      <c r="BZ23" s="42">
        <v>519.9</v>
      </c>
      <c r="CA23" s="42">
        <v>534.29999999999995</v>
      </c>
      <c r="CB23" s="42">
        <v>541.4</v>
      </c>
      <c r="CC23" s="42">
        <v>540.79999999999995</v>
      </c>
      <c r="CD23" s="42">
        <v>553.70000000000005</v>
      </c>
      <c r="CE23" s="42">
        <v>563.9</v>
      </c>
      <c r="CF23" s="42">
        <v>562.20000000000005</v>
      </c>
      <c r="CG23" s="42">
        <v>569.70000000000005</v>
      </c>
      <c r="CH23" s="42">
        <v>581.4</v>
      </c>
      <c r="CI23" s="42">
        <v>586.6</v>
      </c>
      <c r="CJ23" s="42">
        <v>586.29999999999995</v>
      </c>
      <c r="CK23" s="42">
        <v>577.4</v>
      </c>
      <c r="CL23" s="42">
        <v>580.29999999999995</v>
      </c>
      <c r="CM23" s="42">
        <v>580.9</v>
      </c>
      <c r="CN23" s="42">
        <v>594.20000000000005</v>
      </c>
      <c r="CO23" s="42">
        <v>598.4</v>
      </c>
      <c r="CP23" s="42">
        <v>580.29999999999995</v>
      </c>
      <c r="CQ23" s="42">
        <v>576.70000000000005</v>
      </c>
      <c r="CR23" s="42">
        <v>578.70000000000005</v>
      </c>
      <c r="CS23" s="42">
        <v>584.9</v>
      </c>
      <c r="CT23" s="42">
        <v>567</v>
      </c>
      <c r="CU23" s="42">
        <v>569.4</v>
      </c>
      <c r="CV23" s="42">
        <v>586.5</v>
      </c>
      <c r="CW23" s="42">
        <v>575.79999999999995</v>
      </c>
      <c r="CX23" s="42">
        <v>579.1</v>
      </c>
      <c r="CY23" s="42">
        <v>581</v>
      </c>
      <c r="CZ23" s="42">
        <v>579.29999999999995</v>
      </c>
      <c r="DA23" s="42">
        <v>567.29999999999995</v>
      </c>
      <c r="DB23" s="42">
        <v>579.79999999999995</v>
      </c>
      <c r="DC23" s="42">
        <v>582.1</v>
      </c>
      <c r="DD23" s="42">
        <v>577.79999999999995</v>
      </c>
      <c r="DE23" s="42">
        <v>576.9</v>
      </c>
      <c r="DF23" s="42">
        <v>570.70000000000005</v>
      </c>
      <c r="DG23" s="42">
        <v>587.20000000000005</v>
      </c>
      <c r="DH23" s="42">
        <v>586</v>
      </c>
      <c r="DI23" s="42">
        <v>589.20000000000005</v>
      </c>
      <c r="DJ23" s="42">
        <v>572.20000000000005</v>
      </c>
      <c r="DK23" s="42">
        <v>587.1</v>
      </c>
      <c r="DL23" s="42">
        <v>588.6</v>
      </c>
      <c r="DM23" s="42">
        <v>594.20000000000005</v>
      </c>
      <c r="DN23" s="42">
        <v>595.5</v>
      </c>
      <c r="DO23" s="42">
        <v>599.79999999999995</v>
      </c>
      <c r="DP23" s="42">
        <v>614.9</v>
      </c>
      <c r="DQ23" s="42">
        <v>635.20000000000005</v>
      </c>
      <c r="DR23" s="42">
        <v>620.4</v>
      </c>
      <c r="DS23" s="42">
        <v>642</v>
      </c>
      <c r="DT23" s="42">
        <v>634.1</v>
      </c>
      <c r="DU23" s="42">
        <v>638.4</v>
      </c>
      <c r="DV23" s="42">
        <v>653.1</v>
      </c>
      <c r="DW23" s="42">
        <v>666.1</v>
      </c>
      <c r="DX23" s="42">
        <v>674.3</v>
      </c>
      <c r="DY23" s="42">
        <v>686.8</v>
      </c>
      <c r="DZ23" s="42">
        <v>713.9</v>
      </c>
      <c r="EA23" s="42">
        <v>734.7</v>
      </c>
      <c r="EB23" s="42">
        <v>748.2</v>
      </c>
      <c r="EC23" s="42">
        <v>775.1</v>
      </c>
      <c r="ED23" s="42">
        <v>792.3</v>
      </c>
      <c r="EE23" s="42">
        <v>825.5</v>
      </c>
      <c r="EF23" s="42">
        <v>832.7</v>
      </c>
      <c r="EG23" s="42">
        <v>854.6</v>
      </c>
      <c r="EH23" s="42">
        <v>871.3</v>
      </c>
      <c r="EI23" s="42">
        <v>884.2</v>
      </c>
      <c r="EJ23" s="42">
        <v>902.2</v>
      </c>
      <c r="EK23" s="42">
        <v>909.3</v>
      </c>
      <c r="EL23" s="42">
        <v>931.5</v>
      </c>
      <c r="EM23" s="42">
        <v>939</v>
      </c>
      <c r="EN23" s="42">
        <v>956.1</v>
      </c>
      <c r="EO23" s="42">
        <v>963.3</v>
      </c>
      <c r="EP23" s="42">
        <v>996.6</v>
      </c>
      <c r="EQ23" s="42">
        <v>996.6</v>
      </c>
      <c r="ER23" s="42">
        <v>994.9</v>
      </c>
      <c r="ES23" s="42">
        <v>1014.6</v>
      </c>
      <c r="ET23" s="42">
        <v>1017.2</v>
      </c>
      <c r="EU23" s="42">
        <v>1042</v>
      </c>
      <c r="EV23" s="42">
        <v>1058.3</v>
      </c>
      <c r="EW23" s="42">
        <v>1084.5999999999999</v>
      </c>
      <c r="EX23" s="42">
        <v>1110.3</v>
      </c>
      <c r="EY23" s="42">
        <v>1145.5</v>
      </c>
      <c r="EZ23" s="42">
        <v>1168.7</v>
      </c>
      <c r="FA23" s="42">
        <v>1177.9000000000001</v>
      </c>
      <c r="FB23" s="42">
        <v>1183</v>
      </c>
      <c r="FC23" s="42">
        <v>1210.8</v>
      </c>
      <c r="FD23" s="42">
        <v>1225.5</v>
      </c>
      <c r="FE23" s="42">
        <v>1253.4000000000001</v>
      </c>
      <c r="FF23" s="42">
        <v>1275.7</v>
      </c>
      <c r="FG23" s="42">
        <v>1302.5999999999999</v>
      </c>
      <c r="FH23" s="42">
        <v>1302.3</v>
      </c>
      <c r="FI23" s="42">
        <v>1311.1</v>
      </c>
      <c r="FJ23" s="42">
        <v>1304.7</v>
      </c>
      <c r="FK23" s="42">
        <v>1311.8</v>
      </c>
      <c r="FL23" s="42">
        <v>1288</v>
      </c>
      <c r="FM23" s="42">
        <v>1291.2</v>
      </c>
      <c r="FN23" s="42">
        <v>1295.5999999999999</v>
      </c>
      <c r="FO23" s="42">
        <v>1288.2</v>
      </c>
      <c r="FP23" s="42">
        <v>1293.3</v>
      </c>
      <c r="FQ23" s="42">
        <v>1269.0999999999999</v>
      </c>
      <c r="FR23" s="42">
        <v>1240</v>
      </c>
      <c r="FS23" s="42">
        <v>1232.3</v>
      </c>
      <c r="FT23" s="42">
        <v>1218.4000000000001</v>
      </c>
      <c r="FU23" s="42">
        <v>1215.5999999999999</v>
      </c>
      <c r="FV23" s="42">
        <v>1211</v>
      </c>
      <c r="FW23" s="42">
        <v>1209</v>
      </c>
      <c r="FX23" s="42">
        <v>1228.2</v>
      </c>
      <c r="FY23" s="42">
        <v>1211.7</v>
      </c>
      <c r="FZ23" s="42">
        <v>1214.9000000000001</v>
      </c>
      <c r="GA23" s="42">
        <v>1219.5999999999999</v>
      </c>
      <c r="GB23" s="42">
        <v>1220.2</v>
      </c>
      <c r="GC23" s="42">
        <v>1228.5</v>
      </c>
      <c r="GD23" s="42">
        <v>1229.4000000000001</v>
      </c>
      <c r="GE23" s="42">
        <v>1227.0999999999999</v>
      </c>
      <c r="GF23" s="42">
        <v>1237.8</v>
      </c>
      <c r="GG23" s="42">
        <v>1244.5</v>
      </c>
      <c r="GH23" s="42">
        <v>1246.5</v>
      </c>
      <c r="GI23" s="42">
        <v>1257.9000000000001</v>
      </c>
      <c r="GJ23" s="42">
        <v>1262.7</v>
      </c>
      <c r="GK23" s="42">
        <v>1288.3</v>
      </c>
      <c r="GL23" s="42">
        <v>1308.0999999999999</v>
      </c>
      <c r="GM23" s="42">
        <v>1329.3</v>
      </c>
      <c r="GN23" s="42">
        <v>1352</v>
      </c>
      <c r="GO23" s="42">
        <v>1368.4</v>
      </c>
      <c r="GP23" s="42">
        <v>1388.8</v>
      </c>
      <c r="GQ23" s="42">
        <v>1410.6</v>
      </c>
      <c r="GR23" s="42">
        <v>1429.3</v>
      </c>
      <c r="GS23" s="42">
        <v>1447.9</v>
      </c>
      <c r="GT23" s="42">
        <v>1452.6</v>
      </c>
      <c r="GU23" s="42">
        <v>1504.8</v>
      </c>
      <c r="GV23" s="42">
        <v>1487</v>
      </c>
      <c r="GW23" s="42">
        <v>1493.4</v>
      </c>
      <c r="GX23" s="42">
        <v>1557.2</v>
      </c>
    </row>
    <row r="24" spans="1:206" x14ac:dyDescent="0.35">
      <c r="A24" s="2" t="s">
        <v>300</v>
      </c>
      <c r="B24" s="42">
        <v>114.3</v>
      </c>
      <c r="C24" s="42">
        <v>117.4</v>
      </c>
      <c r="D24" s="42">
        <v>122.2</v>
      </c>
      <c r="E24" s="42">
        <v>125.2</v>
      </c>
      <c r="F24" s="42">
        <v>128.6</v>
      </c>
      <c r="G24" s="42">
        <v>131.9</v>
      </c>
      <c r="H24" s="42">
        <v>134.19999999999999</v>
      </c>
      <c r="I24" s="42">
        <v>137.4</v>
      </c>
      <c r="J24" s="42">
        <v>140.80000000000001</v>
      </c>
      <c r="K24" s="42">
        <v>142.19999999999999</v>
      </c>
      <c r="L24" s="42">
        <v>145.6</v>
      </c>
      <c r="M24" s="42">
        <v>149.6</v>
      </c>
      <c r="N24" s="42">
        <v>153.19999999999999</v>
      </c>
      <c r="O24" s="42">
        <v>156.19999999999999</v>
      </c>
      <c r="P24" s="42">
        <v>159.9</v>
      </c>
      <c r="Q24" s="42">
        <v>165</v>
      </c>
      <c r="R24" s="42">
        <v>171.9</v>
      </c>
      <c r="S24" s="42">
        <v>180.1</v>
      </c>
      <c r="T24" s="42">
        <v>186.3</v>
      </c>
      <c r="U24" s="42">
        <v>191.9</v>
      </c>
      <c r="V24" s="42">
        <v>201.5</v>
      </c>
      <c r="W24" s="42">
        <v>204</v>
      </c>
      <c r="X24" s="42">
        <v>209.3</v>
      </c>
      <c r="Y24" s="42">
        <v>214.8</v>
      </c>
      <c r="Z24" s="42">
        <v>219.7</v>
      </c>
      <c r="AA24" s="42">
        <v>218.5</v>
      </c>
      <c r="AB24" s="42">
        <v>218.6</v>
      </c>
      <c r="AC24" s="42">
        <v>220.6</v>
      </c>
      <c r="AD24" s="42">
        <v>227</v>
      </c>
      <c r="AE24" s="42">
        <v>232.4</v>
      </c>
      <c r="AF24" s="42">
        <v>236.1</v>
      </c>
      <c r="AG24" s="42">
        <v>240.5</v>
      </c>
      <c r="AH24" s="42">
        <v>243.8</v>
      </c>
      <c r="AI24" s="42">
        <v>255.3</v>
      </c>
      <c r="AJ24" s="42">
        <v>262.2</v>
      </c>
      <c r="AK24" s="42">
        <v>268.39999999999998</v>
      </c>
      <c r="AL24" s="42">
        <v>270.10000000000002</v>
      </c>
      <c r="AM24" s="42">
        <v>278.89999999999998</v>
      </c>
      <c r="AN24" s="42">
        <v>289.39999999999998</v>
      </c>
      <c r="AO24" s="42">
        <v>298.39999999999998</v>
      </c>
      <c r="AP24" s="42">
        <v>307.7</v>
      </c>
      <c r="AQ24" s="42">
        <v>312</v>
      </c>
      <c r="AR24" s="42">
        <v>316.10000000000002</v>
      </c>
      <c r="AS24" s="42">
        <v>323.10000000000002</v>
      </c>
      <c r="AT24" s="42">
        <v>336.1</v>
      </c>
      <c r="AU24" s="42">
        <v>336.8</v>
      </c>
      <c r="AV24" s="42">
        <v>340.3</v>
      </c>
      <c r="AW24" s="42">
        <v>348.4</v>
      </c>
      <c r="AX24" s="42">
        <v>353.2</v>
      </c>
      <c r="AY24" s="42">
        <v>360.2</v>
      </c>
      <c r="AZ24" s="42">
        <v>365.8</v>
      </c>
      <c r="BA24" s="42">
        <v>373.3</v>
      </c>
      <c r="BB24" s="42">
        <v>377.4</v>
      </c>
      <c r="BC24" s="42">
        <v>380.7</v>
      </c>
      <c r="BD24" s="42">
        <v>387.8</v>
      </c>
      <c r="BE24" s="42">
        <v>390.9</v>
      </c>
      <c r="BF24" s="42">
        <v>401.6</v>
      </c>
      <c r="BG24" s="42">
        <v>410.8</v>
      </c>
      <c r="BH24" s="42">
        <v>421.7</v>
      </c>
      <c r="BI24" s="42">
        <v>430.2</v>
      </c>
      <c r="BJ24" s="42">
        <v>440.8</v>
      </c>
      <c r="BK24" s="42">
        <v>453.2</v>
      </c>
      <c r="BL24" s="42">
        <v>464.3</v>
      </c>
      <c r="BM24" s="42">
        <v>472.1</v>
      </c>
      <c r="BN24" s="42">
        <v>482.8</v>
      </c>
      <c r="BO24" s="42">
        <v>489.7</v>
      </c>
      <c r="BP24" s="42">
        <v>498.5</v>
      </c>
      <c r="BQ24" s="42">
        <v>506.6</v>
      </c>
      <c r="BR24" s="42">
        <v>516.5</v>
      </c>
      <c r="BS24" s="42">
        <v>524</v>
      </c>
      <c r="BT24" s="42">
        <v>532.1</v>
      </c>
      <c r="BU24" s="42">
        <v>542.29999999999995</v>
      </c>
      <c r="BV24" s="42">
        <v>551.1</v>
      </c>
      <c r="BW24" s="42">
        <v>563.5</v>
      </c>
      <c r="BX24" s="42">
        <v>570.79999999999995</v>
      </c>
      <c r="BY24" s="42">
        <v>584.29999999999995</v>
      </c>
      <c r="BZ24" s="42">
        <v>596.70000000000005</v>
      </c>
      <c r="CA24" s="42">
        <v>611.5</v>
      </c>
      <c r="CB24" s="42">
        <v>623.20000000000005</v>
      </c>
      <c r="CC24" s="42">
        <v>639.70000000000005</v>
      </c>
      <c r="CD24" s="42">
        <v>658.8</v>
      </c>
      <c r="CE24" s="42">
        <v>666.8</v>
      </c>
      <c r="CF24" s="42">
        <v>680.3</v>
      </c>
      <c r="CG24" s="42">
        <v>698.8</v>
      </c>
      <c r="CH24" s="42">
        <v>702.8</v>
      </c>
      <c r="CI24" s="42">
        <v>709.9</v>
      </c>
      <c r="CJ24" s="42">
        <v>719.9</v>
      </c>
      <c r="CK24" s="42">
        <v>731.4</v>
      </c>
      <c r="CL24" s="42">
        <v>746.1</v>
      </c>
      <c r="CM24" s="42">
        <v>753.9</v>
      </c>
      <c r="CN24" s="42">
        <v>759.8</v>
      </c>
      <c r="CO24" s="42">
        <v>764.4</v>
      </c>
      <c r="CP24" s="42">
        <v>771.5</v>
      </c>
      <c r="CQ24" s="42">
        <v>782.3</v>
      </c>
      <c r="CR24" s="42">
        <v>788.7</v>
      </c>
      <c r="CS24" s="42">
        <v>796.5</v>
      </c>
      <c r="CT24" s="42">
        <v>806.3</v>
      </c>
      <c r="CU24" s="42">
        <v>820</v>
      </c>
      <c r="CV24" s="42">
        <v>836.9</v>
      </c>
      <c r="CW24" s="42">
        <v>847.1</v>
      </c>
      <c r="CX24" s="42">
        <v>858.5</v>
      </c>
      <c r="CY24" s="42">
        <v>871.9</v>
      </c>
      <c r="CZ24" s="42">
        <v>876.3</v>
      </c>
      <c r="DA24" s="42">
        <v>884.3</v>
      </c>
      <c r="DB24" s="42">
        <v>891.5</v>
      </c>
      <c r="DC24" s="42">
        <v>905.5</v>
      </c>
      <c r="DD24" s="42">
        <v>919</v>
      </c>
      <c r="DE24" s="42">
        <v>938.8</v>
      </c>
      <c r="DF24" s="42">
        <v>945.3</v>
      </c>
      <c r="DG24" s="42">
        <v>955.4</v>
      </c>
      <c r="DH24" s="42">
        <v>969.2</v>
      </c>
      <c r="DI24" s="42">
        <v>985.6</v>
      </c>
      <c r="DJ24" s="42">
        <v>995.9</v>
      </c>
      <c r="DK24" s="42">
        <v>1016.6</v>
      </c>
      <c r="DL24" s="42">
        <v>1038.5999999999999</v>
      </c>
      <c r="DM24" s="42">
        <v>1053.2</v>
      </c>
      <c r="DN24" s="42">
        <v>1073.9000000000001</v>
      </c>
      <c r="DO24" s="42">
        <v>1095.4000000000001</v>
      </c>
      <c r="DP24" s="42">
        <v>1119.5999999999999</v>
      </c>
      <c r="DQ24" s="42">
        <v>1147.0999999999999</v>
      </c>
      <c r="DR24" s="42">
        <v>1170.4000000000001</v>
      </c>
      <c r="DS24" s="42">
        <v>1181.0999999999999</v>
      </c>
      <c r="DT24" s="42">
        <v>1198.3</v>
      </c>
      <c r="DU24" s="42">
        <v>1222.9000000000001</v>
      </c>
      <c r="DV24" s="42">
        <v>1252.3</v>
      </c>
      <c r="DW24" s="42">
        <v>1280.9000000000001</v>
      </c>
      <c r="DX24" s="42">
        <v>1278.4000000000001</v>
      </c>
      <c r="DY24" s="42">
        <v>1305.2</v>
      </c>
      <c r="DZ24" s="42">
        <v>1325</v>
      </c>
      <c r="EA24" s="42">
        <v>1338.8</v>
      </c>
      <c r="EB24" s="42">
        <v>1352.2</v>
      </c>
      <c r="EC24" s="42">
        <v>1366.9</v>
      </c>
      <c r="ED24" s="42">
        <v>1380</v>
      </c>
      <c r="EE24" s="42">
        <v>1374</v>
      </c>
      <c r="EF24" s="42">
        <v>1388.5</v>
      </c>
      <c r="EG24" s="42">
        <v>1397.3</v>
      </c>
      <c r="EH24" s="42">
        <v>1416</v>
      </c>
      <c r="EI24" s="42">
        <v>1437.2</v>
      </c>
      <c r="EJ24" s="42">
        <v>1455</v>
      </c>
      <c r="EK24" s="42">
        <v>1480.3</v>
      </c>
      <c r="EL24" s="42">
        <v>1495.4</v>
      </c>
      <c r="EM24" s="42">
        <v>1513.9</v>
      </c>
      <c r="EN24" s="42">
        <v>1539</v>
      </c>
      <c r="EO24" s="42">
        <v>1565.8</v>
      </c>
      <c r="EP24" s="42">
        <v>1584.1</v>
      </c>
      <c r="EQ24" s="42">
        <v>1614.3</v>
      </c>
      <c r="ER24" s="42">
        <v>1635.7</v>
      </c>
      <c r="ES24" s="42">
        <v>1660.1</v>
      </c>
      <c r="ET24" s="42">
        <v>1702</v>
      </c>
      <c r="EU24" s="42">
        <v>1728.3</v>
      </c>
      <c r="EV24" s="42">
        <v>1750.7</v>
      </c>
      <c r="EW24" s="42">
        <v>1780.3</v>
      </c>
      <c r="EX24" s="42">
        <v>1799</v>
      </c>
      <c r="EY24" s="42">
        <v>1825.6</v>
      </c>
      <c r="EZ24" s="42">
        <v>1858.9</v>
      </c>
      <c r="FA24" s="42">
        <v>1842.2</v>
      </c>
      <c r="FB24" s="42">
        <v>1836.7</v>
      </c>
      <c r="FC24" s="42">
        <v>1856.7</v>
      </c>
      <c r="FD24" s="42">
        <v>1863.5</v>
      </c>
      <c r="FE24" s="42">
        <v>1864.4</v>
      </c>
      <c r="FF24" s="42">
        <v>1856.2</v>
      </c>
      <c r="FG24" s="42">
        <v>1862.1</v>
      </c>
      <c r="FH24" s="42">
        <v>1855.6</v>
      </c>
      <c r="FI24" s="42">
        <v>1853</v>
      </c>
      <c r="FJ24" s="42">
        <v>1851.2</v>
      </c>
      <c r="FK24" s="42">
        <v>1856.7</v>
      </c>
      <c r="FL24" s="42">
        <v>1849.5</v>
      </c>
      <c r="FM24" s="42">
        <v>1840.3</v>
      </c>
      <c r="FN24" s="42">
        <v>1849</v>
      </c>
      <c r="FO24" s="42">
        <v>1842.9</v>
      </c>
      <c r="FP24" s="42">
        <v>1846.3</v>
      </c>
      <c r="FQ24" s="42">
        <v>1863.7</v>
      </c>
      <c r="FR24" s="42">
        <v>1885</v>
      </c>
      <c r="FS24" s="42">
        <v>1899.6</v>
      </c>
      <c r="FT24" s="42">
        <v>1915.7</v>
      </c>
      <c r="FU24" s="42">
        <v>1923</v>
      </c>
      <c r="FV24" s="42">
        <v>1926.4</v>
      </c>
      <c r="FW24" s="42">
        <v>1944.2</v>
      </c>
      <c r="FX24" s="42">
        <v>1962.7</v>
      </c>
      <c r="FY24" s="42">
        <v>1978.6</v>
      </c>
      <c r="FZ24" s="42">
        <v>1973.2</v>
      </c>
      <c r="GA24" s="42">
        <v>2011</v>
      </c>
      <c r="GB24" s="42">
        <v>2028.9</v>
      </c>
      <c r="GC24" s="42">
        <v>2024.7</v>
      </c>
      <c r="GD24" s="42">
        <v>2036.9</v>
      </c>
      <c r="GE24" s="42">
        <v>2056</v>
      </c>
      <c r="GF24" s="42">
        <v>2073.1</v>
      </c>
      <c r="GG24" s="42">
        <v>2092.3000000000002</v>
      </c>
      <c r="GH24" s="42">
        <v>2115.1</v>
      </c>
      <c r="GI24" s="42">
        <v>2126.3000000000002</v>
      </c>
      <c r="GJ24" s="42">
        <v>2148.4</v>
      </c>
      <c r="GK24" s="42">
        <v>2182.9</v>
      </c>
      <c r="GL24" s="42">
        <v>2213.4</v>
      </c>
      <c r="GM24" s="42">
        <v>2250.6999999999998</v>
      </c>
      <c r="GN24" s="42">
        <v>2279.1</v>
      </c>
      <c r="GO24" s="42">
        <v>2279.6</v>
      </c>
      <c r="GP24" s="42">
        <v>2292.6999999999998</v>
      </c>
      <c r="GQ24" s="42">
        <v>2327</v>
      </c>
      <c r="GR24" s="42">
        <v>2337.8000000000002</v>
      </c>
      <c r="GS24" s="42">
        <v>2357.4</v>
      </c>
      <c r="GT24" s="42">
        <v>2381.6</v>
      </c>
      <c r="GU24" s="42">
        <v>2334.5</v>
      </c>
      <c r="GV24" s="42">
        <v>2329.6</v>
      </c>
      <c r="GW24" s="42">
        <v>2341.6999999999998</v>
      </c>
      <c r="GX24" s="42">
        <v>2389.4</v>
      </c>
    </row>
    <row r="25" spans="1:206" x14ac:dyDescent="0.35">
      <c r="A25" s="2" t="s">
        <v>301</v>
      </c>
      <c r="B25" s="42">
        <v>714</v>
      </c>
      <c r="C25" s="42">
        <v>695.2</v>
      </c>
      <c r="D25" s="42">
        <v>686.7</v>
      </c>
      <c r="E25" s="42">
        <v>684.1</v>
      </c>
      <c r="F25" s="42">
        <v>662.1</v>
      </c>
      <c r="G25" s="42">
        <v>654.4</v>
      </c>
      <c r="H25" s="42">
        <v>651.5</v>
      </c>
      <c r="I25" s="42">
        <v>634.4</v>
      </c>
      <c r="J25" s="42">
        <v>639.70000000000005</v>
      </c>
      <c r="K25" s="42">
        <v>645.9</v>
      </c>
      <c r="L25" s="42">
        <v>616.29999999999995</v>
      </c>
      <c r="M25" s="42">
        <v>617.9</v>
      </c>
      <c r="N25" s="42">
        <v>625.9</v>
      </c>
      <c r="O25" s="42">
        <v>615.79999999999995</v>
      </c>
      <c r="P25" s="42">
        <v>594</v>
      </c>
      <c r="Q25" s="42">
        <v>595.4</v>
      </c>
      <c r="R25" s="42">
        <v>609.70000000000005</v>
      </c>
      <c r="S25" s="42">
        <v>607.6</v>
      </c>
      <c r="T25" s="42">
        <v>611.5</v>
      </c>
      <c r="U25" s="42">
        <v>617.6</v>
      </c>
      <c r="V25" s="42">
        <v>611.1</v>
      </c>
      <c r="W25" s="42">
        <v>605</v>
      </c>
      <c r="X25" s="42">
        <v>620.6</v>
      </c>
      <c r="Y25" s="42">
        <v>622.70000000000005</v>
      </c>
      <c r="Z25" s="42">
        <v>616.5</v>
      </c>
      <c r="AA25" s="42">
        <v>614.4</v>
      </c>
      <c r="AB25" s="42">
        <v>615.29999999999995</v>
      </c>
      <c r="AC25" s="42">
        <v>616.70000000000005</v>
      </c>
      <c r="AD25" s="42">
        <v>620.9</v>
      </c>
      <c r="AE25" s="42">
        <v>628.79999999999995</v>
      </c>
      <c r="AF25" s="42">
        <v>635.1</v>
      </c>
      <c r="AG25" s="42">
        <v>630.70000000000005</v>
      </c>
      <c r="AH25" s="42">
        <v>631.1</v>
      </c>
      <c r="AI25" s="42">
        <v>643.29999999999995</v>
      </c>
      <c r="AJ25" s="42">
        <v>647.5</v>
      </c>
      <c r="AK25" s="42">
        <v>653</v>
      </c>
      <c r="AL25" s="42">
        <v>652</v>
      </c>
      <c r="AM25" s="42">
        <v>658.6</v>
      </c>
      <c r="AN25" s="42">
        <v>660.2</v>
      </c>
      <c r="AO25" s="42">
        <v>660.9</v>
      </c>
      <c r="AP25" s="42">
        <v>678.5</v>
      </c>
      <c r="AQ25" s="42">
        <v>691.9</v>
      </c>
      <c r="AR25" s="42">
        <v>684</v>
      </c>
      <c r="AS25" s="42">
        <v>687.4</v>
      </c>
      <c r="AT25" s="42">
        <v>700.9</v>
      </c>
      <c r="AU25" s="42">
        <v>718.9</v>
      </c>
      <c r="AV25" s="42">
        <v>715.9</v>
      </c>
      <c r="AW25" s="42">
        <v>728.8</v>
      </c>
      <c r="AX25" s="42">
        <v>729.3</v>
      </c>
      <c r="AY25" s="42">
        <v>732.3</v>
      </c>
      <c r="AZ25" s="42">
        <v>744.3</v>
      </c>
      <c r="BA25" s="42">
        <v>761.9</v>
      </c>
      <c r="BB25" s="42">
        <v>773.9</v>
      </c>
      <c r="BC25" s="42">
        <v>788.3</v>
      </c>
      <c r="BD25" s="42">
        <v>808.7</v>
      </c>
      <c r="BE25" s="42">
        <v>782.5</v>
      </c>
      <c r="BF25" s="42">
        <v>789.2</v>
      </c>
      <c r="BG25" s="42">
        <v>813.1</v>
      </c>
      <c r="BH25" s="42">
        <v>812.3</v>
      </c>
      <c r="BI25" s="42">
        <v>838.4</v>
      </c>
      <c r="BJ25" s="42">
        <v>846</v>
      </c>
      <c r="BK25" s="42">
        <v>868.3</v>
      </c>
      <c r="BL25" s="42">
        <v>894.2</v>
      </c>
      <c r="BM25" s="42">
        <v>894.7</v>
      </c>
      <c r="BN25" s="42">
        <v>892.2</v>
      </c>
      <c r="BO25" s="42">
        <v>921.1</v>
      </c>
      <c r="BP25" s="42">
        <v>953</v>
      </c>
      <c r="BQ25" s="42">
        <v>941.8</v>
      </c>
      <c r="BR25" s="42">
        <v>947.9</v>
      </c>
      <c r="BS25" s="42">
        <v>960.8</v>
      </c>
      <c r="BT25" s="42">
        <v>959.5</v>
      </c>
      <c r="BU25" s="42">
        <v>975.7</v>
      </c>
      <c r="BV25" s="42">
        <v>947.7</v>
      </c>
      <c r="BW25" s="42">
        <v>940.6</v>
      </c>
      <c r="BX25" s="42">
        <v>936.1</v>
      </c>
      <c r="BY25" s="42">
        <v>962.1</v>
      </c>
      <c r="BZ25" s="42">
        <v>944.5</v>
      </c>
      <c r="CA25" s="42">
        <v>963.7</v>
      </c>
      <c r="CB25" s="42">
        <v>971.6</v>
      </c>
      <c r="CC25" s="42">
        <v>967.1</v>
      </c>
      <c r="CD25" s="42">
        <v>983.2</v>
      </c>
      <c r="CE25" s="42">
        <v>984.5</v>
      </c>
      <c r="CF25" s="42">
        <v>980.1</v>
      </c>
      <c r="CG25" s="42">
        <v>981.3</v>
      </c>
      <c r="CH25" s="42">
        <v>992.5</v>
      </c>
      <c r="CI25" s="42">
        <v>996.6</v>
      </c>
      <c r="CJ25" s="42">
        <v>983.4</v>
      </c>
      <c r="CK25" s="42">
        <v>958.8</v>
      </c>
      <c r="CL25" s="42">
        <v>962.4</v>
      </c>
      <c r="CM25" s="42">
        <v>959.9</v>
      </c>
      <c r="CN25" s="42">
        <v>973.4</v>
      </c>
      <c r="CO25" s="42">
        <v>974.1</v>
      </c>
      <c r="CP25" s="42">
        <v>942.2</v>
      </c>
      <c r="CQ25" s="42">
        <v>932.3</v>
      </c>
      <c r="CR25" s="42">
        <v>928.8</v>
      </c>
      <c r="CS25" s="42">
        <v>930.4</v>
      </c>
      <c r="CT25" s="42">
        <v>897.9</v>
      </c>
      <c r="CU25" s="42">
        <v>894.1</v>
      </c>
      <c r="CV25" s="42">
        <v>915.8</v>
      </c>
      <c r="CW25" s="42">
        <v>891.7</v>
      </c>
      <c r="CX25" s="42">
        <v>889.2</v>
      </c>
      <c r="CY25" s="42">
        <v>886.2</v>
      </c>
      <c r="CZ25" s="42">
        <v>879.1</v>
      </c>
      <c r="DA25" s="42">
        <v>849.1</v>
      </c>
      <c r="DB25" s="42">
        <v>865.9</v>
      </c>
      <c r="DC25" s="42">
        <v>874.1</v>
      </c>
      <c r="DD25" s="42">
        <v>862.5</v>
      </c>
      <c r="DE25" s="42">
        <v>858.3</v>
      </c>
      <c r="DF25" s="42">
        <v>846.2</v>
      </c>
      <c r="DG25" s="42">
        <v>865</v>
      </c>
      <c r="DH25" s="42">
        <v>861.3</v>
      </c>
      <c r="DI25" s="42">
        <v>859.9</v>
      </c>
      <c r="DJ25" s="42">
        <v>838.5</v>
      </c>
      <c r="DK25" s="42">
        <v>854.9</v>
      </c>
      <c r="DL25" s="42">
        <v>851.6</v>
      </c>
      <c r="DM25" s="42">
        <v>857</v>
      </c>
      <c r="DN25" s="42">
        <v>856.3</v>
      </c>
      <c r="DO25" s="42">
        <v>855.4</v>
      </c>
      <c r="DP25" s="42">
        <v>869</v>
      </c>
      <c r="DQ25" s="42">
        <v>886.8</v>
      </c>
      <c r="DR25" s="42">
        <v>857.6</v>
      </c>
      <c r="DS25" s="42">
        <v>884.1</v>
      </c>
      <c r="DT25" s="42">
        <v>867</v>
      </c>
      <c r="DU25" s="42">
        <v>868.9</v>
      </c>
      <c r="DV25" s="42">
        <v>887.5</v>
      </c>
      <c r="DW25" s="42">
        <v>900.4</v>
      </c>
      <c r="DX25" s="42">
        <v>905.8</v>
      </c>
      <c r="DY25" s="42">
        <v>916.6</v>
      </c>
      <c r="DZ25" s="42">
        <v>946.9</v>
      </c>
      <c r="EA25" s="42">
        <v>965.3</v>
      </c>
      <c r="EB25" s="42">
        <v>974.8</v>
      </c>
      <c r="EC25" s="42">
        <v>991.3</v>
      </c>
      <c r="ED25" s="42">
        <v>1002.2</v>
      </c>
      <c r="EE25" s="42">
        <v>1036.7</v>
      </c>
      <c r="EF25" s="42">
        <v>1036.4000000000001</v>
      </c>
      <c r="EG25" s="42">
        <v>1055.7</v>
      </c>
      <c r="EH25" s="42">
        <v>1067.2</v>
      </c>
      <c r="EI25" s="42">
        <v>1073.5999999999999</v>
      </c>
      <c r="EJ25" s="42">
        <v>1085.5</v>
      </c>
      <c r="EK25" s="42">
        <v>1083.5999999999999</v>
      </c>
      <c r="EL25" s="42">
        <v>1095.7</v>
      </c>
      <c r="EM25" s="42">
        <v>1094.5</v>
      </c>
      <c r="EN25" s="42">
        <v>1102.9000000000001</v>
      </c>
      <c r="EO25" s="42">
        <v>1103.3</v>
      </c>
      <c r="EP25" s="42">
        <v>1131.9000000000001</v>
      </c>
      <c r="EQ25" s="42">
        <v>1124.0999999999999</v>
      </c>
      <c r="ER25" s="42">
        <v>1113.9000000000001</v>
      </c>
      <c r="ES25" s="42">
        <v>1130.2</v>
      </c>
      <c r="ET25" s="42">
        <v>1123.5</v>
      </c>
      <c r="EU25" s="42">
        <v>1141.9000000000001</v>
      </c>
      <c r="EV25" s="42">
        <v>1151.7</v>
      </c>
      <c r="EW25" s="42">
        <v>1170.8</v>
      </c>
      <c r="EX25" s="42">
        <v>1188.4000000000001</v>
      </c>
      <c r="EY25" s="42">
        <v>1213.5999999999999</v>
      </c>
      <c r="EZ25" s="42">
        <v>1228.8</v>
      </c>
      <c r="FA25" s="42">
        <v>1244.3</v>
      </c>
      <c r="FB25" s="42">
        <v>1260.0999999999999</v>
      </c>
      <c r="FC25" s="42">
        <v>1289.7</v>
      </c>
      <c r="FD25" s="42">
        <v>1301.3</v>
      </c>
      <c r="FE25" s="42">
        <v>1321</v>
      </c>
      <c r="FF25" s="42">
        <v>1336.1</v>
      </c>
      <c r="FG25" s="42">
        <v>1353.9</v>
      </c>
      <c r="FH25" s="42">
        <v>1348.1</v>
      </c>
      <c r="FI25" s="42">
        <v>1346.2</v>
      </c>
      <c r="FJ25" s="42">
        <v>1327.7</v>
      </c>
      <c r="FK25" s="42">
        <v>1322.9</v>
      </c>
      <c r="FL25" s="42">
        <v>1294.4000000000001</v>
      </c>
      <c r="FM25" s="42">
        <v>1299.4000000000001</v>
      </c>
      <c r="FN25" s="42">
        <v>1299.4000000000001</v>
      </c>
      <c r="FO25" s="42">
        <v>1289.0999999999999</v>
      </c>
      <c r="FP25" s="42">
        <v>1291.7</v>
      </c>
      <c r="FQ25" s="42">
        <v>1265.9000000000001</v>
      </c>
      <c r="FR25" s="42">
        <v>1236.9000000000001</v>
      </c>
      <c r="FS25" s="42">
        <v>1226.8</v>
      </c>
      <c r="FT25" s="42">
        <v>1209.0999999999999</v>
      </c>
      <c r="FU25" s="42">
        <v>1188.2</v>
      </c>
      <c r="FV25" s="42">
        <v>1187</v>
      </c>
      <c r="FW25" s="42">
        <v>1179.9000000000001</v>
      </c>
      <c r="FX25" s="42">
        <v>1193</v>
      </c>
      <c r="FY25" s="42">
        <v>1175.5</v>
      </c>
      <c r="FZ25" s="42">
        <v>1180.4000000000001</v>
      </c>
      <c r="GA25" s="42">
        <v>1182.7</v>
      </c>
      <c r="GB25" s="42">
        <v>1181.5</v>
      </c>
      <c r="GC25" s="42">
        <v>1190.5</v>
      </c>
      <c r="GD25" s="42">
        <v>1194.5999999999999</v>
      </c>
      <c r="GE25" s="42">
        <v>1185.5999999999999</v>
      </c>
      <c r="GF25" s="42">
        <v>1190.8</v>
      </c>
      <c r="GG25" s="42">
        <v>1191.2</v>
      </c>
      <c r="GH25" s="42">
        <v>1186.4000000000001</v>
      </c>
      <c r="GI25" s="42">
        <v>1192.7</v>
      </c>
      <c r="GJ25" s="42">
        <v>1191.3</v>
      </c>
      <c r="GK25" s="42">
        <v>1206</v>
      </c>
      <c r="GL25" s="42">
        <v>1211.7</v>
      </c>
      <c r="GM25" s="42">
        <v>1222.3</v>
      </c>
      <c r="GN25" s="42">
        <v>1235.8</v>
      </c>
      <c r="GO25" s="42">
        <v>1241.5999999999999</v>
      </c>
      <c r="GP25" s="42">
        <v>1245.8</v>
      </c>
      <c r="GQ25" s="42">
        <v>1273.5999999999999</v>
      </c>
      <c r="GR25" s="42">
        <v>1288.5</v>
      </c>
      <c r="GS25" s="42">
        <v>1301.0999999999999</v>
      </c>
      <c r="GT25" s="42">
        <v>1306.0999999999999</v>
      </c>
      <c r="GU25" s="42">
        <v>1356.8</v>
      </c>
      <c r="GV25" s="42">
        <v>1335.1</v>
      </c>
      <c r="GW25" s="42">
        <v>1332.2</v>
      </c>
      <c r="GX25" s="42">
        <v>1376.2</v>
      </c>
    </row>
    <row r="26" spans="1:206" x14ac:dyDescent="0.35">
      <c r="A26" s="2" t="s">
        <v>302</v>
      </c>
      <c r="B26" s="42">
        <v>834.4</v>
      </c>
      <c r="C26" s="42">
        <v>838.9</v>
      </c>
      <c r="D26" s="42">
        <v>858.1</v>
      </c>
      <c r="E26" s="42">
        <v>862.4</v>
      </c>
      <c r="F26" s="42">
        <v>866</v>
      </c>
      <c r="G26" s="42">
        <v>872.4</v>
      </c>
      <c r="H26" s="42">
        <v>875.4</v>
      </c>
      <c r="I26" s="42">
        <v>886.4</v>
      </c>
      <c r="J26" s="42">
        <v>888.8</v>
      </c>
      <c r="K26" s="42">
        <v>887.3</v>
      </c>
      <c r="L26" s="42">
        <v>894.4</v>
      </c>
      <c r="M26" s="42">
        <v>906.7</v>
      </c>
      <c r="N26" s="42">
        <v>910.9</v>
      </c>
      <c r="O26" s="42">
        <v>912.4</v>
      </c>
      <c r="P26" s="42">
        <v>921.9</v>
      </c>
      <c r="Q26" s="42">
        <v>933.1</v>
      </c>
      <c r="R26" s="42">
        <v>944.9</v>
      </c>
      <c r="S26" s="42">
        <v>956.6</v>
      </c>
      <c r="T26" s="42">
        <v>954.8</v>
      </c>
      <c r="U26" s="42">
        <v>955.2</v>
      </c>
      <c r="V26" s="42">
        <v>983.4</v>
      </c>
      <c r="W26" s="42">
        <v>976.4</v>
      </c>
      <c r="X26" s="42">
        <v>988.9</v>
      </c>
      <c r="Y26" s="42">
        <v>1002.1</v>
      </c>
      <c r="Z26" s="42">
        <v>1013.3</v>
      </c>
      <c r="AA26" s="42">
        <v>995.6</v>
      </c>
      <c r="AB26" s="42">
        <v>989</v>
      </c>
      <c r="AC26" s="42">
        <v>986</v>
      </c>
      <c r="AD26" s="42">
        <v>995.8</v>
      </c>
      <c r="AE26" s="42">
        <v>1001.9</v>
      </c>
      <c r="AF26" s="42">
        <v>1000.8</v>
      </c>
      <c r="AG26" s="42">
        <v>1002.4</v>
      </c>
      <c r="AH26" s="42">
        <v>1002.2</v>
      </c>
      <c r="AI26" s="42">
        <v>1032.3</v>
      </c>
      <c r="AJ26" s="42">
        <v>1044.2</v>
      </c>
      <c r="AK26" s="42">
        <v>1054.0999999999999</v>
      </c>
      <c r="AL26" s="42">
        <v>1036.2</v>
      </c>
      <c r="AM26" s="42">
        <v>1046</v>
      </c>
      <c r="AN26" s="42">
        <v>1049.5999999999999</v>
      </c>
      <c r="AO26" s="42">
        <v>1061.4000000000001</v>
      </c>
      <c r="AP26" s="42">
        <v>1066.3</v>
      </c>
      <c r="AQ26" s="42">
        <v>1052.2</v>
      </c>
      <c r="AR26" s="42">
        <v>1035.9000000000001</v>
      </c>
      <c r="AS26" s="42">
        <v>1030.8</v>
      </c>
      <c r="AT26" s="42">
        <v>1038.9000000000001</v>
      </c>
      <c r="AU26" s="42">
        <v>1019</v>
      </c>
      <c r="AV26" s="42">
        <v>1016.1</v>
      </c>
      <c r="AW26" s="42">
        <v>1024</v>
      </c>
      <c r="AX26" s="42">
        <v>1021.2</v>
      </c>
      <c r="AY26" s="42">
        <v>1024.8</v>
      </c>
      <c r="AZ26" s="42">
        <v>1024.8</v>
      </c>
      <c r="BA26" s="42">
        <v>1032.5</v>
      </c>
      <c r="BB26" s="42">
        <v>1036.3</v>
      </c>
      <c r="BC26" s="42">
        <v>1034.2</v>
      </c>
      <c r="BD26" s="42">
        <v>1043.2</v>
      </c>
      <c r="BE26" s="42">
        <v>1043.9000000000001</v>
      </c>
      <c r="BF26" s="42">
        <v>1057.0999999999999</v>
      </c>
      <c r="BG26" s="42">
        <v>1071.2</v>
      </c>
      <c r="BH26" s="42">
        <v>1089.5</v>
      </c>
      <c r="BI26" s="42">
        <v>1100.5</v>
      </c>
      <c r="BJ26" s="42">
        <v>1114.4000000000001</v>
      </c>
      <c r="BK26" s="42">
        <v>1134.5999999999999</v>
      </c>
      <c r="BL26" s="42">
        <v>1152.7</v>
      </c>
      <c r="BM26" s="42">
        <v>1161.5</v>
      </c>
      <c r="BN26" s="42">
        <v>1182.9000000000001</v>
      </c>
      <c r="BO26" s="42">
        <v>1194.4000000000001</v>
      </c>
      <c r="BP26" s="42">
        <v>1205.5</v>
      </c>
      <c r="BQ26" s="42">
        <v>1209.5</v>
      </c>
      <c r="BR26" s="42">
        <v>1215.9000000000001</v>
      </c>
      <c r="BS26" s="42">
        <v>1218.5999999999999</v>
      </c>
      <c r="BT26" s="42">
        <v>1222.8</v>
      </c>
      <c r="BU26" s="42">
        <v>1238.9000000000001</v>
      </c>
      <c r="BV26" s="42">
        <v>1252.5999999999999</v>
      </c>
      <c r="BW26" s="42">
        <v>1268.4000000000001</v>
      </c>
      <c r="BX26" s="42">
        <v>1274.0999999999999</v>
      </c>
      <c r="BY26" s="42">
        <v>1289.4000000000001</v>
      </c>
      <c r="BZ26" s="42">
        <v>1299.8</v>
      </c>
      <c r="CA26" s="42">
        <v>1314.2</v>
      </c>
      <c r="CB26" s="42">
        <v>1326.9</v>
      </c>
      <c r="CC26" s="42">
        <v>1344.6</v>
      </c>
      <c r="CD26" s="42">
        <v>1365.4</v>
      </c>
      <c r="CE26" s="42">
        <v>1367.9</v>
      </c>
      <c r="CF26" s="42">
        <v>1377</v>
      </c>
      <c r="CG26" s="42">
        <v>1392.4</v>
      </c>
      <c r="CH26" s="42">
        <v>1394.5</v>
      </c>
      <c r="CI26" s="42">
        <v>1400.1</v>
      </c>
      <c r="CJ26" s="42">
        <v>1408.3</v>
      </c>
      <c r="CK26" s="42">
        <v>1418.2</v>
      </c>
      <c r="CL26" s="42">
        <v>1436.5</v>
      </c>
      <c r="CM26" s="42">
        <v>1434.4</v>
      </c>
      <c r="CN26" s="42">
        <v>1435</v>
      </c>
      <c r="CO26" s="42">
        <v>1433.9</v>
      </c>
      <c r="CP26" s="42">
        <v>1438.9</v>
      </c>
      <c r="CQ26" s="42">
        <v>1450.6</v>
      </c>
      <c r="CR26" s="42">
        <v>1458.2</v>
      </c>
      <c r="CS26" s="42">
        <v>1465.3</v>
      </c>
      <c r="CT26" s="42">
        <v>1471.3</v>
      </c>
      <c r="CU26" s="42">
        <v>1488.1</v>
      </c>
      <c r="CV26" s="42">
        <v>1505.6</v>
      </c>
      <c r="CW26" s="42">
        <v>1511.1</v>
      </c>
      <c r="CX26" s="42">
        <v>1522.9</v>
      </c>
      <c r="CY26" s="42">
        <v>1534.9</v>
      </c>
      <c r="CZ26" s="42">
        <v>1536.4</v>
      </c>
      <c r="DA26" s="42">
        <v>1544.4</v>
      </c>
      <c r="DB26" s="42">
        <v>1541.6</v>
      </c>
      <c r="DC26" s="42">
        <v>1563.8</v>
      </c>
      <c r="DD26" s="42">
        <v>1577.1</v>
      </c>
      <c r="DE26" s="42">
        <v>1599.6</v>
      </c>
      <c r="DF26" s="42">
        <v>1600.1</v>
      </c>
      <c r="DG26" s="42">
        <v>1611.9</v>
      </c>
      <c r="DH26" s="42">
        <v>1628.1</v>
      </c>
      <c r="DI26" s="42">
        <v>1642.8</v>
      </c>
      <c r="DJ26" s="42">
        <v>1657.8</v>
      </c>
      <c r="DK26" s="42">
        <v>1684.9</v>
      </c>
      <c r="DL26" s="42">
        <v>1708.6</v>
      </c>
      <c r="DM26" s="42">
        <v>1718.3</v>
      </c>
      <c r="DN26" s="42">
        <v>1737.3</v>
      </c>
      <c r="DO26" s="42">
        <v>1748.4</v>
      </c>
      <c r="DP26" s="42">
        <v>1766</v>
      </c>
      <c r="DQ26" s="42">
        <v>1788.9</v>
      </c>
      <c r="DR26" s="42">
        <v>1801.7</v>
      </c>
      <c r="DS26" s="42">
        <v>1799.2</v>
      </c>
      <c r="DT26" s="42">
        <v>1806.2</v>
      </c>
      <c r="DU26" s="42">
        <v>1820.6</v>
      </c>
      <c r="DV26" s="42">
        <v>1842.9</v>
      </c>
      <c r="DW26" s="42">
        <v>1877.7</v>
      </c>
      <c r="DX26" s="42">
        <v>1869</v>
      </c>
      <c r="DY26" s="42">
        <v>1904.3</v>
      </c>
      <c r="DZ26" s="42">
        <v>1921.6</v>
      </c>
      <c r="EA26" s="42">
        <v>1924.2</v>
      </c>
      <c r="EB26" s="42">
        <v>1929.8</v>
      </c>
      <c r="EC26" s="42">
        <v>1934.7</v>
      </c>
      <c r="ED26" s="42">
        <v>1926.2</v>
      </c>
      <c r="EE26" s="42">
        <v>1916.7</v>
      </c>
      <c r="EF26" s="42">
        <v>1924.3</v>
      </c>
      <c r="EG26" s="42">
        <v>1921.6</v>
      </c>
      <c r="EH26" s="42">
        <v>1922.7</v>
      </c>
      <c r="EI26" s="42">
        <v>1924</v>
      </c>
      <c r="EJ26" s="42">
        <v>1916.6</v>
      </c>
      <c r="EK26" s="42">
        <v>1917</v>
      </c>
      <c r="EL26" s="42">
        <v>1919.3</v>
      </c>
      <c r="EM26" s="42">
        <v>1918.8</v>
      </c>
      <c r="EN26" s="42">
        <v>1920</v>
      </c>
      <c r="EO26" s="42">
        <v>1922.1</v>
      </c>
      <c r="EP26" s="42">
        <v>1930.8</v>
      </c>
      <c r="EQ26" s="42">
        <v>1938.2</v>
      </c>
      <c r="ER26" s="42">
        <v>1944.5</v>
      </c>
      <c r="ES26" s="42">
        <v>1952.9</v>
      </c>
      <c r="ET26" s="42">
        <v>1964.6</v>
      </c>
      <c r="EU26" s="42">
        <v>1973.8</v>
      </c>
      <c r="EV26" s="42">
        <v>1977.8</v>
      </c>
      <c r="EW26" s="42">
        <v>1982.5</v>
      </c>
      <c r="EX26" s="42">
        <v>1971.4</v>
      </c>
      <c r="EY26" s="42">
        <v>1972.8</v>
      </c>
      <c r="EZ26" s="42">
        <v>1982.5</v>
      </c>
      <c r="FA26" s="42">
        <v>1987.8</v>
      </c>
      <c r="FB26" s="42">
        <v>2007.7</v>
      </c>
      <c r="FC26" s="42">
        <v>2024.9</v>
      </c>
      <c r="FD26" s="42">
        <v>2021.8</v>
      </c>
      <c r="FE26" s="42">
        <v>2007.9</v>
      </c>
      <c r="FF26" s="42">
        <v>1979.5</v>
      </c>
      <c r="FG26" s="42">
        <v>1972.8</v>
      </c>
      <c r="FH26" s="42">
        <v>1955.8</v>
      </c>
      <c r="FI26" s="42">
        <v>1937</v>
      </c>
      <c r="FJ26" s="42">
        <v>1915.5</v>
      </c>
      <c r="FK26" s="42">
        <v>1898.4</v>
      </c>
      <c r="FL26" s="42">
        <v>1881.1</v>
      </c>
      <c r="FM26" s="42">
        <v>1873.8</v>
      </c>
      <c r="FN26" s="42">
        <v>1860.1</v>
      </c>
      <c r="FO26" s="42">
        <v>1854</v>
      </c>
      <c r="FP26" s="42">
        <v>1846.5</v>
      </c>
      <c r="FQ26" s="42">
        <v>1841.4</v>
      </c>
      <c r="FR26" s="42">
        <v>1842.3</v>
      </c>
      <c r="FS26" s="42">
        <v>1846.8</v>
      </c>
      <c r="FT26" s="42">
        <v>1847.8</v>
      </c>
      <c r="FU26" s="42">
        <v>1844.4</v>
      </c>
      <c r="FV26" s="42">
        <v>1833.1</v>
      </c>
      <c r="FW26" s="42">
        <v>1843.8</v>
      </c>
      <c r="FX26" s="42">
        <v>1851</v>
      </c>
      <c r="FY26" s="42">
        <v>1866.6</v>
      </c>
      <c r="FZ26" s="42">
        <v>1877.2</v>
      </c>
      <c r="GA26" s="42">
        <v>1900.8</v>
      </c>
      <c r="GB26" s="42">
        <v>1915.6</v>
      </c>
      <c r="GC26" s="42">
        <v>1918</v>
      </c>
      <c r="GD26" s="42">
        <v>1942.4</v>
      </c>
      <c r="GE26" s="42">
        <v>1946.3</v>
      </c>
      <c r="GF26" s="42">
        <v>1955.7</v>
      </c>
      <c r="GG26" s="42">
        <v>1963.4</v>
      </c>
      <c r="GH26" s="42">
        <v>1968.4</v>
      </c>
      <c r="GI26" s="42">
        <v>1974.2</v>
      </c>
      <c r="GJ26" s="42">
        <v>1977.2</v>
      </c>
      <c r="GK26" s="42">
        <v>1984.9</v>
      </c>
      <c r="GL26" s="42">
        <v>1990.7</v>
      </c>
      <c r="GM26" s="42">
        <v>2003</v>
      </c>
      <c r="GN26" s="42">
        <v>2009.9</v>
      </c>
      <c r="GO26" s="42">
        <v>1997.1</v>
      </c>
      <c r="GP26" s="42">
        <v>2012.7</v>
      </c>
      <c r="GQ26" s="42">
        <v>2025.5</v>
      </c>
      <c r="GR26" s="42">
        <v>2028.3</v>
      </c>
      <c r="GS26" s="42">
        <v>2035.6</v>
      </c>
      <c r="GT26" s="42">
        <v>2041</v>
      </c>
      <c r="GU26" s="42">
        <v>2013.1</v>
      </c>
      <c r="GV26" s="42">
        <v>1993.1</v>
      </c>
      <c r="GW26" s="42">
        <v>1989.2</v>
      </c>
      <c r="GX26" s="42">
        <v>1993.3</v>
      </c>
    </row>
    <row r="27" spans="1:206" x14ac:dyDescent="0.35">
      <c r="A27" s="2" t="s">
        <v>303</v>
      </c>
      <c r="B27" s="42">
        <v>90.6</v>
      </c>
      <c r="C27" s="42">
        <v>91.4</v>
      </c>
      <c r="D27" s="42">
        <v>86.3</v>
      </c>
      <c r="E27" s="42">
        <v>87.2</v>
      </c>
      <c r="F27" s="42">
        <v>83.6</v>
      </c>
      <c r="G27" s="42">
        <v>85.1</v>
      </c>
      <c r="H27" s="42">
        <v>86.3</v>
      </c>
      <c r="I27" s="42">
        <v>88.2</v>
      </c>
      <c r="J27" s="42">
        <v>100.3</v>
      </c>
      <c r="K27" s="42">
        <v>102.4</v>
      </c>
      <c r="L27" s="42">
        <v>103.1</v>
      </c>
      <c r="M27" s="42">
        <v>105.3</v>
      </c>
      <c r="N27" s="42">
        <v>104.5</v>
      </c>
      <c r="O27" s="42">
        <v>106.9</v>
      </c>
      <c r="P27" s="42">
        <v>111</v>
      </c>
      <c r="Q27" s="42">
        <v>116</v>
      </c>
      <c r="R27" s="42">
        <v>119.5</v>
      </c>
      <c r="S27" s="42">
        <v>124.8</v>
      </c>
      <c r="T27" s="42">
        <v>129.69999999999999</v>
      </c>
      <c r="U27" s="42">
        <v>132</v>
      </c>
      <c r="V27" s="42">
        <v>132.30000000000001</v>
      </c>
      <c r="W27" s="42">
        <v>94.6</v>
      </c>
      <c r="X27" s="42">
        <v>125.7</v>
      </c>
      <c r="Y27" s="42">
        <v>130.4</v>
      </c>
      <c r="Z27" s="42">
        <v>133</v>
      </c>
      <c r="AA27" s="42">
        <v>138.69999999999999</v>
      </c>
      <c r="AB27" s="42">
        <v>144.5</v>
      </c>
      <c r="AC27" s="42">
        <v>150.1</v>
      </c>
      <c r="AD27" s="42">
        <v>155.30000000000001</v>
      </c>
      <c r="AE27" s="42">
        <v>161</v>
      </c>
      <c r="AF27" s="42">
        <v>162.6</v>
      </c>
      <c r="AG27" s="42">
        <v>171.2</v>
      </c>
      <c r="AH27" s="42">
        <v>173.4</v>
      </c>
      <c r="AI27" s="42">
        <v>182.9</v>
      </c>
      <c r="AJ27" s="42">
        <v>195.4</v>
      </c>
      <c r="AK27" s="42">
        <v>205.1</v>
      </c>
      <c r="AL27" s="42">
        <v>211.6</v>
      </c>
      <c r="AM27" s="42">
        <v>219.9</v>
      </c>
      <c r="AN27" s="42">
        <v>229.4</v>
      </c>
      <c r="AO27" s="42">
        <v>238.6</v>
      </c>
      <c r="AP27" s="42">
        <v>238.3</v>
      </c>
      <c r="AQ27" s="42">
        <v>244.2</v>
      </c>
      <c r="AR27" s="42">
        <v>252.8</v>
      </c>
      <c r="AS27" s="42">
        <v>267.2</v>
      </c>
      <c r="AT27" s="42">
        <v>278.39999999999998</v>
      </c>
      <c r="AU27" s="42">
        <v>289</v>
      </c>
      <c r="AV27" s="42">
        <v>301.39999999999998</v>
      </c>
      <c r="AW27" s="42">
        <v>295.89999999999998</v>
      </c>
      <c r="AX27" s="42">
        <v>295.2</v>
      </c>
      <c r="AY27" s="42">
        <v>301.7</v>
      </c>
      <c r="AZ27" s="42">
        <v>289.7</v>
      </c>
      <c r="BA27" s="42">
        <v>295.8</v>
      </c>
      <c r="BB27" s="42">
        <v>289.5</v>
      </c>
      <c r="BC27" s="42">
        <v>295.3</v>
      </c>
      <c r="BD27" s="42">
        <v>277.3</v>
      </c>
      <c r="BE27" s="42">
        <v>284.89999999999998</v>
      </c>
      <c r="BF27" s="42">
        <v>287.89999999999998</v>
      </c>
      <c r="BG27" s="42">
        <v>294.60000000000002</v>
      </c>
      <c r="BH27" s="42">
        <v>307.3</v>
      </c>
      <c r="BI27" s="42">
        <v>317.7</v>
      </c>
      <c r="BJ27" s="42">
        <v>353</v>
      </c>
      <c r="BK27" s="42">
        <v>307.60000000000002</v>
      </c>
      <c r="BL27" s="42">
        <v>340</v>
      </c>
      <c r="BM27" s="42">
        <v>345.2</v>
      </c>
      <c r="BN27" s="42">
        <v>341.8</v>
      </c>
      <c r="BO27" s="42">
        <v>344.4</v>
      </c>
      <c r="BP27" s="42">
        <v>352</v>
      </c>
      <c r="BQ27" s="42">
        <v>364.2</v>
      </c>
      <c r="BR27" s="42">
        <v>358.3</v>
      </c>
      <c r="BS27" s="42">
        <v>410.2</v>
      </c>
      <c r="BT27" s="42">
        <v>394.9</v>
      </c>
      <c r="BU27" s="42">
        <v>408.5</v>
      </c>
      <c r="BV27" s="42">
        <v>402.6</v>
      </c>
      <c r="BW27" s="42">
        <v>400.6</v>
      </c>
      <c r="BX27" s="42">
        <v>402.5</v>
      </c>
      <c r="BY27" s="42">
        <v>409.6</v>
      </c>
      <c r="BZ27" s="42">
        <v>439.5</v>
      </c>
      <c r="CA27" s="42">
        <v>448.4</v>
      </c>
      <c r="CB27" s="42">
        <v>457.1</v>
      </c>
      <c r="CC27" s="42">
        <v>467.4</v>
      </c>
      <c r="CD27" s="42">
        <v>463.2</v>
      </c>
      <c r="CE27" s="42">
        <v>472</v>
      </c>
      <c r="CF27" s="42">
        <v>477</v>
      </c>
      <c r="CG27" s="42">
        <v>476.2</v>
      </c>
      <c r="CH27" s="42">
        <v>459.6</v>
      </c>
      <c r="CI27" s="42">
        <v>461.4</v>
      </c>
      <c r="CJ27" s="42">
        <v>464.1</v>
      </c>
      <c r="CK27" s="42">
        <v>469.2</v>
      </c>
      <c r="CL27" s="42">
        <v>461.3</v>
      </c>
      <c r="CM27" s="42">
        <v>470.2</v>
      </c>
      <c r="CN27" s="42">
        <v>479.4</v>
      </c>
      <c r="CO27" s="42">
        <v>499</v>
      </c>
      <c r="CP27" s="42">
        <v>480.3</v>
      </c>
      <c r="CQ27" s="42">
        <v>505.3</v>
      </c>
      <c r="CR27" s="42">
        <v>515.6</v>
      </c>
      <c r="CS27" s="42">
        <v>529.5</v>
      </c>
      <c r="CT27" s="42">
        <v>526.70000000000005</v>
      </c>
      <c r="CU27" s="42">
        <v>555.9</v>
      </c>
      <c r="CV27" s="42">
        <v>544.20000000000005</v>
      </c>
      <c r="CW27" s="42">
        <v>553.4</v>
      </c>
      <c r="CX27" s="42">
        <v>567.70000000000005</v>
      </c>
      <c r="CY27" s="42">
        <v>594.4</v>
      </c>
      <c r="CZ27" s="42">
        <v>591.5</v>
      </c>
      <c r="DA27" s="42">
        <v>607.6</v>
      </c>
      <c r="DB27" s="42">
        <v>636.4</v>
      </c>
      <c r="DC27" s="42">
        <v>673.6</v>
      </c>
      <c r="DD27" s="42">
        <v>674.2</v>
      </c>
      <c r="DE27" s="42">
        <v>689.4</v>
      </c>
      <c r="DF27" s="42">
        <v>724.3</v>
      </c>
      <c r="DG27" s="42">
        <v>739.3</v>
      </c>
      <c r="DH27" s="42">
        <v>757</v>
      </c>
      <c r="DI27" s="42">
        <v>778.6</v>
      </c>
      <c r="DJ27" s="42">
        <v>800.6</v>
      </c>
      <c r="DK27" s="42">
        <v>820.9</v>
      </c>
      <c r="DL27" s="42">
        <v>841.6</v>
      </c>
      <c r="DM27" s="42">
        <v>861.7</v>
      </c>
      <c r="DN27" s="42">
        <v>869.8</v>
      </c>
      <c r="DO27" s="42">
        <v>885.8</v>
      </c>
      <c r="DP27" s="42">
        <v>904.2</v>
      </c>
      <c r="DQ27" s="42">
        <v>930</v>
      </c>
      <c r="DR27" s="42">
        <v>976.6</v>
      </c>
      <c r="DS27" s="42">
        <v>986.9</v>
      </c>
      <c r="DT27" s="42">
        <v>1011.1</v>
      </c>
      <c r="DU27" s="42">
        <v>1023.9</v>
      </c>
      <c r="DV27" s="42">
        <v>1051</v>
      </c>
      <c r="DW27" s="42">
        <v>1049</v>
      </c>
      <c r="DX27" s="42">
        <v>881.7</v>
      </c>
      <c r="DY27" s="42">
        <v>1002.4</v>
      </c>
      <c r="DZ27" s="42">
        <v>847.8</v>
      </c>
      <c r="EA27" s="42">
        <v>836.7</v>
      </c>
      <c r="EB27" s="42">
        <v>825.3</v>
      </c>
      <c r="EC27" s="42">
        <v>819.6</v>
      </c>
      <c r="ED27" s="42">
        <v>803.5</v>
      </c>
      <c r="EE27" s="42">
        <v>812.9</v>
      </c>
      <c r="EF27" s="42">
        <v>716.5</v>
      </c>
      <c r="EG27" s="42">
        <v>781.6</v>
      </c>
      <c r="EH27" s="42">
        <v>773.2</v>
      </c>
      <c r="EI27" s="42">
        <v>792.4</v>
      </c>
      <c r="EJ27" s="42">
        <v>816.7</v>
      </c>
      <c r="EK27" s="42">
        <v>829.8</v>
      </c>
      <c r="EL27" s="42">
        <v>902.9</v>
      </c>
      <c r="EM27" s="42">
        <v>925.8</v>
      </c>
      <c r="EN27" s="42">
        <v>949.5</v>
      </c>
      <c r="EO27" s="42">
        <v>970.6</v>
      </c>
      <c r="EP27" s="42">
        <v>1025.5</v>
      </c>
      <c r="EQ27" s="42">
        <v>1041.2</v>
      </c>
      <c r="ER27" s="42">
        <v>1060.9000000000001</v>
      </c>
      <c r="ES27" s="42">
        <v>1095.8</v>
      </c>
      <c r="ET27" s="42">
        <v>1146</v>
      </c>
      <c r="EU27" s="42">
        <v>1163.9000000000001</v>
      </c>
      <c r="EV27" s="42">
        <v>1179.3</v>
      </c>
      <c r="EW27" s="42">
        <v>1194.4000000000001</v>
      </c>
      <c r="EX27" s="42">
        <v>1201.7</v>
      </c>
      <c r="EY27" s="42">
        <v>1191.3</v>
      </c>
      <c r="EZ27" s="42">
        <v>1173.7</v>
      </c>
      <c r="FA27" s="42">
        <v>1139.8</v>
      </c>
      <c r="FB27" s="42">
        <v>921.2</v>
      </c>
      <c r="FC27" s="42">
        <v>855.5</v>
      </c>
      <c r="FD27" s="42">
        <v>842</v>
      </c>
      <c r="FE27" s="42">
        <v>847.5</v>
      </c>
      <c r="FF27" s="42">
        <v>903.4</v>
      </c>
      <c r="FG27" s="42">
        <v>935.2</v>
      </c>
      <c r="FH27" s="42">
        <v>958.5</v>
      </c>
      <c r="FI27" s="42">
        <v>977.2</v>
      </c>
      <c r="FJ27" s="42">
        <v>1111.4000000000001</v>
      </c>
      <c r="FK27" s="42">
        <v>1126.5</v>
      </c>
      <c r="FL27" s="42">
        <v>1144.2</v>
      </c>
      <c r="FM27" s="42">
        <v>1141</v>
      </c>
      <c r="FN27" s="42">
        <v>1138.3</v>
      </c>
      <c r="FO27" s="42">
        <v>1150.5999999999999</v>
      </c>
      <c r="FP27" s="42">
        <v>1163.8</v>
      </c>
      <c r="FQ27" s="42">
        <v>1212.9000000000001</v>
      </c>
      <c r="FR27" s="42">
        <v>1273.5</v>
      </c>
      <c r="FS27" s="42">
        <v>1296.4000000000001</v>
      </c>
      <c r="FT27" s="42">
        <v>1308.3</v>
      </c>
      <c r="FU27" s="42">
        <v>1333.2</v>
      </c>
      <c r="FV27" s="42">
        <v>1369.1</v>
      </c>
      <c r="FW27" s="42">
        <v>1389</v>
      </c>
      <c r="FX27" s="42">
        <v>1413.3</v>
      </c>
      <c r="FY27" s="42">
        <v>1443.5</v>
      </c>
      <c r="FZ27" s="42">
        <v>1509.1</v>
      </c>
      <c r="GA27" s="42">
        <v>1527.7</v>
      </c>
      <c r="GB27" s="42">
        <v>1540.9</v>
      </c>
      <c r="GC27" s="42">
        <v>1552.6</v>
      </c>
      <c r="GD27" s="42">
        <v>1526.7</v>
      </c>
      <c r="GE27" s="42">
        <v>1536.7</v>
      </c>
      <c r="GF27" s="42">
        <v>1553.8</v>
      </c>
      <c r="GG27" s="42">
        <v>1574.6</v>
      </c>
      <c r="GH27" s="42">
        <v>1581.1</v>
      </c>
      <c r="GI27" s="42">
        <v>1601.7</v>
      </c>
      <c r="GJ27" s="42">
        <v>1625</v>
      </c>
      <c r="GK27" s="42">
        <v>1650.8</v>
      </c>
      <c r="GL27" s="42">
        <v>1598.6</v>
      </c>
      <c r="GM27" s="42">
        <v>1608.9</v>
      </c>
      <c r="GN27" s="42">
        <v>1628.3</v>
      </c>
      <c r="GO27" s="42">
        <v>1634.2</v>
      </c>
      <c r="GP27" s="42">
        <v>1695.5</v>
      </c>
      <c r="GQ27" s="42">
        <v>1703.1</v>
      </c>
      <c r="GR27" s="42">
        <v>1713.2</v>
      </c>
      <c r="GS27" s="42">
        <v>1740.2</v>
      </c>
      <c r="GT27" s="42">
        <v>1756.6</v>
      </c>
      <c r="GU27" s="42">
        <v>1600.1</v>
      </c>
      <c r="GV27" s="42">
        <v>1685</v>
      </c>
      <c r="GW27" s="42">
        <v>1745.6</v>
      </c>
      <c r="GX27" s="42">
        <v>1757.8</v>
      </c>
    </row>
    <row r="28" spans="1:206" x14ac:dyDescent="0.35">
      <c r="A28" s="2" t="s">
        <v>304</v>
      </c>
      <c r="B28" s="42">
        <v>17.899999999999999</v>
      </c>
      <c r="C28" s="42">
        <v>18.100000000000001</v>
      </c>
      <c r="D28" s="42">
        <v>18.2</v>
      </c>
      <c r="E28" s="42">
        <v>18.2</v>
      </c>
      <c r="F28" s="42">
        <v>19.399999999999999</v>
      </c>
      <c r="G28" s="42">
        <v>18.7</v>
      </c>
      <c r="H28" s="42">
        <v>18.899999999999999</v>
      </c>
      <c r="I28" s="42">
        <v>19</v>
      </c>
      <c r="J28" s="42">
        <v>18.2</v>
      </c>
      <c r="K28" s="42">
        <v>18.3</v>
      </c>
      <c r="L28" s="42">
        <v>18.5</v>
      </c>
      <c r="M28" s="42">
        <v>19</v>
      </c>
      <c r="N28" s="42">
        <v>19.5</v>
      </c>
      <c r="O28" s="42">
        <v>19.899999999999999</v>
      </c>
      <c r="P28" s="42">
        <v>19.7</v>
      </c>
      <c r="Q28" s="42">
        <v>20.100000000000001</v>
      </c>
      <c r="R28" s="42">
        <v>19.8</v>
      </c>
      <c r="S28" s="42">
        <v>20.100000000000001</v>
      </c>
      <c r="T28" s="42">
        <v>20.2</v>
      </c>
      <c r="U28" s="42">
        <v>20.2</v>
      </c>
      <c r="V28" s="42">
        <v>19.8</v>
      </c>
      <c r="W28" s="42">
        <v>21.3</v>
      </c>
      <c r="X28" s="42">
        <v>23.3</v>
      </c>
      <c r="Y28" s="42">
        <v>23.9</v>
      </c>
      <c r="Z28" s="42">
        <v>20.8</v>
      </c>
      <c r="AA28" s="42">
        <v>21.3</v>
      </c>
      <c r="AB28" s="42">
        <v>21.7</v>
      </c>
      <c r="AC28" s="42">
        <v>21.7</v>
      </c>
      <c r="AD28" s="42">
        <v>22</v>
      </c>
      <c r="AE28" s="42">
        <v>22.5</v>
      </c>
      <c r="AF28" s="42">
        <v>23.2</v>
      </c>
      <c r="AG28" s="42">
        <v>23.2</v>
      </c>
      <c r="AH28" s="42">
        <v>24</v>
      </c>
      <c r="AI28" s="42">
        <v>25.4</v>
      </c>
      <c r="AJ28" s="42">
        <v>25.5</v>
      </c>
      <c r="AK28" s="42">
        <v>26.3</v>
      </c>
      <c r="AL28" s="42">
        <v>25.9</v>
      </c>
      <c r="AM28" s="42">
        <v>25.9</v>
      </c>
      <c r="AN28" s="42">
        <v>25.3</v>
      </c>
      <c r="AO28" s="42">
        <v>25.6</v>
      </c>
      <c r="AP28" s="42">
        <v>27.6</v>
      </c>
      <c r="AQ28" s="42">
        <v>33.6</v>
      </c>
      <c r="AR28" s="42">
        <v>36.1</v>
      </c>
      <c r="AS28" s="42">
        <v>37.299999999999997</v>
      </c>
      <c r="AT28" s="42">
        <v>50.7</v>
      </c>
      <c r="AU28" s="42">
        <v>51.8</v>
      </c>
      <c r="AV28" s="42">
        <v>49.1</v>
      </c>
      <c r="AW28" s="42">
        <v>48.1</v>
      </c>
      <c r="AX28" s="42">
        <v>43.5</v>
      </c>
      <c r="AY28" s="42">
        <v>40</v>
      </c>
      <c r="AZ28" s="42">
        <v>40.1</v>
      </c>
      <c r="BA28" s="42">
        <v>40.299999999999997</v>
      </c>
      <c r="BB28" s="42">
        <v>41.1</v>
      </c>
      <c r="BC28" s="42">
        <v>45.3</v>
      </c>
      <c r="BD28" s="42">
        <v>45.5</v>
      </c>
      <c r="BE28" s="42">
        <v>45.8</v>
      </c>
      <c r="BF28" s="42">
        <v>47</v>
      </c>
      <c r="BG28" s="42">
        <v>47.5</v>
      </c>
      <c r="BH28" s="42">
        <v>47.4</v>
      </c>
      <c r="BI28" s="42">
        <v>47.3</v>
      </c>
      <c r="BJ28" s="42">
        <v>46.4</v>
      </c>
      <c r="BK28" s="42">
        <v>45.7</v>
      </c>
      <c r="BL28" s="42">
        <v>46.8</v>
      </c>
      <c r="BM28" s="42">
        <v>45.4</v>
      </c>
      <c r="BN28" s="42">
        <v>44.5</v>
      </c>
      <c r="BO28" s="42">
        <v>42.9</v>
      </c>
      <c r="BP28" s="42">
        <v>43.8</v>
      </c>
      <c r="BQ28" s="42">
        <v>43.6</v>
      </c>
      <c r="BR28" s="42">
        <v>44.1</v>
      </c>
      <c r="BS28" s="42">
        <v>45.8</v>
      </c>
      <c r="BT28" s="42">
        <v>46.4</v>
      </c>
      <c r="BU28" s="42">
        <v>47.4</v>
      </c>
      <c r="BV28" s="42">
        <v>49.6</v>
      </c>
      <c r="BW28" s="42">
        <v>49.3</v>
      </c>
      <c r="BX28" s="42">
        <v>50.2</v>
      </c>
      <c r="BY28" s="42">
        <v>50.2</v>
      </c>
      <c r="BZ28" s="42">
        <v>50.8</v>
      </c>
      <c r="CA28" s="42">
        <v>49.2</v>
      </c>
      <c r="CB28" s="42">
        <v>50</v>
      </c>
      <c r="CC28" s="42">
        <v>48.9</v>
      </c>
      <c r="CD28" s="42">
        <v>50.3</v>
      </c>
      <c r="CE28" s="42">
        <v>50.8</v>
      </c>
      <c r="CF28" s="42">
        <v>51.1</v>
      </c>
      <c r="CG28" s="42">
        <v>51.5</v>
      </c>
      <c r="CH28" s="42">
        <v>59.7</v>
      </c>
      <c r="CI28" s="42">
        <v>61.3</v>
      </c>
      <c r="CJ28" s="42">
        <v>61.8</v>
      </c>
      <c r="CK28" s="42">
        <v>64.2</v>
      </c>
      <c r="CL28" s="42">
        <v>63.6</v>
      </c>
      <c r="CM28" s="42">
        <v>63.1</v>
      </c>
      <c r="CN28" s="42">
        <v>61.9</v>
      </c>
      <c r="CO28" s="42">
        <v>64.599999999999994</v>
      </c>
      <c r="CP28" s="42">
        <v>62.2</v>
      </c>
      <c r="CQ28" s="42">
        <v>64.8</v>
      </c>
      <c r="CR28" s="42">
        <v>65.400000000000006</v>
      </c>
      <c r="CS28" s="42">
        <v>73.099999999999994</v>
      </c>
      <c r="CT28" s="42">
        <v>75.5</v>
      </c>
      <c r="CU28" s="42">
        <v>78.599999999999994</v>
      </c>
      <c r="CV28" s="42">
        <v>80.5</v>
      </c>
      <c r="CW28" s="42">
        <v>81.400000000000006</v>
      </c>
      <c r="CX28" s="42">
        <v>76.599999999999994</v>
      </c>
      <c r="CY28" s="42">
        <v>75.7</v>
      </c>
      <c r="CZ28" s="42">
        <v>75.400000000000006</v>
      </c>
      <c r="DA28" s="42">
        <v>74.5</v>
      </c>
      <c r="DB28" s="42">
        <v>72.599999999999994</v>
      </c>
      <c r="DC28" s="42">
        <v>71.2</v>
      </c>
      <c r="DD28" s="42">
        <v>71.7</v>
      </c>
      <c r="DE28" s="42">
        <v>75.900000000000006</v>
      </c>
      <c r="DF28" s="42">
        <v>72</v>
      </c>
      <c r="DG28" s="42">
        <v>79.7</v>
      </c>
      <c r="DH28" s="42">
        <v>79.900000000000006</v>
      </c>
      <c r="DI28" s="42">
        <v>79.7</v>
      </c>
      <c r="DJ28" s="42">
        <v>79.5</v>
      </c>
      <c r="DK28" s="42">
        <v>80.099999999999994</v>
      </c>
      <c r="DL28" s="42">
        <v>81.5</v>
      </c>
      <c r="DM28" s="42">
        <v>81.7</v>
      </c>
      <c r="DN28" s="42">
        <v>81.3</v>
      </c>
      <c r="DO28" s="42">
        <v>81.599999999999994</v>
      </c>
      <c r="DP28" s="42">
        <v>83.8</v>
      </c>
      <c r="DQ28" s="42">
        <v>87</v>
      </c>
      <c r="DR28" s="42">
        <v>86.1</v>
      </c>
      <c r="DS28" s="42">
        <v>88.4</v>
      </c>
      <c r="DT28" s="42">
        <v>87.5</v>
      </c>
      <c r="DU28" s="42">
        <v>87</v>
      </c>
      <c r="DV28" s="42">
        <v>87.1</v>
      </c>
      <c r="DW28" s="42">
        <v>86.3</v>
      </c>
      <c r="DX28" s="42">
        <v>83.6</v>
      </c>
      <c r="DY28" s="42">
        <v>84.1</v>
      </c>
      <c r="DZ28" s="42">
        <v>84.7</v>
      </c>
      <c r="EA28" s="42">
        <v>87.3</v>
      </c>
      <c r="EB28" s="42">
        <v>88</v>
      </c>
      <c r="EC28" s="42">
        <v>87.3</v>
      </c>
      <c r="ED28" s="42">
        <v>90.1</v>
      </c>
      <c r="EE28" s="42">
        <v>90</v>
      </c>
      <c r="EF28" s="42">
        <v>89.6</v>
      </c>
      <c r="EG28" s="42">
        <v>91.1</v>
      </c>
      <c r="EH28" s="42">
        <v>94.1</v>
      </c>
      <c r="EI28" s="42">
        <v>94.8</v>
      </c>
      <c r="EJ28" s="42">
        <v>95.9</v>
      </c>
      <c r="EK28" s="42">
        <v>96.2</v>
      </c>
      <c r="EL28" s="42">
        <v>97.2</v>
      </c>
      <c r="EM28" s="42">
        <v>101.4</v>
      </c>
      <c r="EN28" s="42">
        <v>100.3</v>
      </c>
      <c r="EO28" s="42">
        <v>98.7</v>
      </c>
      <c r="EP28" s="42">
        <v>99.1</v>
      </c>
      <c r="EQ28" s="42">
        <v>99.5</v>
      </c>
      <c r="ER28" s="42">
        <v>100.2</v>
      </c>
      <c r="ES28" s="42">
        <v>98.1</v>
      </c>
      <c r="ET28" s="42">
        <v>93.9</v>
      </c>
      <c r="EU28" s="42">
        <v>93.7</v>
      </c>
      <c r="EV28" s="42">
        <v>95.4</v>
      </c>
      <c r="EW28" s="42">
        <v>95.5</v>
      </c>
      <c r="EX28" s="42">
        <v>93.2</v>
      </c>
      <c r="EY28" s="42">
        <v>95.3</v>
      </c>
      <c r="EZ28" s="42">
        <v>93.7</v>
      </c>
      <c r="FA28" s="42">
        <v>93.7</v>
      </c>
      <c r="FB28" s="42">
        <v>86.7</v>
      </c>
      <c r="FC28" s="42">
        <v>94.3</v>
      </c>
      <c r="FD28" s="42">
        <v>91.4</v>
      </c>
      <c r="FE28" s="42">
        <v>93.2</v>
      </c>
      <c r="FF28" s="42">
        <v>93.1</v>
      </c>
      <c r="FG28" s="42">
        <v>96.4</v>
      </c>
      <c r="FH28" s="42">
        <v>98.9</v>
      </c>
      <c r="FI28" s="42">
        <v>98.7</v>
      </c>
      <c r="FJ28" s="42">
        <v>104.7</v>
      </c>
      <c r="FK28" s="42">
        <v>109.1</v>
      </c>
      <c r="FL28" s="42">
        <v>109.4</v>
      </c>
      <c r="FM28" s="42">
        <v>111.4</v>
      </c>
      <c r="FN28" s="42">
        <v>113.9</v>
      </c>
      <c r="FO28" s="42">
        <v>114.4</v>
      </c>
      <c r="FP28" s="42">
        <v>114.7</v>
      </c>
      <c r="FQ28" s="42">
        <v>117.6</v>
      </c>
      <c r="FR28" s="42">
        <v>122.3</v>
      </c>
      <c r="FS28" s="42">
        <v>124.4</v>
      </c>
      <c r="FT28" s="42">
        <v>126.4</v>
      </c>
      <c r="FU28" s="42">
        <v>128.80000000000001</v>
      </c>
      <c r="FV28" s="42">
        <v>136.6</v>
      </c>
      <c r="FW28" s="42">
        <v>135.30000000000001</v>
      </c>
      <c r="FX28" s="42">
        <v>136.9</v>
      </c>
      <c r="FY28" s="42">
        <v>136.4</v>
      </c>
      <c r="FZ28" s="42">
        <v>139.9</v>
      </c>
      <c r="GA28" s="42">
        <v>143.5</v>
      </c>
      <c r="GB28" s="42">
        <v>136.1</v>
      </c>
      <c r="GC28" s="42">
        <v>141.69999999999999</v>
      </c>
      <c r="GD28" s="42">
        <v>138.19999999999999</v>
      </c>
      <c r="GE28" s="42">
        <v>135.80000000000001</v>
      </c>
      <c r="GF28" s="42">
        <v>135.80000000000001</v>
      </c>
      <c r="GG28" s="42">
        <v>135.9</v>
      </c>
      <c r="GH28" s="42">
        <v>127.1</v>
      </c>
      <c r="GI28" s="42">
        <v>131.19999999999999</v>
      </c>
      <c r="GJ28" s="42">
        <v>131.19999999999999</v>
      </c>
      <c r="GK28" s="42">
        <v>134.30000000000001</v>
      </c>
      <c r="GL28" s="42">
        <v>150.1</v>
      </c>
      <c r="GM28" s="42">
        <v>155.19999999999999</v>
      </c>
      <c r="GN28" s="42">
        <v>162.1</v>
      </c>
      <c r="GO28" s="42">
        <v>183.5</v>
      </c>
      <c r="GP28" s="42">
        <v>172.1</v>
      </c>
      <c r="GQ28" s="42">
        <v>168.3</v>
      </c>
      <c r="GR28" s="42">
        <v>175.1</v>
      </c>
      <c r="GS28" s="42">
        <v>179.2</v>
      </c>
      <c r="GT28" s="42">
        <v>183.8</v>
      </c>
      <c r="GU28" s="42">
        <v>131.4</v>
      </c>
      <c r="GV28" s="42">
        <v>144.69999999999999</v>
      </c>
      <c r="GW28" s="42">
        <v>150.80000000000001</v>
      </c>
      <c r="GX28" s="42">
        <v>159.80000000000001</v>
      </c>
    </row>
    <row r="29" spans="1:206" x14ac:dyDescent="0.35">
      <c r="A29" s="2" t="s">
        <v>305</v>
      </c>
      <c r="B29" s="42">
        <v>27</v>
      </c>
      <c r="C29" s="42">
        <v>27</v>
      </c>
      <c r="D29" s="42">
        <v>27.9</v>
      </c>
      <c r="E29" s="42">
        <v>26.6</v>
      </c>
      <c r="F29" s="42">
        <v>29.9</v>
      </c>
      <c r="G29" s="42">
        <v>30.7</v>
      </c>
      <c r="H29" s="42">
        <v>29.8</v>
      </c>
      <c r="I29" s="42">
        <v>30.1</v>
      </c>
      <c r="J29" s="42">
        <v>31.8</v>
      </c>
      <c r="K29" s="42">
        <v>32</v>
      </c>
      <c r="L29" s="42">
        <v>33.1</v>
      </c>
      <c r="M29" s="42">
        <v>36.6</v>
      </c>
      <c r="N29" s="42">
        <v>39.299999999999997</v>
      </c>
      <c r="O29" s="42">
        <v>39.4</v>
      </c>
      <c r="P29" s="42">
        <v>37.6</v>
      </c>
      <c r="Q29" s="42">
        <v>39.4</v>
      </c>
      <c r="R29" s="42">
        <v>37.4</v>
      </c>
      <c r="S29" s="42">
        <v>39.299999999999997</v>
      </c>
      <c r="T29" s="42">
        <v>43.5</v>
      </c>
      <c r="U29" s="42">
        <v>38.1</v>
      </c>
      <c r="V29" s="42">
        <v>31.5</v>
      </c>
      <c r="W29" s="42">
        <v>34.200000000000003</v>
      </c>
      <c r="X29" s="42">
        <v>43.2</v>
      </c>
      <c r="Y29" s="42">
        <v>43.9</v>
      </c>
      <c r="Z29" s="42">
        <v>49.9</v>
      </c>
      <c r="AA29" s="42">
        <v>49</v>
      </c>
      <c r="AB29" s="42">
        <v>48.5</v>
      </c>
      <c r="AC29" s="42">
        <v>47.5</v>
      </c>
      <c r="AD29" s="42">
        <v>51</v>
      </c>
      <c r="AE29" s="42">
        <v>55.7</v>
      </c>
      <c r="AF29" s="42">
        <v>57.9</v>
      </c>
      <c r="AG29" s="42">
        <v>58.1</v>
      </c>
      <c r="AH29" s="42">
        <v>54.4</v>
      </c>
      <c r="AI29" s="42">
        <v>66.2</v>
      </c>
      <c r="AJ29" s="42">
        <v>66.7</v>
      </c>
      <c r="AK29" s="42">
        <v>70.3</v>
      </c>
      <c r="AL29" s="42">
        <v>66.599999999999994</v>
      </c>
      <c r="AM29" s="42">
        <v>66.5</v>
      </c>
      <c r="AN29" s="42">
        <v>65.3</v>
      </c>
      <c r="AO29" s="42">
        <v>62.1</v>
      </c>
      <c r="AP29" s="42">
        <v>67</v>
      </c>
      <c r="AQ29" s="42">
        <v>49.8</v>
      </c>
      <c r="AR29" s="42">
        <v>56</v>
      </c>
      <c r="AS29" s="42">
        <v>61.7</v>
      </c>
      <c r="AT29" s="42">
        <v>58.5</v>
      </c>
      <c r="AU29" s="42">
        <v>50.7</v>
      </c>
      <c r="AV29" s="42">
        <v>52.7</v>
      </c>
      <c r="AW29" s="42">
        <v>44.8</v>
      </c>
      <c r="AX29" s="42">
        <v>33.5</v>
      </c>
      <c r="AY29" s="42">
        <v>34.700000000000003</v>
      </c>
      <c r="AZ29" s="42">
        <v>35.4</v>
      </c>
      <c r="BA29" s="42">
        <v>31.7</v>
      </c>
      <c r="BB29" s="42">
        <v>34.299999999999997</v>
      </c>
      <c r="BC29" s="42">
        <v>46.3</v>
      </c>
      <c r="BD29" s="42">
        <v>53.3</v>
      </c>
      <c r="BE29" s="42">
        <v>54.6</v>
      </c>
      <c r="BF29" s="42">
        <v>64.8</v>
      </c>
      <c r="BG29" s="42">
        <v>63.8</v>
      </c>
      <c r="BH29" s="42">
        <v>53.8</v>
      </c>
      <c r="BI29" s="42">
        <v>54.3</v>
      </c>
      <c r="BJ29" s="42">
        <v>57.7</v>
      </c>
      <c r="BK29" s="42">
        <v>56.3</v>
      </c>
      <c r="BL29" s="42">
        <v>60.8</v>
      </c>
      <c r="BM29" s="42">
        <v>59</v>
      </c>
      <c r="BN29" s="42">
        <v>63</v>
      </c>
      <c r="BO29" s="42">
        <v>63.4</v>
      </c>
      <c r="BP29" s="42">
        <v>64.599999999999994</v>
      </c>
      <c r="BQ29" s="42">
        <v>73.099999999999994</v>
      </c>
      <c r="BR29" s="42">
        <v>76</v>
      </c>
      <c r="BS29" s="42">
        <v>87.3</v>
      </c>
      <c r="BT29" s="42">
        <v>91.3</v>
      </c>
      <c r="BU29" s="42">
        <v>87.1</v>
      </c>
      <c r="BV29" s="42">
        <v>84.5</v>
      </c>
      <c r="BW29" s="42">
        <v>90</v>
      </c>
      <c r="BX29" s="42">
        <v>97.8</v>
      </c>
      <c r="BY29" s="42">
        <v>102.7</v>
      </c>
      <c r="BZ29" s="42">
        <v>104.9</v>
      </c>
      <c r="CA29" s="42">
        <v>94.4</v>
      </c>
      <c r="CB29" s="42">
        <v>91.6</v>
      </c>
      <c r="CC29" s="42">
        <v>91.4</v>
      </c>
      <c r="CD29" s="42">
        <v>91.1</v>
      </c>
      <c r="CE29" s="42">
        <v>94.7</v>
      </c>
      <c r="CF29" s="42">
        <v>97</v>
      </c>
      <c r="CG29" s="42">
        <v>95.4</v>
      </c>
      <c r="CH29" s="42">
        <v>91.5</v>
      </c>
      <c r="CI29" s="42">
        <v>87.5</v>
      </c>
      <c r="CJ29" s="42">
        <v>88.2</v>
      </c>
      <c r="CK29" s="42">
        <v>89.5</v>
      </c>
      <c r="CL29" s="42">
        <v>99.8</v>
      </c>
      <c r="CM29" s="42">
        <v>102</v>
      </c>
      <c r="CN29" s="42">
        <v>98.9</v>
      </c>
      <c r="CO29" s="42">
        <v>107.2</v>
      </c>
      <c r="CP29" s="42">
        <v>111.5</v>
      </c>
      <c r="CQ29" s="42">
        <v>121.9</v>
      </c>
      <c r="CR29" s="42">
        <v>115.5</v>
      </c>
      <c r="CS29" s="42">
        <v>141</v>
      </c>
      <c r="CT29" s="42">
        <v>122.4</v>
      </c>
      <c r="CU29" s="42">
        <v>129.30000000000001</v>
      </c>
      <c r="CV29" s="42">
        <v>142.4</v>
      </c>
      <c r="CW29" s="42">
        <v>150.9</v>
      </c>
      <c r="CX29" s="42">
        <v>155.30000000000001</v>
      </c>
      <c r="CY29" s="42">
        <v>153.1</v>
      </c>
      <c r="CZ29" s="42">
        <v>159.1</v>
      </c>
      <c r="DA29" s="42">
        <v>156.19999999999999</v>
      </c>
      <c r="DB29" s="42">
        <v>162.4</v>
      </c>
      <c r="DC29" s="42">
        <v>171.9</v>
      </c>
      <c r="DD29" s="42">
        <v>172.6</v>
      </c>
      <c r="DE29" s="42">
        <v>175.3</v>
      </c>
      <c r="DF29" s="42">
        <v>176.9</v>
      </c>
      <c r="DG29" s="42">
        <v>180.5</v>
      </c>
      <c r="DH29" s="42">
        <v>190.5</v>
      </c>
      <c r="DI29" s="42">
        <v>181.5</v>
      </c>
      <c r="DJ29" s="42">
        <v>178.8</v>
      </c>
      <c r="DK29" s="42">
        <v>175.4</v>
      </c>
      <c r="DL29" s="42">
        <v>180.1</v>
      </c>
      <c r="DM29" s="42">
        <v>176.4</v>
      </c>
      <c r="DN29" s="42">
        <v>186</v>
      </c>
      <c r="DO29" s="42">
        <v>184.4</v>
      </c>
      <c r="DP29" s="42">
        <v>187.7</v>
      </c>
      <c r="DQ29" s="42">
        <v>192.1</v>
      </c>
      <c r="DR29" s="42">
        <v>202.2</v>
      </c>
      <c r="DS29" s="42">
        <v>201.1</v>
      </c>
      <c r="DT29" s="42">
        <v>185.6</v>
      </c>
      <c r="DU29" s="42">
        <v>187.6</v>
      </c>
      <c r="DV29" s="42">
        <v>154.9</v>
      </c>
      <c r="DW29" s="42">
        <v>148.69999999999999</v>
      </c>
      <c r="DX29" s="42">
        <v>130.9</v>
      </c>
      <c r="DY29" s="42">
        <v>115.8</v>
      </c>
      <c r="DZ29" s="42">
        <v>115.5</v>
      </c>
      <c r="EA29" s="42">
        <v>119.9</v>
      </c>
      <c r="EB29" s="42">
        <v>126.5</v>
      </c>
      <c r="EC29" s="42">
        <v>142</v>
      </c>
      <c r="ED29" s="42">
        <v>161.5</v>
      </c>
      <c r="EE29" s="42">
        <v>160.9</v>
      </c>
      <c r="EF29" s="42">
        <v>180.3</v>
      </c>
      <c r="EG29" s="42">
        <v>200.4</v>
      </c>
      <c r="EH29" s="42">
        <v>209.2</v>
      </c>
      <c r="EI29" s="42">
        <v>226</v>
      </c>
      <c r="EJ29" s="42">
        <v>244.5</v>
      </c>
      <c r="EK29" s="42">
        <v>249.2</v>
      </c>
      <c r="EL29" s="42">
        <v>315.3</v>
      </c>
      <c r="EM29" s="42">
        <v>306.10000000000002</v>
      </c>
      <c r="EN29" s="42">
        <v>311.89999999999998</v>
      </c>
      <c r="EO29" s="42">
        <v>344.7</v>
      </c>
      <c r="EP29" s="42">
        <v>357.2</v>
      </c>
      <c r="EQ29" s="42">
        <v>367.3</v>
      </c>
      <c r="ER29" s="42">
        <v>384.8</v>
      </c>
      <c r="ES29" s="42">
        <v>354.6</v>
      </c>
      <c r="ET29" s="42">
        <v>354.5</v>
      </c>
      <c r="EU29" s="42">
        <v>347.7</v>
      </c>
      <c r="EV29" s="42">
        <v>314.60000000000002</v>
      </c>
      <c r="EW29" s="42">
        <v>296.2</v>
      </c>
      <c r="EX29" s="42">
        <v>241.7</v>
      </c>
      <c r="EY29" s="42">
        <v>227.1</v>
      </c>
      <c r="EZ29" s="42">
        <v>211.5</v>
      </c>
      <c r="FA29" s="42">
        <v>127.5</v>
      </c>
      <c r="FB29" s="42">
        <v>122.7</v>
      </c>
      <c r="FC29" s="42">
        <v>138.9</v>
      </c>
      <c r="FD29" s="42">
        <v>159.4</v>
      </c>
      <c r="FE29" s="42">
        <v>190.8</v>
      </c>
      <c r="FF29" s="42">
        <v>204.7</v>
      </c>
      <c r="FG29" s="42">
        <v>212.2</v>
      </c>
      <c r="FH29" s="42">
        <v>227.1</v>
      </c>
      <c r="FI29" s="42">
        <v>233.6</v>
      </c>
      <c r="FJ29" s="42">
        <v>228.9</v>
      </c>
      <c r="FK29" s="42">
        <v>227.2</v>
      </c>
      <c r="FL29" s="42">
        <v>201.7</v>
      </c>
      <c r="FM29" s="42">
        <v>238</v>
      </c>
      <c r="FN29" s="42">
        <v>261.5</v>
      </c>
      <c r="FO29" s="42">
        <v>275.5</v>
      </c>
      <c r="FP29" s="42">
        <v>280.8</v>
      </c>
      <c r="FQ29" s="42">
        <v>280.89999999999998</v>
      </c>
      <c r="FR29" s="42">
        <v>297</v>
      </c>
      <c r="FS29" s="42">
        <v>293.2</v>
      </c>
      <c r="FT29" s="42">
        <v>301.2</v>
      </c>
      <c r="FU29" s="42">
        <v>302.3</v>
      </c>
      <c r="FV29" s="42">
        <v>336.4</v>
      </c>
      <c r="FW29" s="42">
        <v>360</v>
      </c>
      <c r="FX29" s="42">
        <v>330.1</v>
      </c>
      <c r="FY29" s="42">
        <v>332.1</v>
      </c>
      <c r="FZ29" s="42">
        <v>345.9</v>
      </c>
      <c r="GA29" s="42">
        <v>351</v>
      </c>
      <c r="GB29" s="42">
        <v>323.8</v>
      </c>
      <c r="GC29" s="42">
        <v>295.60000000000002</v>
      </c>
      <c r="GD29" s="42">
        <v>301.39999999999998</v>
      </c>
      <c r="GE29" s="42">
        <v>312.3</v>
      </c>
      <c r="GF29" s="42">
        <v>324.8</v>
      </c>
      <c r="GG29" s="42">
        <v>309</v>
      </c>
      <c r="GH29" s="42">
        <v>247.8</v>
      </c>
      <c r="GI29" s="42">
        <v>255.8</v>
      </c>
      <c r="GJ29" s="42">
        <v>254.5</v>
      </c>
      <c r="GK29" s="42">
        <v>223.5</v>
      </c>
      <c r="GL29" s="42">
        <v>188.7</v>
      </c>
      <c r="GM29" s="42">
        <v>204.7</v>
      </c>
      <c r="GN29" s="42">
        <v>214.2</v>
      </c>
      <c r="GO29" s="42">
        <v>234.7</v>
      </c>
      <c r="GP29" s="42">
        <v>213.8</v>
      </c>
      <c r="GQ29" s="42">
        <v>224.2</v>
      </c>
      <c r="GR29" s="42">
        <v>201.6</v>
      </c>
      <c r="GS29" s="42">
        <v>229.7</v>
      </c>
      <c r="GT29" s="42">
        <v>180.5</v>
      </c>
      <c r="GU29" s="42">
        <v>171.5</v>
      </c>
      <c r="GV29" s="42">
        <v>207</v>
      </c>
      <c r="GW29" s="42">
        <v>236.9</v>
      </c>
      <c r="GX29" s="42">
        <v>250.9</v>
      </c>
    </row>
    <row r="30" spans="1:206" x14ac:dyDescent="0.35">
      <c r="A30" s="2" t="s">
        <v>306</v>
      </c>
      <c r="B30" s="42">
        <v>45.1</v>
      </c>
      <c r="C30" s="42">
        <v>45.4</v>
      </c>
      <c r="D30" s="42">
        <v>45.9</v>
      </c>
      <c r="E30" s="42">
        <v>45.6</v>
      </c>
      <c r="F30" s="42">
        <v>49.6</v>
      </c>
      <c r="G30" s="42">
        <v>50.2</v>
      </c>
      <c r="H30" s="42">
        <v>50.5</v>
      </c>
      <c r="I30" s="42">
        <v>51</v>
      </c>
      <c r="J30" s="42">
        <v>57.3</v>
      </c>
      <c r="K30" s="42">
        <v>57.9</v>
      </c>
      <c r="L30" s="42">
        <v>58.5</v>
      </c>
      <c r="M30" s="42">
        <v>59.4</v>
      </c>
      <c r="N30" s="42">
        <v>72.7</v>
      </c>
      <c r="O30" s="42">
        <v>73.8</v>
      </c>
      <c r="P30" s="42">
        <v>75.099999999999994</v>
      </c>
      <c r="Q30" s="42">
        <v>76.599999999999994</v>
      </c>
      <c r="R30" s="42">
        <v>82.1</v>
      </c>
      <c r="S30" s="42">
        <v>83.6</v>
      </c>
      <c r="T30" s="42">
        <v>85.2</v>
      </c>
      <c r="U30" s="42">
        <v>85.4</v>
      </c>
      <c r="V30" s="42">
        <v>86.5</v>
      </c>
      <c r="W30" s="42">
        <v>86.8</v>
      </c>
      <c r="X30" s="42">
        <v>88.5</v>
      </c>
      <c r="Y30" s="42">
        <v>90.5</v>
      </c>
      <c r="Z30" s="42">
        <v>97.5</v>
      </c>
      <c r="AA30" s="42">
        <v>98.9</v>
      </c>
      <c r="AB30" s="42">
        <v>100.6</v>
      </c>
      <c r="AC30" s="42">
        <v>102.1</v>
      </c>
      <c r="AD30" s="42">
        <v>107.5</v>
      </c>
      <c r="AE30" s="42">
        <v>110.1</v>
      </c>
      <c r="AF30" s="42">
        <v>112.2</v>
      </c>
      <c r="AG30" s="42">
        <v>114.4</v>
      </c>
      <c r="AH30" s="42">
        <v>121.6</v>
      </c>
      <c r="AI30" s="42">
        <v>126.5</v>
      </c>
      <c r="AJ30" s="42">
        <v>130.80000000000001</v>
      </c>
      <c r="AK30" s="42">
        <v>136</v>
      </c>
      <c r="AL30" s="42">
        <v>143.1</v>
      </c>
      <c r="AM30" s="42">
        <v>147.4</v>
      </c>
      <c r="AN30" s="42">
        <v>152.4</v>
      </c>
      <c r="AO30" s="42">
        <v>156.30000000000001</v>
      </c>
      <c r="AP30" s="42">
        <v>159.30000000000001</v>
      </c>
      <c r="AQ30" s="42">
        <v>161</v>
      </c>
      <c r="AR30" s="42">
        <v>164.2</v>
      </c>
      <c r="AS30" s="42">
        <v>170.1</v>
      </c>
      <c r="AT30" s="42">
        <v>187.3</v>
      </c>
      <c r="AU30" s="42">
        <v>190.9</v>
      </c>
      <c r="AV30" s="42">
        <v>195.6</v>
      </c>
      <c r="AW30" s="42">
        <v>198.2</v>
      </c>
      <c r="AX30" s="42">
        <v>203.2</v>
      </c>
      <c r="AY30" s="42">
        <v>205.2</v>
      </c>
      <c r="AZ30" s="42">
        <v>207.5</v>
      </c>
      <c r="BA30" s="42">
        <v>208.3</v>
      </c>
      <c r="BB30" s="42">
        <v>216.1</v>
      </c>
      <c r="BC30" s="42">
        <v>220.2</v>
      </c>
      <c r="BD30" s="42">
        <v>224.8</v>
      </c>
      <c r="BE30" s="42">
        <v>231.2</v>
      </c>
      <c r="BF30" s="42">
        <v>246.3</v>
      </c>
      <c r="BG30" s="42">
        <v>252.1</v>
      </c>
      <c r="BH30" s="42">
        <v>257.10000000000002</v>
      </c>
      <c r="BI30" s="42">
        <v>261.10000000000002</v>
      </c>
      <c r="BJ30" s="42">
        <v>271</v>
      </c>
      <c r="BK30" s="42">
        <v>275</v>
      </c>
      <c r="BL30" s="42">
        <v>279.7</v>
      </c>
      <c r="BM30" s="42">
        <v>285.89999999999998</v>
      </c>
      <c r="BN30" s="42">
        <v>292.7</v>
      </c>
      <c r="BO30" s="42">
        <v>296.10000000000002</v>
      </c>
      <c r="BP30" s="42">
        <v>300.8</v>
      </c>
      <c r="BQ30" s="42">
        <v>306.2</v>
      </c>
      <c r="BR30" s="42">
        <v>310.7</v>
      </c>
      <c r="BS30" s="42">
        <v>314.5</v>
      </c>
      <c r="BT30" s="42">
        <v>319</v>
      </c>
      <c r="BU30" s="42">
        <v>325.60000000000002</v>
      </c>
      <c r="BV30" s="42">
        <v>344.7</v>
      </c>
      <c r="BW30" s="42">
        <v>351.7</v>
      </c>
      <c r="BX30" s="42">
        <v>357.7</v>
      </c>
      <c r="BY30" s="42">
        <v>365</v>
      </c>
      <c r="BZ30" s="42">
        <v>370.9</v>
      </c>
      <c r="CA30" s="42">
        <v>375.4</v>
      </c>
      <c r="CB30" s="42">
        <v>379.8</v>
      </c>
      <c r="CC30" s="42">
        <v>385.6</v>
      </c>
      <c r="CD30" s="42">
        <v>394</v>
      </c>
      <c r="CE30" s="42">
        <v>399</v>
      </c>
      <c r="CF30" s="42">
        <v>406.4</v>
      </c>
      <c r="CG30" s="42">
        <v>408.9</v>
      </c>
      <c r="CH30" s="42">
        <v>412</v>
      </c>
      <c r="CI30" s="42">
        <v>418.3</v>
      </c>
      <c r="CJ30" s="42">
        <v>423.7</v>
      </c>
      <c r="CK30" s="42">
        <v>428.4</v>
      </c>
      <c r="CL30" s="42">
        <v>439.9</v>
      </c>
      <c r="CM30" s="42">
        <v>445.1</v>
      </c>
      <c r="CN30" s="42">
        <v>447.9</v>
      </c>
      <c r="CO30" s="42">
        <v>442.9</v>
      </c>
      <c r="CP30" s="42">
        <v>462.1</v>
      </c>
      <c r="CQ30" s="42">
        <v>462.4</v>
      </c>
      <c r="CR30" s="42">
        <v>466.8</v>
      </c>
      <c r="CS30" s="42">
        <v>470.8</v>
      </c>
      <c r="CT30" s="42">
        <v>485.8</v>
      </c>
      <c r="CU30" s="42">
        <v>493</v>
      </c>
      <c r="CV30" s="42">
        <v>499</v>
      </c>
      <c r="CW30" s="42">
        <v>506.8</v>
      </c>
      <c r="CX30" s="42">
        <v>514.20000000000005</v>
      </c>
      <c r="CY30" s="42">
        <v>519</v>
      </c>
      <c r="CZ30" s="42">
        <v>524.6</v>
      </c>
      <c r="DA30" s="42">
        <v>529.9</v>
      </c>
      <c r="DB30" s="42">
        <v>532.9</v>
      </c>
      <c r="DC30" s="42">
        <v>541.70000000000005</v>
      </c>
      <c r="DD30" s="42">
        <v>549.5</v>
      </c>
      <c r="DE30" s="42">
        <v>557.5</v>
      </c>
      <c r="DF30" s="42">
        <v>566</v>
      </c>
      <c r="DG30" s="42">
        <v>574</v>
      </c>
      <c r="DH30" s="42">
        <v>582.9</v>
      </c>
      <c r="DI30" s="42">
        <v>594.79999999999995</v>
      </c>
      <c r="DJ30" s="42">
        <v>602.79999999999995</v>
      </c>
      <c r="DK30" s="42">
        <v>612.29999999999995</v>
      </c>
      <c r="DL30" s="42">
        <v>622.20000000000005</v>
      </c>
      <c r="DM30" s="42">
        <v>632.20000000000005</v>
      </c>
      <c r="DN30" s="42">
        <v>643.5</v>
      </c>
      <c r="DO30" s="42">
        <v>649.29999999999995</v>
      </c>
      <c r="DP30" s="42">
        <v>656.7</v>
      </c>
      <c r="DQ30" s="42">
        <v>669.8</v>
      </c>
      <c r="DR30" s="42">
        <v>689.4</v>
      </c>
      <c r="DS30" s="42">
        <v>691.5</v>
      </c>
      <c r="DT30" s="42">
        <v>704.2</v>
      </c>
      <c r="DU30" s="42">
        <v>709.2</v>
      </c>
      <c r="DV30" s="42">
        <v>723.4</v>
      </c>
      <c r="DW30" s="42">
        <v>723.4</v>
      </c>
      <c r="DX30" s="42">
        <v>722</v>
      </c>
      <c r="DY30" s="42">
        <v>724.2</v>
      </c>
      <c r="DZ30" s="42">
        <v>732</v>
      </c>
      <c r="EA30" s="42">
        <v>739.9</v>
      </c>
      <c r="EB30" s="42">
        <v>742</v>
      </c>
      <c r="EC30" s="42">
        <v>743.8</v>
      </c>
      <c r="ED30" s="42">
        <v>749.1</v>
      </c>
      <c r="EE30" s="42">
        <v>758.6</v>
      </c>
      <c r="EF30" s="42">
        <v>767.2</v>
      </c>
      <c r="EG30" s="42">
        <v>778.2</v>
      </c>
      <c r="EH30" s="42">
        <v>790</v>
      </c>
      <c r="EI30" s="42">
        <v>803.5</v>
      </c>
      <c r="EJ30" s="42">
        <v>818.4</v>
      </c>
      <c r="EK30" s="42">
        <v>824</v>
      </c>
      <c r="EL30" s="42">
        <v>837.4</v>
      </c>
      <c r="EM30" s="42">
        <v>846</v>
      </c>
      <c r="EN30" s="42">
        <v>859.8</v>
      </c>
      <c r="EO30" s="42">
        <v>870.4</v>
      </c>
      <c r="EP30" s="42">
        <v>895.1</v>
      </c>
      <c r="EQ30" s="42">
        <v>900.8</v>
      </c>
      <c r="ER30" s="42">
        <v>906.2</v>
      </c>
      <c r="ES30" s="42">
        <v>920.6</v>
      </c>
      <c r="ET30" s="42">
        <v>940.9</v>
      </c>
      <c r="EU30" s="42">
        <v>943.1</v>
      </c>
      <c r="EV30" s="42">
        <v>946.7</v>
      </c>
      <c r="EW30" s="42">
        <v>958.4</v>
      </c>
      <c r="EX30" s="42">
        <v>970.2</v>
      </c>
      <c r="EY30" s="42">
        <v>972.3</v>
      </c>
      <c r="EZ30" s="42">
        <v>977.6</v>
      </c>
      <c r="FA30" s="42">
        <v>977.8</v>
      </c>
      <c r="FB30" s="42">
        <v>946</v>
      </c>
      <c r="FC30" s="42">
        <v>952.6</v>
      </c>
      <c r="FD30" s="42">
        <v>950.3</v>
      </c>
      <c r="FE30" s="42">
        <v>953.9</v>
      </c>
      <c r="FF30" s="42">
        <v>960.6</v>
      </c>
      <c r="FG30" s="42">
        <v>971.7</v>
      </c>
      <c r="FH30" s="42">
        <v>974.6</v>
      </c>
      <c r="FI30" s="42">
        <v>976.6</v>
      </c>
      <c r="FJ30" s="42">
        <v>898.3</v>
      </c>
      <c r="FK30" s="42">
        <v>900.9</v>
      </c>
      <c r="FL30" s="42">
        <v>909.4</v>
      </c>
      <c r="FM30" s="42">
        <v>904.2</v>
      </c>
      <c r="FN30" s="42">
        <v>927.5</v>
      </c>
      <c r="FO30" s="42">
        <v>932.2</v>
      </c>
      <c r="FP30" s="42">
        <v>935.2</v>
      </c>
      <c r="FQ30" s="42">
        <v>957</v>
      </c>
      <c r="FR30" s="42">
        <v>1078.5999999999999</v>
      </c>
      <c r="FS30" s="42">
        <v>1090.7</v>
      </c>
      <c r="FT30" s="42">
        <v>1093.5999999999999</v>
      </c>
      <c r="FU30" s="42">
        <v>1104.2</v>
      </c>
      <c r="FV30" s="42">
        <v>1126.5999999999999</v>
      </c>
      <c r="FW30" s="42">
        <v>1131</v>
      </c>
      <c r="FX30" s="42">
        <v>1142.5</v>
      </c>
      <c r="FY30" s="42">
        <v>1160.0999999999999</v>
      </c>
      <c r="FZ30" s="42">
        <v>1175.2</v>
      </c>
      <c r="GA30" s="42">
        <v>1187</v>
      </c>
      <c r="GB30" s="42">
        <v>1196.8</v>
      </c>
      <c r="GC30" s="42">
        <v>1204.0999999999999</v>
      </c>
      <c r="GD30" s="42">
        <v>1211.0999999999999</v>
      </c>
      <c r="GE30" s="42">
        <v>1217.3</v>
      </c>
      <c r="GF30" s="42">
        <v>1228.3</v>
      </c>
      <c r="GG30" s="42">
        <v>1241.7</v>
      </c>
      <c r="GH30" s="42">
        <v>1262.2</v>
      </c>
      <c r="GI30" s="42">
        <v>1274.5999999999999</v>
      </c>
      <c r="GJ30" s="42">
        <v>1289.7</v>
      </c>
      <c r="GK30" s="42">
        <v>1308.2</v>
      </c>
      <c r="GL30" s="42">
        <v>1327.8</v>
      </c>
      <c r="GM30" s="42">
        <v>1337.2</v>
      </c>
      <c r="GN30" s="42">
        <v>1353.1</v>
      </c>
      <c r="GO30" s="42">
        <v>1360.3</v>
      </c>
      <c r="GP30" s="42">
        <v>1391.9</v>
      </c>
      <c r="GQ30" s="42">
        <v>1397.8</v>
      </c>
      <c r="GR30" s="42">
        <v>1402.3</v>
      </c>
      <c r="GS30" s="42">
        <v>1416.9</v>
      </c>
      <c r="GT30" s="42">
        <v>1436.4</v>
      </c>
      <c r="GU30" s="42">
        <v>1374.2</v>
      </c>
      <c r="GV30" s="42">
        <v>1426.6</v>
      </c>
      <c r="GW30" s="42">
        <v>1466.6</v>
      </c>
      <c r="GX30" s="42">
        <v>1504.1</v>
      </c>
    </row>
    <row r="31" spans="1:206" x14ac:dyDescent="0.35">
      <c r="A31" s="2" t="s">
        <v>307</v>
      </c>
      <c r="B31" s="42">
        <v>48.3</v>
      </c>
      <c r="C31" s="42">
        <v>57.5</v>
      </c>
      <c r="D31" s="42">
        <v>56.9</v>
      </c>
      <c r="E31" s="42">
        <v>59.8</v>
      </c>
      <c r="F31" s="42">
        <v>61</v>
      </c>
      <c r="G31" s="42">
        <v>67.900000000000006</v>
      </c>
      <c r="H31" s="42">
        <v>67.2</v>
      </c>
      <c r="I31" s="42">
        <v>68.2</v>
      </c>
      <c r="J31" s="42">
        <v>70.2</v>
      </c>
      <c r="K31" s="42">
        <v>70.2</v>
      </c>
      <c r="L31" s="42">
        <v>70.3</v>
      </c>
      <c r="M31" s="42">
        <v>80.599999999999994</v>
      </c>
      <c r="N31" s="42">
        <v>82.2</v>
      </c>
      <c r="O31" s="42">
        <v>83.6</v>
      </c>
      <c r="P31" s="42">
        <v>85.1</v>
      </c>
      <c r="Q31" s="42">
        <v>87.3</v>
      </c>
      <c r="R31" s="42">
        <v>94.1</v>
      </c>
      <c r="S31" s="42">
        <v>100.7</v>
      </c>
      <c r="T31" s="42">
        <v>106.4</v>
      </c>
      <c r="U31" s="42">
        <v>112</v>
      </c>
      <c r="V31" s="42">
        <v>120.5</v>
      </c>
      <c r="W31" s="42">
        <v>134.19999999999999</v>
      </c>
      <c r="X31" s="42">
        <v>136.80000000000001</v>
      </c>
      <c r="Y31" s="42">
        <v>137.80000000000001</v>
      </c>
      <c r="Z31" s="42">
        <v>141.30000000000001</v>
      </c>
      <c r="AA31" s="42">
        <v>139.6</v>
      </c>
      <c r="AB31" s="42">
        <v>145.4</v>
      </c>
      <c r="AC31" s="42">
        <v>147.69999999999999</v>
      </c>
      <c r="AD31" s="42">
        <v>149.80000000000001</v>
      </c>
      <c r="AE31" s="42">
        <v>148.9</v>
      </c>
      <c r="AF31" s="42">
        <v>154.4</v>
      </c>
      <c r="AG31" s="42">
        <v>156.6</v>
      </c>
      <c r="AH31" s="42">
        <v>158.5</v>
      </c>
      <c r="AI31" s="42">
        <v>158</v>
      </c>
      <c r="AJ31" s="42">
        <v>165.9</v>
      </c>
      <c r="AK31" s="42">
        <v>168.3</v>
      </c>
      <c r="AL31" s="42">
        <v>172.5</v>
      </c>
      <c r="AM31" s="42">
        <v>175.7</v>
      </c>
      <c r="AN31" s="42">
        <v>190.1</v>
      </c>
      <c r="AO31" s="42">
        <v>193.8</v>
      </c>
      <c r="AP31" s="42">
        <v>202.1</v>
      </c>
      <c r="AQ31" s="42">
        <v>207.3</v>
      </c>
      <c r="AR31" s="42">
        <v>235.4</v>
      </c>
      <c r="AS31" s="42">
        <v>236.4</v>
      </c>
      <c r="AT31" s="42">
        <v>240.5</v>
      </c>
      <c r="AU31" s="42">
        <v>241.6</v>
      </c>
      <c r="AV31" s="42">
        <v>259.3</v>
      </c>
      <c r="AW31" s="42">
        <v>261.5</v>
      </c>
      <c r="AX31" s="42">
        <v>265.2</v>
      </c>
      <c r="AY31" s="42">
        <v>272.2</v>
      </c>
      <c r="AZ31" s="42">
        <v>287.5</v>
      </c>
      <c r="BA31" s="42">
        <v>302.60000000000002</v>
      </c>
      <c r="BB31" s="42">
        <v>302.2</v>
      </c>
      <c r="BC31" s="42">
        <v>307.39999999999998</v>
      </c>
      <c r="BD31" s="42">
        <v>301.3</v>
      </c>
      <c r="BE31" s="42">
        <v>303.5</v>
      </c>
      <c r="BF31" s="42">
        <v>306.39999999999998</v>
      </c>
      <c r="BG31" s="42">
        <v>308.39999999999998</v>
      </c>
      <c r="BH31" s="42">
        <v>309.10000000000002</v>
      </c>
      <c r="BI31" s="42">
        <v>315.10000000000002</v>
      </c>
      <c r="BJ31" s="42">
        <v>323.2</v>
      </c>
      <c r="BK31" s="42">
        <v>324.2</v>
      </c>
      <c r="BL31" s="42">
        <v>327.5</v>
      </c>
      <c r="BM31" s="42">
        <v>328.5</v>
      </c>
      <c r="BN31" s="42">
        <v>338.3</v>
      </c>
      <c r="BO31" s="42">
        <v>342</v>
      </c>
      <c r="BP31" s="42">
        <v>347.8</v>
      </c>
      <c r="BQ31" s="42">
        <v>348.9</v>
      </c>
      <c r="BR31" s="42">
        <v>353.6</v>
      </c>
      <c r="BS31" s="42">
        <v>357.6</v>
      </c>
      <c r="BT31" s="42">
        <v>357.9</v>
      </c>
      <c r="BU31" s="42">
        <v>359.7</v>
      </c>
      <c r="BV31" s="42">
        <v>375</v>
      </c>
      <c r="BW31" s="42">
        <v>376.1</v>
      </c>
      <c r="BX31" s="42">
        <v>379.3</v>
      </c>
      <c r="BY31" s="42">
        <v>383</v>
      </c>
      <c r="BZ31" s="42">
        <v>403.9</v>
      </c>
      <c r="CA31" s="42">
        <v>408.3</v>
      </c>
      <c r="CB31" s="42">
        <v>413.7</v>
      </c>
      <c r="CC31" s="42">
        <v>420.9</v>
      </c>
      <c r="CD31" s="42">
        <v>437.5</v>
      </c>
      <c r="CE31" s="42">
        <v>443.4</v>
      </c>
      <c r="CF31" s="42">
        <v>447.9</v>
      </c>
      <c r="CG31" s="42">
        <v>459.4</v>
      </c>
      <c r="CH31" s="42">
        <v>481</v>
      </c>
      <c r="CI31" s="42">
        <v>491.3</v>
      </c>
      <c r="CJ31" s="42">
        <v>495.1</v>
      </c>
      <c r="CK31" s="42">
        <v>508.5</v>
      </c>
      <c r="CL31" s="42">
        <v>540</v>
      </c>
      <c r="CM31" s="42">
        <v>550.5</v>
      </c>
      <c r="CN31" s="42">
        <v>555.5</v>
      </c>
      <c r="CO31" s="42">
        <v>561.1</v>
      </c>
      <c r="CP31" s="42">
        <v>577.6</v>
      </c>
      <c r="CQ31" s="42">
        <v>582</v>
      </c>
      <c r="CR31" s="42">
        <v>585.70000000000005</v>
      </c>
      <c r="CS31" s="42">
        <v>589.6</v>
      </c>
      <c r="CT31" s="42">
        <v>601.79999999999995</v>
      </c>
      <c r="CU31" s="42">
        <v>606.20000000000005</v>
      </c>
      <c r="CV31" s="42">
        <v>610</v>
      </c>
      <c r="CW31" s="42">
        <v>618.1</v>
      </c>
      <c r="CX31" s="42">
        <v>637.6</v>
      </c>
      <c r="CY31" s="42">
        <v>644.9</v>
      </c>
      <c r="CZ31" s="42">
        <v>650</v>
      </c>
      <c r="DA31" s="42">
        <v>655.8</v>
      </c>
      <c r="DB31" s="42">
        <v>675</v>
      </c>
      <c r="DC31" s="42">
        <v>680.7</v>
      </c>
      <c r="DD31" s="42">
        <v>683.7</v>
      </c>
      <c r="DE31" s="42">
        <v>688.9</v>
      </c>
      <c r="DF31" s="42">
        <v>704.5</v>
      </c>
      <c r="DG31" s="42">
        <v>707.5</v>
      </c>
      <c r="DH31" s="42">
        <v>709.2</v>
      </c>
      <c r="DI31" s="42">
        <v>710.2</v>
      </c>
      <c r="DJ31" s="42">
        <v>719.7</v>
      </c>
      <c r="DK31" s="42">
        <v>720.7</v>
      </c>
      <c r="DL31" s="42">
        <v>723.5</v>
      </c>
      <c r="DM31" s="42">
        <v>724.7</v>
      </c>
      <c r="DN31" s="42">
        <v>735.5</v>
      </c>
      <c r="DO31" s="42">
        <v>738.6</v>
      </c>
      <c r="DP31" s="42">
        <v>741.1</v>
      </c>
      <c r="DQ31" s="42">
        <v>744.2</v>
      </c>
      <c r="DR31" s="42">
        <v>756.8</v>
      </c>
      <c r="DS31" s="42">
        <v>772.9</v>
      </c>
      <c r="DT31" s="42">
        <v>777.5</v>
      </c>
      <c r="DU31" s="42">
        <v>786.5</v>
      </c>
      <c r="DV31" s="42">
        <v>817.3</v>
      </c>
      <c r="DW31" s="42">
        <v>831</v>
      </c>
      <c r="DX31" s="42">
        <v>849.4</v>
      </c>
      <c r="DY31" s="42">
        <v>865.2</v>
      </c>
      <c r="DZ31" s="42">
        <v>895</v>
      </c>
      <c r="EA31" s="42">
        <v>921</v>
      </c>
      <c r="EB31" s="42">
        <v>925.2</v>
      </c>
      <c r="EC31" s="42">
        <v>930.8</v>
      </c>
      <c r="ED31" s="42">
        <v>947.7</v>
      </c>
      <c r="EE31" s="42">
        <v>964.3</v>
      </c>
      <c r="EF31" s="42">
        <v>973.7</v>
      </c>
      <c r="EG31" s="42">
        <v>984.3</v>
      </c>
      <c r="EH31" s="42">
        <v>1003.6</v>
      </c>
      <c r="EI31" s="42">
        <v>1013.5</v>
      </c>
      <c r="EJ31" s="42">
        <v>1024.0999999999999</v>
      </c>
      <c r="EK31" s="42">
        <v>1036.9000000000001</v>
      </c>
      <c r="EL31" s="42">
        <v>1065.3</v>
      </c>
      <c r="EM31" s="42">
        <v>1076</v>
      </c>
      <c r="EN31" s="42">
        <v>1091.8</v>
      </c>
      <c r="EO31" s="42">
        <v>1104.4000000000001</v>
      </c>
      <c r="EP31" s="42">
        <v>1172.7</v>
      </c>
      <c r="EQ31" s="42">
        <v>1184</v>
      </c>
      <c r="ER31" s="42">
        <v>1194.0999999999999</v>
      </c>
      <c r="ES31" s="42">
        <v>1205.5999999999999</v>
      </c>
      <c r="ET31" s="42">
        <v>1240.0999999999999</v>
      </c>
      <c r="EU31" s="42">
        <v>1256.7</v>
      </c>
      <c r="EV31" s="42">
        <v>1270.2</v>
      </c>
      <c r="EW31" s="42">
        <v>1286.3</v>
      </c>
      <c r="EX31" s="42">
        <v>1321.9</v>
      </c>
      <c r="EY31" s="42">
        <v>1657</v>
      </c>
      <c r="EZ31" s="42">
        <v>1445.3</v>
      </c>
      <c r="FA31" s="42">
        <v>1428.7</v>
      </c>
      <c r="FB31" s="42">
        <v>1521.8</v>
      </c>
      <c r="FC31" s="42">
        <v>1648</v>
      </c>
      <c r="FD31" s="42">
        <v>1634.5</v>
      </c>
      <c r="FE31" s="42">
        <v>1653.9</v>
      </c>
      <c r="FF31" s="42">
        <v>1753.5</v>
      </c>
      <c r="FG31" s="42">
        <v>1755.7</v>
      </c>
      <c r="FH31" s="42">
        <v>1758.8</v>
      </c>
      <c r="FI31" s="42">
        <v>1761.9</v>
      </c>
      <c r="FJ31" s="42">
        <v>1768.6</v>
      </c>
      <c r="FK31" s="42">
        <v>1777.4</v>
      </c>
      <c r="FL31" s="42">
        <v>1782.4</v>
      </c>
      <c r="FM31" s="42">
        <v>1789.3</v>
      </c>
      <c r="FN31" s="42">
        <v>1772.9</v>
      </c>
      <c r="FO31" s="42">
        <v>1777.5</v>
      </c>
      <c r="FP31" s="42">
        <v>1783.6</v>
      </c>
      <c r="FQ31" s="42">
        <v>1793.4</v>
      </c>
      <c r="FR31" s="42">
        <v>1817.3</v>
      </c>
      <c r="FS31" s="42">
        <v>1815.5</v>
      </c>
      <c r="FT31" s="42">
        <v>1823.2</v>
      </c>
      <c r="FU31" s="42">
        <v>1830.1</v>
      </c>
      <c r="FV31" s="42">
        <v>1848.1</v>
      </c>
      <c r="FW31" s="42">
        <v>1876.8</v>
      </c>
      <c r="FX31" s="42">
        <v>1890.5</v>
      </c>
      <c r="FY31" s="42">
        <v>1909</v>
      </c>
      <c r="FZ31" s="42">
        <v>1945.5</v>
      </c>
      <c r="GA31" s="42">
        <v>1966.6</v>
      </c>
      <c r="GB31" s="42">
        <v>1977.6</v>
      </c>
      <c r="GC31" s="42">
        <v>1989.7</v>
      </c>
      <c r="GD31" s="42">
        <v>2006.3</v>
      </c>
      <c r="GE31" s="42">
        <v>2018.5</v>
      </c>
      <c r="GF31" s="42">
        <v>2029.6</v>
      </c>
      <c r="GG31" s="42">
        <v>2043.8</v>
      </c>
      <c r="GH31" s="42">
        <v>2075.1</v>
      </c>
      <c r="GI31" s="42">
        <v>2089</v>
      </c>
      <c r="GJ31" s="42">
        <v>2106.6</v>
      </c>
      <c r="GK31" s="42">
        <v>2124.3000000000002</v>
      </c>
      <c r="GL31" s="42">
        <v>2173.4</v>
      </c>
      <c r="GM31" s="42">
        <v>2186.6999999999998</v>
      </c>
      <c r="GN31" s="42">
        <v>2202.1</v>
      </c>
      <c r="GO31" s="42">
        <v>2220.5</v>
      </c>
      <c r="GP31" s="42">
        <v>2298.8000000000002</v>
      </c>
      <c r="GQ31" s="42">
        <v>2315.8000000000002</v>
      </c>
      <c r="GR31" s="42">
        <v>2331.4</v>
      </c>
      <c r="GS31" s="42">
        <v>2347.6999999999998</v>
      </c>
      <c r="GT31" s="42">
        <v>2422.5</v>
      </c>
      <c r="GU31" s="42">
        <v>4815.3</v>
      </c>
      <c r="GV31" s="42">
        <v>3494.9</v>
      </c>
      <c r="GW31" s="42">
        <v>2918.2</v>
      </c>
      <c r="GX31" s="42">
        <v>5163.2</v>
      </c>
    </row>
    <row r="32" spans="1:206" x14ac:dyDescent="0.35">
      <c r="A32" s="2" t="s">
        <v>308</v>
      </c>
      <c r="B32" s="42">
        <v>16.600000000000001</v>
      </c>
      <c r="C32" s="42">
        <v>17.899999999999999</v>
      </c>
      <c r="D32" s="42">
        <v>19.2</v>
      </c>
      <c r="E32" s="42">
        <v>19.8</v>
      </c>
      <c r="F32" s="42">
        <v>20.5</v>
      </c>
      <c r="G32" s="42">
        <v>22.1</v>
      </c>
      <c r="H32" s="42">
        <v>22.4</v>
      </c>
      <c r="I32" s="42">
        <v>23.7</v>
      </c>
      <c r="J32" s="42">
        <v>24.4</v>
      </c>
      <c r="K32" s="42">
        <v>32.700000000000003</v>
      </c>
      <c r="L32" s="42">
        <v>25.6</v>
      </c>
      <c r="M32" s="42">
        <v>39.299999999999997</v>
      </c>
      <c r="N32" s="42">
        <v>34.299999999999997</v>
      </c>
      <c r="O32" s="42">
        <v>33.4</v>
      </c>
      <c r="P32" s="42">
        <v>32.6</v>
      </c>
      <c r="Q32" s="42">
        <v>33.6</v>
      </c>
      <c r="R32" s="42">
        <v>33.299999999999997</v>
      </c>
      <c r="S32" s="42">
        <v>34.1</v>
      </c>
      <c r="T32" s="42">
        <v>35.4</v>
      </c>
      <c r="U32" s="42">
        <v>36.799999999999997</v>
      </c>
      <c r="V32" s="42">
        <v>39.299999999999997</v>
      </c>
      <c r="W32" s="42">
        <v>44.3</v>
      </c>
      <c r="X32" s="42">
        <v>45</v>
      </c>
      <c r="Y32" s="42">
        <v>45.9</v>
      </c>
      <c r="Z32" s="42">
        <v>47</v>
      </c>
      <c r="AA32" s="42">
        <v>47.8</v>
      </c>
      <c r="AB32" s="42">
        <v>48.7</v>
      </c>
      <c r="AC32" s="42">
        <v>52.7</v>
      </c>
      <c r="AD32" s="42">
        <v>50.7</v>
      </c>
      <c r="AE32" s="42">
        <v>53.7</v>
      </c>
      <c r="AF32" s="42">
        <v>57.3</v>
      </c>
      <c r="AG32" s="42">
        <v>57.3</v>
      </c>
      <c r="AH32" s="42">
        <v>61.5</v>
      </c>
      <c r="AI32" s="42">
        <v>64.099999999999994</v>
      </c>
      <c r="AJ32" s="42">
        <v>63.4</v>
      </c>
      <c r="AK32" s="42">
        <v>64.900000000000006</v>
      </c>
      <c r="AL32" s="42">
        <v>62.1</v>
      </c>
      <c r="AM32" s="42">
        <v>62.6</v>
      </c>
      <c r="AN32" s="42">
        <v>65.2</v>
      </c>
      <c r="AO32" s="42">
        <v>65.900000000000006</v>
      </c>
      <c r="AP32" s="42">
        <v>66.7</v>
      </c>
      <c r="AQ32" s="42">
        <v>68.2</v>
      </c>
      <c r="AR32" s="42">
        <v>70.7</v>
      </c>
      <c r="AS32" s="42">
        <v>73.099999999999994</v>
      </c>
      <c r="AT32" s="42">
        <v>71.5</v>
      </c>
      <c r="AU32" s="42">
        <v>71.400000000000006</v>
      </c>
      <c r="AV32" s="42">
        <v>68.8</v>
      </c>
      <c r="AW32" s="42">
        <v>66</v>
      </c>
      <c r="AX32" s="42">
        <v>65.8</v>
      </c>
      <c r="AY32" s="42">
        <v>67.3</v>
      </c>
      <c r="AZ32" s="42">
        <v>65.599999999999994</v>
      </c>
      <c r="BA32" s="42">
        <v>66.3</v>
      </c>
      <c r="BB32" s="42">
        <v>67.2</v>
      </c>
      <c r="BC32" s="42">
        <v>69.2</v>
      </c>
      <c r="BD32" s="42">
        <v>68.400000000000006</v>
      </c>
      <c r="BE32" s="42">
        <v>67</v>
      </c>
      <c r="BF32" s="42">
        <v>71.3</v>
      </c>
      <c r="BG32" s="42">
        <v>73.099999999999994</v>
      </c>
      <c r="BH32" s="42">
        <v>70.7</v>
      </c>
      <c r="BI32" s="42">
        <v>74.3</v>
      </c>
      <c r="BJ32" s="42">
        <v>74.8</v>
      </c>
      <c r="BK32" s="42">
        <v>75.3</v>
      </c>
      <c r="BL32" s="42">
        <v>76.400000000000006</v>
      </c>
      <c r="BM32" s="42">
        <v>78.099999999999994</v>
      </c>
      <c r="BN32" s="42">
        <v>79.7</v>
      </c>
      <c r="BO32" s="42">
        <v>83.8</v>
      </c>
      <c r="BP32" s="42">
        <v>86.7</v>
      </c>
      <c r="BQ32" s="42">
        <v>79.5</v>
      </c>
      <c r="BR32" s="42">
        <v>76.900000000000006</v>
      </c>
      <c r="BS32" s="42">
        <v>80.2</v>
      </c>
      <c r="BT32" s="42">
        <v>78.2</v>
      </c>
      <c r="BU32" s="42">
        <v>78.2</v>
      </c>
      <c r="BV32" s="42">
        <v>84.1</v>
      </c>
      <c r="BW32" s="42">
        <v>84.1</v>
      </c>
      <c r="BX32" s="42">
        <v>87</v>
      </c>
      <c r="BY32" s="42">
        <v>87.7</v>
      </c>
      <c r="BZ32" s="42">
        <v>88.7</v>
      </c>
      <c r="CA32" s="42">
        <v>89.1</v>
      </c>
      <c r="CB32" s="42">
        <v>95</v>
      </c>
      <c r="CC32" s="42">
        <v>94.5</v>
      </c>
      <c r="CD32" s="42">
        <v>99.9</v>
      </c>
      <c r="CE32" s="42">
        <v>103.2</v>
      </c>
      <c r="CF32" s="42">
        <v>105.5</v>
      </c>
      <c r="CG32" s="42">
        <v>108.8</v>
      </c>
      <c r="CH32" s="42">
        <v>115.6</v>
      </c>
      <c r="CI32" s="42">
        <v>120.5</v>
      </c>
      <c r="CJ32" s="42">
        <v>127</v>
      </c>
      <c r="CK32" s="42">
        <v>132.9</v>
      </c>
      <c r="CL32" s="42">
        <v>136.19999999999999</v>
      </c>
      <c r="CM32" s="42">
        <v>139</v>
      </c>
      <c r="CN32" s="42">
        <v>145</v>
      </c>
      <c r="CO32" s="42">
        <v>146.5</v>
      </c>
      <c r="CP32" s="42">
        <v>148.80000000000001</v>
      </c>
      <c r="CQ32" s="42">
        <v>151.4</v>
      </c>
      <c r="CR32" s="42">
        <v>157.19999999999999</v>
      </c>
      <c r="CS32" s="42">
        <v>165.5</v>
      </c>
      <c r="CT32" s="42">
        <v>162.4</v>
      </c>
      <c r="CU32" s="42">
        <v>164.9</v>
      </c>
      <c r="CV32" s="42">
        <v>167.3</v>
      </c>
      <c r="CW32" s="42">
        <v>172.8</v>
      </c>
      <c r="CX32" s="42">
        <v>175.6</v>
      </c>
      <c r="CY32" s="42">
        <v>174.8</v>
      </c>
      <c r="CZ32" s="42">
        <v>175.8</v>
      </c>
      <c r="DA32" s="42">
        <v>171.7</v>
      </c>
      <c r="DB32" s="42">
        <v>177.1</v>
      </c>
      <c r="DC32" s="42">
        <v>185.5</v>
      </c>
      <c r="DD32" s="42">
        <v>182.9</v>
      </c>
      <c r="DE32" s="42">
        <v>180.3</v>
      </c>
      <c r="DF32" s="42">
        <v>184.6</v>
      </c>
      <c r="DG32" s="42">
        <v>184.2</v>
      </c>
      <c r="DH32" s="42">
        <v>187.5</v>
      </c>
      <c r="DI32" s="42">
        <v>196.3</v>
      </c>
      <c r="DJ32" s="42">
        <v>197.3</v>
      </c>
      <c r="DK32" s="42">
        <v>197</v>
      </c>
      <c r="DL32" s="42">
        <v>201.8</v>
      </c>
      <c r="DM32" s="42">
        <v>207</v>
      </c>
      <c r="DN32" s="42">
        <v>214.7</v>
      </c>
      <c r="DO32" s="42">
        <v>211.8</v>
      </c>
      <c r="DP32" s="42">
        <v>223.1</v>
      </c>
      <c r="DQ32" s="42">
        <v>227</v>
      </c>
      <c r="DR32" s="42">
        <v>224.5</v>
      </c>
      <c r="DS32" s="42">
        <v>227.4</v>
      </c>
      <c r="DT32" s="42">
        <v>239.5</v>
      </c>
      <c r="DU32" s="42">
        <v>241.1</v>
      </c>
      <c r="DV32" s="42">
        <v>254</v>
      </c>
      <c r="DW32" s="42">
        <v>262.2</v>
      </c>
      <c r="DX32" s="42">
        <v>258.5</v>
      </c>
      <c r="DY32" s="42">
        <v>270.39999999999998</v>
      </c>
      <c r="DZ32" s="42">
        <v>277.3</v>
      </c>
      <c r="EA32" s="42">
        <v>285.7</v>
      </c>
      <c r="EB32" s="42">
        <v>294.3</v>
      </c>
      <c r="EC32" s="42">
        <v>297.39999999999998</v>
      </c>
      <c r="ED32" s="42">
        <v>299.60000000000002</v>
      </c>
      <c r="EE32" s="42">
        <v>323.3</v>
      </c>
      <c r="EF32" s="42">
        <v>329.6</v>
      </c>
      <c r="EG32" s="42">
        <v>334.3</v>
      </c>
      <c r="EH32" s="42">
        <v>328</v>
      </c>
      <c r="EI32" s="42">
        <v>332.8</v>
      </c>
      <c r="EJ32" s="42">
        <v>328.4</v>
      </c>
      <c r="EK32" s="42">
        <v>340</v>
      </c>
      <c r="EL32" s="42">
        <v>341.6</v>
      </c>
      <c r="EM32" s="42">
        <v>344.8</v>
      </c>
      <c r="EN32" s="42">
        <v>342.5</v>
      </c>
      <c r="EO32" s="42">
        <v>345.1</v>
      </c>
      <c r="EP32" s="42">
        <v>340</v>
      </c>
      <c r="EQ32" s="42">
        <v>341.5</v>
      </c>
      <c r="ER32" s="42">
        <v>347.9</v>
      </c>
      <c r="ES32" s="42">
        <v>334.7</v>
      </c>
      <c r="ET32" s="42">
        <v>358.4</v>
      </c>
      <c r="EU32" s="42">
        <v>359.4</v>
      </c>
      <c r="EV32" s="42">
        <v>359.8</v>
      </c>
      <c r="EW32" s="42">
        <v>358.9</v>
      </c>
      <c r="EX32" s="42">
        <v>365.7</v>
      </c>
      <c r="EY32" s="42">
        <v>371.5</v>
      </c>
      <c r="EZ32" s="42">
        <v>368.8</v>
      </c>
      <c r="FA32" s="42">
        <v>378.6</v>
      </c>
      <c r="FB32" s="42">
        <v>421.1</v>
      </c>
      <c r="FC32" s="42">
        <v>473.9</v>
      </c>
      <c r="FD32" s="42">
        <v>465.4</v>
      </c>
      <c r="FE32" s="42">
        <v>472.1</v>
      </c>
      <c r="FF32" s="42">
        <v>496.2</v>
      </c>
      <c r="FG32" s="42">
        <v>492.6</v>
      </c>
      <c r="FH32" s="42">
        <v>517.79999999999995</v>
      </c>
      <c r="FI32" s="42">
        <v>514.4</v>
      </c>
      <c r="FJ32" s="42">
        <v>500.5</v>
      </c>
      <c r="FK32" s="42">
        <v>503.4</v>
      </c>
      <c r="FL32" s="42">
        <v>448.3</v>
      </c>
      <c r="FM32" s="42">
        <v>437.7</v>
      </c>
      <c r="FN32" s="42">
        <v>441.7</v>
      </c>
      <c r="FO32" s="42">
        <v>447.9</v>
      </c>
      <c r="FP32" s="42">
        <v>440</v>
      </c>
      <c r="FQ32" s="42">
        <v>448.2</v>
      </c>
      <c r="FR32" s="42">
        <v>440</v>
      </c>
      <c r="FS32" s="42">
        <v>459.2</v>
      </c>
      <c r="FT32" s="42">
        <v>454</v>
      </c>
      <c r="FU32" s="42">
        <v>447.3</v>
      </c>
      <c r="FV32" s="42">
        <v>467.8</v>
      </c>
      <c r="FW32" s="42">
        <v>492.5</v>
      </c>
      <c r="FX32" s="42">
        <v>511.1</v>
      </c>
      <c r="FY32" s="42">
        <v>508.8</v>
      </c>
      <c r="FZ32" s="42">
        <v>524.79999999999995</v>
      </c>
      <c r="GA32" s="42">
        <v>528.9</v>
      </c>
      <c r="GB32" s="42">
        <v>530.4</v>
      </c>
      <c r="GC32" s="42">
        <v>548.20000000000005</v>
      </c>
      <c r="GD32" s="42">
        <v>538.9</v>
      </c>
      <c r="GE32" s="42">
        <v>551.79999999999995</v>
      </c>
      <c r="GF32" s="42">
        <v>562.70000000000005</v>
      </c>
      <c r="GG32" s="42">
        <v>573.9</v>
      </c>
      <c r="GH32" s="42">
        <v>561</v>
      </c>
      <c r="GI32" s="42">
        <v>542.29999999999995</v>
      </c>
      <c r="GJ32" s="42">
        <v>562.9</v>
      </c>
      <c r="GK32" s="42">
        <v>572.9</v>
      </c>
      <c r="GL32" s="42">
        <v>581.5</v>
      </c>
      <c r="GM32" s="42">
        <v>578</v>
      </c>
      <c r="GN32" s="42">
        <v>584.29999999999995</v>
      </c>
      <c r="GO32" s="42">
        <v>586.5</v>
      </c>
      <c r="GP32" s="42">
        <v>594.20000000000005</v>
      </c>
      <c r="GQ32" s="42">
        <v>612.5</v>
      </c>
      <c r="GR32" s="42">
        <v>610.29999999999995</v>
      </c>
      <c r="GS32" s="42">
        <v>615.4</v>
      </c>
      <c r="GT32" s="42">
        <v>627.79999999999995</v>
      </c>
      <c r="GU32" s="42">
        <v>1396.9</v>
      </c>
      <c r="GV32" s="42">
        <v>728.2</v>
      </c>
      <c r="GW32" s="42">
        <v>738.1</v>
      </c>
      <c r="GX32" s="42">
        <v>785.6</v>
      </c>
    </row>
    <row r="33" spans="1:206" x14ac:dyDescent="0.35">
      <c r="A33" s="2" t="s">
        <v>309</v>
      </c>
      <c r="B33" s="42">
        <v>14</v>
      </c>
      <c r="C33" s="42">
        <v>14.1</v>
      </c>
      <c r="D33" s="42">
        <v>14.3</v>
      </c>
      <c r="E33" s="42">
        <v>14.4</v>
      </c>
      <c r="F33" s="42">
        <v>14.7</v>
      </c>
      <c r="G33" s="42">
        <v>15.6</v>
      </c>
      <c r="H33" s="42">
        <v>16</v>
      </c>
      <c r="I33" s="42">
        <v>17.3</v>
      </c>
      <c r="J33" s="42">
        <v>19.5</v>
      </c>
      <c r="K33" s="42">
        <v>21</v>
      </c>
      <c r="L33" s="42">
        <v>21.2</v>
      </c>
      <c r="M33" s="42">
        <v>21.8</v>
      </c>
      <c r="N33" s="42">
        <v>21.9</v>
      </c>
      <c r="O33" s="42">
        <v>22.3</v>
      </c>
      <c r="P33" s="42">
        <v>23.1</v>
      </c>
      <c r="Q33" s="42">
        <v>24</v>
      </c>
      <c r="R33" s="42">
        <v>23.3</v>
      </c>
      <c r="S33" s="42">
        <v>24.1</v>
      </c>
      <c r="T33" s="42">
        <v>25.2</v>
      </c>
      <c r="U33" s="42">
        <v>25.6</v>
      </c>
      <c r="V33" s="42">
        <v>25.7</v>
      </c>
      <c r="W33" s="42">
        <v>26.5</v>
      </c>
      <c r="X33" s="42">
        <v>27.2</v>
      </c>
      <c r="Y33" s="42">
        <v>28.2</v>
      </c>
      <c r="Z33" s="42">
        <v>29.5</v>
      </c>
      <c r="AA33" s="42">
        <v>30.6</v>
      </c>
      <c r="AB33" s="42">
        <v>31.6</v>
      </c>
      <c r="AC33" s="42">
        <v>32.6</v>
      </c>
      <c r="AD33" s="42">
        <v>33.5</v>
      </c>
      <c r="AE33" s="42">
        <v>34.700000000000003</v>
      </c>
      <c r="AF33" s="42">
        <v>35.9</v>
      </c>
      <c r="AG33" s="42">
        <v>37.299999999999997</v>
      </c>
      <c r="AH33" s="42">
        <v>38.6</v>
      </c>
      <c r="AI33" s="42">
        <v>40.1</v>
      </c>
      <c r="AJ33" s="42">
        <v>40.9</v>
      </c>
      <c r="AK33" s="42">
        <v>42.1</v>
      </c>
      <c r="AL33" s="42">
        <v>42</v>
      </c>
      <c r="AM33" s="42">
        <v>42.1</v>
      </c>
      <c r="AN33" s="42">
        <v>45.4</v>
      </c>
      <c r="AO33" s="42">
        <v>46.6</v>
      </c>
      <c r="AP33" s="42">
        <v>46.6</v>
      </c>
      <c r="AQ33" s="42">
        <v>48</v>
      </c>
      <c r="AR33" s="42">
        <v>49.4</v>
      </c>
      <c r="AS33" s="42">
        <v>51.6</v>
      </c>
      <c r="AT33" s="42">
        <v>52.5</v>
      </c>
      <c r="AU33" s="42">
        <v>53.7</v>
      </c>
      <c r="AV33" s="42">
        <v>55.5</v>
      </c>
      <c r="AW33" s="42">
        <v>56.8</v>
      </c>
      <c r="AX33" s="42">
        <v>57.3</v>
      </c>
      <c r="AY33" s="42">
        <v>58.1</v>
      </c>
      <c r="AZ33" s="42">
        <v>60.4</v>
      </c>
      <c r="BA33" s="42">
        <v>60.8</v>
      </c>
      <c r="BB33" s="42">
        <v>61.3</v>
      </c>
      <c r="BC33" s="42">
        <v>64.3</v>
      </c>
      <c r="BD33" s="42">
        <v>68.099999999999994</v>
      </c>
      <c r="BE33" s="42">
        <v>70.7</v>
      </c>
      <c r="BF33" s="42">
        <v>73.3</v>
      </c>
      <c r="BG33" s="42">
        <v>75.8</v>
      </c>
      <c r="BH33" s="42">
        <v>76.8</v>
      </c>
      <c r="BI33" s="42">
        <v>78.2</v>
      </c>
      <c r="BJ33" s="42">
        <v>79.3</v>
      </c>
      <c r="BK33" s="42">
        <v>80.900000000000006</v>
      </c>
      <c r="BL33" s="42">
        <v>81.5</v>
      </c>
      <c r="BM33" s="42">
        <v>83.7</v>
      </c>
      <c r="BN33" s="42">
        <v>84.5</v>
      </c>
      <c r="BO33" s="42">
        <v>85</v>
      </c>
      <c r="BP33" s="42">
        <v>87.5</v>
      </c>
      <c r="BQ33" s="42">
        <v>91.8</v>
      </c>
      <c r="BR33" s="42">
        <v>92.4</v>
      </c>
      <c r="BS33" s="42">
        <v>101.5</v>
      </c>
      <c r="BT33" s="42">
        <v>94.1</v>
      </c>
      <c r="BU33" s="42">
        <v>98.4</v>
      </c>
      <c r="BV33" s="42">
        <v>99.4</v>
      </c>
      <c r="BW33" s="42">
        <v>97.2</v>
      </c>
      <c r="BX33" s="42">
        <v>104.1</v>
      </c>
      <c r="BY33" s="42">
        <v>107.6</v>
      </c>
      <c r="BZ33" s="42">
        <v>113.4</v>
      </c>
      <c r="CA33" s="42">
        <v>118.3</v>
      </c>
      <c r="CB33" s="42">
        <v>114.5</v>
      </c>
      <c r="CC33" s="42">
        <v>112.4</v>
      </c>
      <c r="CD33" s="42">
        <v>119.4</v>
      </c>
      <c r="CE33" s="42">
        <v>122.6</v>
      </c>
      <c r="CF33" s="42">
        <v>123.7</v>
      </c>
      <c r="CG33" s="42">
        <v>124.6</v>
      </c>
      <c r="CH33" s="42">
        <v>121.2</v>
      </c>
      <c r="CI33" s="42">
        <v>124.5</v>
      </c>
      <c r="CJ33" s="42">
        <v>126.1</v>
      </c>
      <c r="CK33" s="42">
        <v>129.5</v>
      </c>
      <c r="CL33" s="42">
        <v>127.6</v>
      </c>
      <c r="CM33" s="42">
        <v>136.9</v>
      </c>
      <c r="CN33" s="42">
        <v>136.80000000000001</v>
      </c>
      <c r="CO33" s="42">
        <v>140</v>
      </c>
      <c r="CP33" s="42">
        <v>136.69999999999999</v>
      </c>
      <c r="CQ33" s="42">
        <v>138.30000000000001</v>
      </c>
      <c r="CR33" s="42">
        <v>143.6</v>
      </c>
      <c r="CS33" s="42">
        <v>145.80000000000001</v>
      </c>
      <c r="CT33" s="42">
        <v>146.9</v>
      </c>
      <c r="CU33" s="42">
        <v>141.9</v>
      </c>
      <c r="CV33" s="42">
        <v>151.19999999999999</v>
      </c>
      <c r="CW33" s="42">
        <v>152</v>
      </c>
      <c r="CX33" s="42">
        <v>156.9</v>
      </c>
      <c r="CY33" s="42">
        <v>152.4</v>
      </c>
      <c r="CZ33" s="42">
        <v>160.69999999999999</v>
      </c>
      <c r="DA33" s="42">
        <v>162.4</v>
      </c>
      <c r="DB33" s="42">
        <v>165.3</v>
      </c>
      <c r="DC33" s="42">
        <v>165.9</v>
      </c>
      <c r="DD33" s="42">
        <v>169.3</v>
      </c>
      <c r="DE33" s="42">
        <v>174.1</v>
      </c>
      <c r="DF33" s="42">
        <v>177.8</v>
      </c>
      <c r="DG33" s="42">
        <v>176.9</v>
      </c>
      <c r="DH33" s="42">
        <v>184.1</v>
      </c>
      <c r="DI33" s="42">
        <v>189.2</v>
      </c>
      <c r="DJ33" s="42">
        <v>195.6</v>
      </c>
      <c r="DK33" s="42">
        <v>201.4</v>
      </c>
      <c r="DL33" s="42">
        <v>201.6</v>
      </c>
      <c r="DM33" s="42">
        <v>206.3</v>
      </c>
      <c r="DN33" s="42">
        <v>208.2</v>
      </c>
      <c r="DO33" s="42">
        <v>209.4</v>
      </c>
      <c r="DP33" s="42">
        <v>216.4</v>
      </c>
      <c r="DQ33" s="42">
        <v>224</v>
      </c>
      <c r="DR33" s="42">
        <v>232.2</v>
      </c>
      <c r="DS33" s="42">
        <v>243.3</v>
      </c>
      <c r="DT33" s="42">
        <v>236.6</v>
      </c>
      <c r="DU33" s="42">
        <v>234.8</v>
      </c>
      <c r="DV33" s="42">
        <v>250.9</v>
      </c>
      <c r="DW33" s="42">
        <v>259.89999999999998</v>
      </c>
      <c r="DX33" s="42">
        <v>231.9</v>
      </c>
      <c r="DY33" s="42">
        <v>229.3</v>
      </c>
      <c r="DZ33" s="42">
        <v>227.4</v>
      </c>
      <c r="EA33" s="42">
        <v>214.3</v>
      </c>
      <c r="EB33" s="42">
        <v>218.8</v>
      </c>
      <c r="EC33" s="42">
        <v>218.9</v>
      </c>
      <c r="ED33" s="42">
        <v>217.9</v>
      </c>
      <c r="EE33" s="42">
        <v>207.9</v>
      </c>
      <c r="EF33" s="42">
        <v>234.2</v>
      </c>
      <c r="EG33" s="42">
        <v>239.7</v>
      </c>
      <c r="EH33" s="42">
        <v>239</v>
      </c>
      <c r="EI33" s="42">
        <v>234.3</v>
      </c>
      <c r="EJ33" s="42">
        <v>247.7</v>
      </c>
      <c r="EK33" s="42">
        <v>261.8</v>
      </c>
      <c r="EL33" s="42">
        <v>269.39999999999998</v>
      </c>
      <c r="EM33" s="42">
        <v>270.39999999999998</v>
      </c>
      <c r="EN33" s="42">
        <v>276</v>
      </c>
      <c r="EO33" s="42">
        <v>285.2</v>
      </c>
      <c r="EP33" s="42">
        <v>294.89999999999998</v>
      </c>
      <c r="EQ33" s="42">
        <v>310.10000000000002</v>
      </c>
      <c r="ER33" s="42">
        <v>297.7</v>
      </c>
      <c r="ES33" s="42">
        <v>301.7</v>
      </c>
      <c r="ET33" s="42">
        <v>320.5</v>
      </c>
      <c r="EU33" s="42">
        <v>332</v>
      </c>
      <c r="EV33" s="42">
        <v>319.60000000000002</v>
      </c>
      <c r="EW33" s="42">
        <v>314.2</v>
      </c>
      <c r="EX33" s="42">
        <v>333.4</v>
      </c>
      <c r="EY33" s="42">
        <v>361.1</v>
      </c>
      <c r="EZ33" s="42">
        <v>323.8</v>
      </c>
      <c r="FA33" s="42">
        <v>305.10000000000002</v>
      </c>
      <c r="FB33" s="42">
        <v>281.10000000000002</v>
      </c>
      <c r="FC33" s="42">
        <v>275.60000000000002</v>
      </c>
      <c r="FD33" s="42">
        <v>293.3</v>
      </c>
      <c r="FE33" s="42">
        <v>293.3</v>
      </c>
      <c r="FF33" s="42">
        <v>288.39999999999998</v>
      </c>
      <c r="FG33" s="42">
        <v>278</v>
      </c>
      <c r="FH33" s="42">
        <v>297.8</v>
      </c>
      <c r="FI33" s="42">
        <v>311.89999999999998</v>
      </c>
      <c r="FJ33" s="42">
        <v>315.2</v>
      </c>
      <c r="FK33" s="42">
        <v>319.39999999999998</v>
      </c>
      <c r="FL33" s="42">
        <v>327.2</v>
      </c>
      <c r="FM33" s="42">
        <v>329.9</v>
      </c>
      <c r="FN33" s="42">
        <v>330.1</v>
      </c>
      <c r="FO33" s="42">
        <v>337</v>
      </c>
      <c r="FP33" s="42">
        <v>346.2</v>
      </c>
      <c r="FQ33" s="42">
        <v>359.2</v>
      </c>
      <c r="FR33" s="42">
        <v>376.5</v>
      </c>
      <c r="FS33" s="42">
        <v>386.1</v>
      </c>
      <c r="FT33" s="42">
        <v>366.6</v>
      </c>
      <c r="FU33" s="42">
        <v>364.9</v>
      </c>
      <c r="FV33" s="42">
        <v>375.7</v>
      </c>
      <c r="FW33" s="42">
        <v>369.4</v>
      </c>
      <c r="FX33" s="42">
        <v>385.3</v>
      </c>
      <c r="FY33" s="42">
        <v>393</v>
      </c>
      <c r="FZ33" s="42">
        <v>395.4</v>
      </c>
      <c r="GA33" s="42">
        <v>415.3</v>
      </c>
      <c r="GB33" s="42">
        <v>406.5</v>
      </c>
      <c r="GC33" s="42">
        <v>412.3</v>
      </c>
      <c r="GD33" s="42">
        <v>398.3</v>
      </c>
      <c r="GE33" s="42">
        <v>408.4</v>
      </c>
      <c r="GF33" s="42">
        <v>417.2</v>
      </c>
      <c r="GG33" s="42">
        <v>415.8</v>
      </c>
      <c r="GH33" s="42">
        <v>420</v>
      </c>
      <c r="GI33" s="42">
        <v>403.9</v>
      </c>
      <c r="GJ33" s="42">
        <v>427.3</v>
      </c>
      <c r="GK33" s="42">
        <v>477</v>
      </c>
      <c r="GL33" s="42">
        <v>487</v>
      </c>
      <c r="GM33" s="42">
        <v>455.5</v>
      </c>
      <c r="GN33" s="42">
        <v>472.2</v>
      </c>
      <c r="GO33" s="42">
        <v>456.5</v>
      </c>
      <c r="GP33" s="42">
        <v>475.2</v>
      </c>
      <c r="GQ33" s="42">
        <v>519.4</v>
      </c>
      <c r="GR33" s="42">
        <v>483.9</v>
      </c>
      <c r="GS33" s="42">
        <v>480.9</v>
      </c>
      <c r="GT33" s="42">
        <v>495.8</v>
      </c>
      <c r="GU33" s="42">
        <v>496.4</v>
      </c>
      <c r="GV33" s="42">
        <v>506.6</v>
      </c>
      <c r="GW33" s="42">
        <v>524.5</v>
      </c>
      <c r="GX33" s="42">
        <v>555</v>
      </c>
    </row>
    <row r="34" spans="1:206" x14ac:dyDescent="0.35">
      <c r="A34" s="2" t="s">
        <v>310</v>
      </c>
      <c r="B34" s="42">
        <v>70.599999999999994</v>
      </c>
      <c r="C34" s="42">
        <v>72.400000000000006</v>
      </c>
      <c r="D34" s="42">
        <v>74.3</v>
      </c>
      <c r="E34" s="42">
        <v>76</v>
      </c>
      <c r="F34" s="42">
        <v>78.3</v>
      </c>
      <c r="G34" s="42">
        <v>80.2</v>
      </c>
      <c r="H34" s="42">
        <v>82.8</v>
      </c>
      <c r="I34" s="42">
        <v>84.7</v>
      </c>
      <c r="J34" s="42">
        <v>86.4</v>
      </c>
      <c r="K34" s="42">
        <v>88.5</v>
      </c>
      <c r="L34" s="42">
        <v>90.4</v>
      </c>
      <c r="M34" s="42">
        <v>92.5</v>
      </c>
      <c r="N34" s="42">
        <v>95.1</v>
      </c>
      <c r="O34" s="42">
        <v>96.3</v>
      </c>
      <c r="P34" s="42">
        <v>98.7</v>
      </c>
      <c r="Q34" s="42">
        <v>99.6</v>
      </c>
      <c r="R34" s="42">
        <v>101</v>
      </c>
      <c r="S34" s="42">
        <v>104</v>
      </c>
      <c r="T34" s="42">
        <v>106.8</v>
      </c>
      <c r="U34" s="42">
        <v>107.5</v>
      </c>
      <c r="V34" s="42">
        <v>109</v>
      </c>
      <c r="W34" s="42">
        <v>111.7</v>
      </c>
      <c r="X34" s="42">
        <v>114.9</v>
      </c>
      <c r="Y34" s="42">
        <v>117.3</v>
      </c>
      <c r="Z34" s="42">
        <v>120.9</v>
      </c>
      <c r="AA34" s="42">
        <v>123.5</v>
      </c>
      <c r="AB34" s="42">
        <v>126</v>
      </c>
      <c r="AC34" s="42">
        <v>129.6</v>
      </c>
      <c r="AD34" s="42">
        <v>132.9</v>
      </c>
      <c r="AE34" s="42">
        <v>135.5</v>
      </c>
      <c r="AF34" s="42">
        <v>138.30000000000001</v>
      </c>
      <c r="AG34" s="42">
        <v>141.1</v>
      </c>
      <c r="AH34" s="42">
        <v>143</v>
      </c>
      <c r="AI34" s="42">
        <v>147.69999999999999</v>
      </c>
      <c r="AJ34" s="42">
        <v>144.19999999999999</v>
      </c>
      <c r="AK34" s="42">
        <v>147.6</v>
      </c>
      <c r="AL34" s="42">
        <v>150.6</v>
      </c>
      <c r="AM34" s="42">
        <v>152.6</v>
      </c>
      <c r="AN34" s="42">
        <v>155.6</v>
      </c>
      <c r="AO34" s="42">
        <v>159</v>
      </c>
      <c r="AP34" s="42">
        <v>161.9</v>
      </c>
      <c r="AQ34" s="42">
        <v>163.30000000000001</v>
      </c>
      <c r="AR34" s="42">
        <v>168.2</v>
      </c>
      <c r="AS34" s="42">
        <v>173.3</v>
      </c>
      <c r="AT34" s="42">
        <v>180.2</v>
      </c>
      <c r="AU34" s="42">
        <v>183.7</v>
      </c>
      <c r="AV34" s="42">
        <v>188.3</v>
      </c>
      <c r="AW34" s="42">
        <v>190.7</v>
      </c>
      <c r="AX34" s="42">
        <v>193.9</v>
      </c>
      <c r="AY34" s="42">
        <v>198.3</v>
      </c>
      <c r="AZ34" s="42">
        <v>201.7</v>
      </c>
      <c r="BA34" s="42">
        <v>206</v>
      </c>
      <c r="BB34" s="42">
        <v>209.6</v>
      </c>
      <c r="BC34" s="42">
        <v>216</v>
      </c>
      <c r="BD34" s="42">
        <v>222</v>
      </c>
      <c r="BE34" s="42">
        <v>228</v>
      </c>
      <c r="BF34" s="42">
        <v>234.7</v>
      </c>
      <c r="BG34" s="42">
        <v>240.3</v>
      </c>
      <c r="BH34" s="42">
        <v>244.7</v>
      </c>
      <c r="BI34" s="42">
        <v>250.2</v>
      </c>
      <c r="BJ34" s="42">
        <v>254.7</v>
      </c>
      <c r="BK34" s="42">
        <v>260</v>
      </c>
      <c r="BL34" s="42">
        <v>265.10000000000002</v>
      </c>
      <c r="BM34" s="42">
        <v>268.5</v>
      </c>
      <c r="BN34" s="42">
        <v>273</v>
      </c>
      <c r="BO34" s="42">
        <v>276.60000000000002</v>
      </c>
      <c r="BP34" s="42">
        <v>282.3</v>
      </c>
      <c r="BQ34" s="42">
        <v>286.8</v>
      </c>
      <c r="BR34" s="42">
        <v>291.89999999999998</v>
      </c>
      <c r="BS34" s="42">
        <v>298.5</v>
      </c>
      <c r="BT34" s="42">
        <v>306</v>
      </c>
      <c r="BU34" s="42">
        <v>310</v>
      </c>
      <c r="BV34" s="42">
        <v>315.7</v>
      </c>
      <c r="BW34" s="42">
        <v>323.2</v>
      </c>
      <c r="BX34" s="42">
        <v>327.3</v>
      </c>
      <c r="BY34" s="42">
        <v>332.4</v>
      </c>
      <c r="BZ34" s="42">
        <v>340.2</v>
      </c>
      <c r="CA34" s="42">
        <v>348.2</v>
      </c>
      <c r="CB34" s="42">
        <v>353.9</v>
      </c>
      <c r="CC34" s="42">
        <v>354.2</v>
      </c>
      <c r="CD34" s="42">
        <v>369.3</v>
      </c>
      <c r="CE34" s="42">
        <v>368.7</v>
      </c>
      <c r="CF34" s="42">
        <v>375.6</v>
      </c>
      <c r="CG34" s="42">
        <v>382.7</v>
      </c>
      <c r="CH34" s="42">
        <v>384.3</v>
      </c>
      <c r="CI34" s="42">
        <v>390.2</v>
      </c>
      <c r="CJ34" s="42">
        <v>399.4</v>
      </c>
      <c r="CK34" s="42">
        <v>407.3</v>
      </c>
      <c r="CL34" s="42">
        <v>412.8</v>
      </c>
      <c r="CM34" s="42">
        <v>418.2</v>
      </c>
      <c r="CN34" s="42">
        <v>424.1</v>
      </c>
      <c r="CO34" s="42">
        <v>425.3</v>
      </c>
      <c r="CP34" s="42">
        <v>427.5</v>
      </c>
      <c r="CQ34" s="42">
        <v>432.8</v>
      </c>
      <c r="CR34" s="42">
        <v>439.5</v>
      </c>
      <c r="CS34" s="42">
        <v>447.2</v>
      </c>
      <c r="CT34" s="42">
        <v>456</v>
      </c>
      <c r="CU34" s="42">
        <v>465.8</v>
      </c>
      <c r="CV34" s="42">
        <v>470</v>
      </c>
      <c r="CW34" s="42">
        <v>473.3</v>
      </c>
      <c r="CX34" s="42">
        <v>478.8</v>
      </c>
      <c r="CY34" s="42">
        <v>477.9</v>
      </c>
      <c r="CZ34" s="42">
        <v>483.5</v>
      </c>
      <c r="DA34" s="42">
        <v>489.3</v>
      </c>
      <c r="DB34" s="42">
        <v>497.8</v>
      </c>
      <c r="DC34" s="42">
        <v>506.5</v>
      </c>
      <c r="DD34" s="42">
        <v>510.1</v>
      </c>
      <c r="DE34" s="42">
        <v>517.29999999999995</v>
      </c>
      <c r="DF34" s="42">
        <v>523.79999999999995</v>
      </c>
      <c r="DG34" s="42">
        <v>530.70000000000005</v>
      </c>
      <c r="DH34" s="42">
        <v>536.6</v>
      </c>
      <c r="DI34" s="42">
        <v>544</v>
      </c>
      <c r="DJ34" s="42">
        <v>549.6</v>
      </c>
      <c r="DK34" s="42">
        <v>555.4</v>
      </c>
      <c r="DL34" s="42">
        <v>561.6</v>
      </c>
      <c r="DM34" s="42">
        <v>568.6</v>
      </c>
      <c r="DN34" s="42">
        <v>576.20000000000005</v>
      </c>
      <c r="DO34" s="42">
        <v>585.4</v>
      </c>
      <c r="DP34" s="42">
        <v>595.20000000000005</v>
      </c>
      <c r="DQ34" s="42">
        <v>603.70000000000005</v>
      </c>
      <c r="DR34" s="42">
        <v>612.4</v>
      </c>
      <c r="DS34" s="42">
        <v>618.9</v>
      </c>
      <c r="DT34" s="42">
        <v>623.70000000000005</v>
      </c>
      <c r="DU34" s="42">
        <v>630.1</v>
      </c>
      <c r="DV34" s="42">
        <v>637.1</v>
      </c>
      <c r="DW34" s="42">
        <v>637.79999999999995</v>
      </c>
      <c r="DX34" s="42">
        <v>641.70000000000005</v>
      </c>
      <c r="DY34" s="42">
        <v>653</v>
      </c>
      <c r="DZ34" s="42">
        <v>659.3</v>
      </c>
      <c r="EA34" s="42">
        <v>664</v>
      </c>
      <c r="EB34" s="42">
        <v>680.5</v>
      </c>
      <c r="EC34" s="42">
        <v>689</v>
      </c>
      <c r="ED34" s="42">
        <v>698.5</v>
      </c>
      <c r="EE34" s="42">
        <v>709.9</v>
      </c>
      <c r="EF34" s="42">
        <v>723.4</v>
      </c>
      <c r="EG34" s="42">
        <v>729.8</v>
      </c>
      <c r="EH34" s="42">
        <v>753.2</v>
      </c>
      <c r="EI34" s="42">
        <v>765.1</v>
      </c>
      <c r="EJ34" s="42">
        <v>775.4</v>
      </c>
      <c r="EK34" s="42">
        <v>797.6</v>
      </c>
      <c r="EL34" s="42">
        <v>817.9</v>
      </c>
      <c r="EM34" s="42">
        <v>835.9</v>
      </c>
      <c r="EN34" s="42">
        <v>851.8</v>
      </c>
      <c r="EO34" s="42">
        <v>866.6</v>
      </c>
      <c r="EP34" s="42">
        <v>882.7</v>
      </c>
      <c r="EQ34" s="42">
        <v>892.2</v>
      </c>
      <c r="ER34" s="42">
        <v>903.9</v>
      </c>
      <c r="ES34" s="42">
        <v>912.4</v>
      </c>
      <c r="ET34" s="42">
        <v>931.9</v>
      </c>
      <c r="EU34" s="42">
        <v>939.4</v>
      </c>
      <c r="EV34" s="42">
        <v>940.4</v>
      </c>
      <c r="EW34" s="42">
        <v>957.1</v>
      </c>
      <c r="EX34" s="42">
        <v>952.5</v>
      </c>
      <c r="EY34" s="42">
        <v>959.4</v>
      </c>
      <c r="EZ34" s="42">
        <v>964.8</v>
      </c>
      <c r="FA34" s="42">
        <v>946.3</v>
      </c>
      <c r="FB34" s="42">
        <v>929.2</v>
      </c>
      <c r="FC34" s="42">
        <v>923</v>
      </c>
      <c r="FD34" s="42">
        <v>937.4</v>
      </c>
      <c r="FE34" s="42">
        <v>952.1</v>
      </c>
      <c r="FF34" s="42">
        <v>951.6</v>
      </c>
      <c r="FG34" s="42">
        <v>965.7</v>
      </c>
      <c r="FH34" s="42">
        <v>970.1</v>
      </c>
      <c r="FI34" s="42">
        <v>977.7</v>
      </c>
      <c r="FJ34" s="42">
        <v>986.8</v>
      </c>
      <c r="FK34" s="42">
        <v>996.4</v>
      </c>
      <c r="FL34" s="42">
        <v>994.5</v>
      </c>
      <c r="FM34" s="42">
        <v>1002.7</v>
      </c>
      <c r="FN34" s="42">
        <v>1016.9</v>
      </c>
      <c r="FO34" s="42">
        <v>1019.5</v>
      </c>
      <c r="FP34" s="42">
        <v>1016.6</v>
      </c>
      <c r="FQ34" s="42">
        <v>1030.8</v>
      </c>
      <c r="FR34" s="42">
        <v>1052.3</v>
      </c>
      <c r="FS34" s="42">
        <v>1056.4000000000001</v>
      </c>
      <c r="FT34" s="42">
        <v>1068.7</v>
      </c>
      <c r="FU34" s="42">
        <v>1075.3</v>
      </c>
      <c r="FV34" s="42">
        <v>1083.9000000000001</v>
      </c>
      <c r="FW34" s="42">
        <v>1102.2</v>
      </c>
      <c r="FX34" s="42">
        <v>1111.4000000000001</v>
      </c>
      <c r="FY34" s="42">
        <v>1120.5999999999999</v>
      </c>
      <c r="FZ34" s="42">
        <v>1122.3</v>
      </c>
      <c r="GA34" s="42">
        <v>1129.5999999999999</v>
      </c>
      <c r="GB34" s="42">
        <v>1139.4000000000001</v>
      </c>
      <c r="GC34" s="42">
        <v>1148.2</v>
      </c>
      <c r="GD34" s="42">
        <v>1157.7</v>
      </c>
      <c r="GE34" s="42">
        <v>1166</v>
      </c>
      <c r="GF34" s="42">
        <v>1184.5</v>
      </c>
      <c r="GG34" s="42">
        <v>1193.0999999999999</v>
      </c>
      <c r="GH34" s="42">
        <v>1212.9000000000001</v>
      </c>
      <c r="GI34" s="42">
        <v>1226.2</v>
      </c>
      <c r="GJ34" s="42">
        <v>1237.5</v>
      </c>
      <c r="GK34" s="42">
        <v>1255.5</v>
      </c>
      <c r="GL34" s="42">
        <v>1268.2</v>
      </c>
      <c r="GM34" s="42">
        <v>1277.8</v>
      </c>
      <c r="GN34" s="42">
        <v>1286.5999999999999</v>
      </c>
      <c r="GO34" s="42">
        <v>1295.5</v>
      </c>
      <c r="GP34" s="42">
        <v>1301.5999999999999</v>
      </c>
      <c r="GQ34" s="42">
        <v>1312.4</v>
      </c>
      <c r="GR34" s="42">
        <v>1326.5</v>
      </c>
      <c r="GS34" s="42">
        <v>1330.4</v>
      </c>
      <c r="GT34" s="42">
        <v>1346.2</v>
      </c>
      <c r="GU34" s="42">
        <v>1264.3</v>
      </c>
      <c r="GV34" s="42">
        <v>1344.5</v>
      </c>
      <c r="GW34" s="42">
        <v>1360.8</v>
      </c>
      <c r="GX34" s="42">
        <v>1386.2</v>
      </c>
    </row>
    <row r="35" spans="1:206" x14ac:dyDescent="0.35">
      <c r="A35" s="2" t="s">
        <v>311</v>
      </c>
      <c r="B35" s="42">
        <v>3.8</v>
      </c>
      <c r="C35" s="42">
        <v>3.7</v>
      </c>
      <c r="D35" s="42">
        <v>3.8</v>
      </c>
      <c r="E35" s="42">
        <v>3.6</v>
      </c>
      <c r="F35" s="42">
        <v>4.0999999999999996</v>
      </c>
      <c r="G35" s="42">
        <v>4.2</v>
      </c>
      <c r="H35" s="42">
        <v>4.4000000000000004</v>
      </c>
      <c r="I35" s="42">
        <v>4.5</v>
      </c>
      <c r="J35" s="42">
        <v>5</v>
      </c>
      <c r="K35" s="42">
        <v>5</v>
      </c>
      <c r="L35" s="42">
        <v>5.2</v>
      </c>
      <c r="M35" s="42">
        <v>5.7</v>
      </c>
      <c r="N35" s="42">
        <v>6</v>
      </c>
      <c r="O35" s="42">
        <v>6.1</v>
      </c>
      <c r="P35" s="42">
        <v>5.9</v>
      </c>
      <c r="Q35" s="42">
        <v>6.1</v>
      </c>
      <c r="R35" s="42">
        <v>6.3</v>
      </c>
      <c r="S35" s="42">
        <v>6.6</v>
      </c>
      <c r="T35" s="42">
        <v>7.3</v>
      </c>
      <c r="U35" s="42">
        <v>6.5</v>
      </c>
      <c r="V35" s="42">
        <v>6.1</v>
      </c>
      <c r="W35" s="42">
        <v>6.6</v>
      </c>
      <c r="X35" s="42">
        <v>8.1999999999999993</v>
      </c>
      <c r="Y35" s="42">
        <v>8.4</v>
      </c>
      <c r="Z35" s="42">
        <v>9.6999999999999993</v>
      </c>
      <c r="AA35" s="42">
        <v>9.6</v>
      </c>
      <c r="AB35" s="42">
        <v>9.6999999999999993</v>
      </c>
      <c r="AC35" s="42">
        <v>9.6</v>
      </c>
      <c r="AD35" s="42">
        <v>10.5</v>
      </c>
      <c r="AE35" s="42">
        <v>11.4</v>
      </c>
      <c r="AF35" s="42">
        <v>11.8</v>
      </c>
      <c r="AG35" s="42">
        <v>12</v>
      </c>
      <c r="AH35" s="42">
        <v>10.5</v>
      </c>
      <c r="AI35" s="42">
        <v>12.4</v>
      </c>
      <c r="AJ35" s="42">
        <v>12.5</v>
      </c>
      <c r="AK35" s="42">
        <v>13.1</v>
      </c>
      <c r="AL35" s="42">
        <v>13.7</v>
      </c>
      <c r="AM35" s="42">
        <v>13.8</v>
      </c>
      <c r="AN35" s="42">
        <v>13.6</v>
      </c>
      <c r="AO35" s="42">
        <v>13.2</v>
      </c>
      <c r="AP35" s="42">
        <v>16.100000000000001</v>
      </c>
      <c r="AQ35" s="42">
        <v>12.8</v>
      </c>
      <c r="AR35" s="42">
        <v>14</v>
      </c>
      <c r="AS35" s="42">
        <v>15.1</v>
      </c>
      <c r="AT35" s="42">
        <v>16.8</v>
      </c>
      <c r="AU35" s="42">
        <v>15.2</v>
      </c>
      <c r="AV35" s="42">
        <v>15.7</v>
      </c>
      <c r="AW35" s="42">
        <v>14.1</v>
      </c>
      <c r="AX35" s="42">
        <v>14.1</v>
      </c>
      <c r="AY35" s="42">
        <v>14.3</v>
      </c>
      <c r="AZ35" s="42">
        <v>14.4</v>
      </c>
      <c r="BA35" s="42">
        <v>13.3</v>
      </c>
      <c r="BB35" s="42">
        <v>12.8</v>
      </c>
      <c r="BC35" s="42">
        <v>15.7</v>
      </c>
      <c r="BD35" s="42">
        <v>17.399999999999999</v>
      </c>
      <c r="BE35" s="42">
        <v>17.7</v>
      </c>
      <c r="BF35" s="42">
        <v>20.100000000000001</v>
      </c>
      <c r="BG35" s="42">
        <v>19.899999999999999</v>
      </c>
      <c r="BH35" s="42">
        <v>17.5</v>
      </c>
      <c r="BI35" s="42">
        <v>17.7</v>
      </c>
      <c r="BJ35" s="42">
        <v>20</v>
      </c>
      <c r="BK35" s="42">
        <v>19.600000000000001</v>
      </c>
      <c r="BL35" s="42">
        <v>20.9</v>
      </c>
      <c r="BM35" s="42">
        <v>20.5</v>
      </c>
      <c r="BN35" s="42">
        <v>21.4</v>
      </c>
      <c r="BO35" s="42">
        <v>22</v>
      </c>
      <c r="BP35" s="42">
        <v>22.4</v>
      </c>
      <c r="BQ35" s="42">
        <v>24.8</v>
      </c>
      <c r="BR35" s="42">
        <v>22.7</v>
      </c>
      <c r="BS35" s="42">
        <v>24.5</v>
      </c>
      <c r="BT35" s="42">
        <v>24.8</v>
      </c>
      <c r="BU35" s="42">
        <v>23.6</v>
      </c>
      <c r="BV35" s="42">
        <v>23.4</v>
      </c>
      <c r="BW35" s="42">
        <v>25.2</v>
      </c>
      <c r="BX35" s="42">
        <v>27.3</v>
      </c>
      <c r="BY35" s="42">
        <v>28.2</v>
      </c>
      <c r="BZ35" s="42">
        <v>27.8</v>
      </c>
      <c r="CA35" s="42">
        <v>24.2</v>
      </c>
      <c r="CB35" s="42">
        <v>22.8</v>
      </c>
      <c r="CC35" s="42">
        <v>22.1</v>
      </c>
      <c r="CD35" s="42">
        <v>21.4</v>
      </c>
      <c r="CE35" s="42">
        <v>22.1</v>
      </c>
      <c r="CF35" s="42">
        <v>23</v>
      </c>
      <c r="CG35" s="42">
        <v>23.4</v>
      </c>
      <c r="CH35" s="42">
        <v>23.8</v>
      </c>
      <c r="CI35" s="42">
        <v>23.4</v>
      </c>
      <c r="CJ35" s="42">
        <v>23.7</v>
      </c>
      <c r="CK35" s="42">
        <v>23.6</v>
      </c>
      <c r="CL35" s="42">
        <v>25.2</v>
      </c>
      <c r="CM35" s="42">
        <v>24.7</v>
      </c>
      <c r="CN35" s="42">
        <v>23.2</v>
      </c>
      <c r="CO35" s="42">
        <v>24.4</v>
      </c>
      <c r="CP35" s="42">
        <v>24.8</v>
      </c>
      <c r="CQ35" s="42">
        <v>26.8</v>
      </c>
      <c r="CR35" s="42">
        <v>25.2</v>
      </c>
      <c r="CS35" s="42">
        <v>30.8</v>
      </c>
      <c r="CT35" s="42">
        <v>27.1</v>
      </c>
      <c r="CU35" s="42">
        <v>28.7</v>
      </c>
      <c r="CV35" s="42">
        <v>31.4</v>
      </c>
      <c r="CW35" s="42">
        <v>32.700000000000003</v>
      </c>
      <c r="CX35" s="42">
        <v>32.5</v>
      </c>
      <c r="CY35" s="42">
        <v>31.3</v>
      </c>
      <c r="CZ35" s="42">
        <v>31.9</v>
      </c>
      <c r="DA35" s="42">
        <v>30.9</v>
      </c>
      <c r="DB35" s="42">
        <v>31.9</v>
      </c>
      <c r="DC35" s="42">
        <v>33.5</v>
      </c>
      <c r="DD35" s="42">
        <v>33.299999999999997</v>
      </c>
      <c r="DE35" s="42">
        <v>33.4</v>
      </c>
      <c r="DF35" s="42">
        <v>33.1</v>
      </c>
      <c r="DG35" s="42">
        <v>33.6</v>
      </c>
      <c r="DH35" s="42">
        <v>35.5</v>
      </c>
      <c r="DI35" s="42">
        <v>34.4</v>
      </c>
      <c r="DJ35" s="42">
        <v>34.700000000000003</v>
      </c>
      <c r="DK35" s="42">
        <v>34.5</v>
      </c>
      <c r="DL35" s="42">
        <v>35.700000000000003</v>
      </c>
      <c r="DM35" s="42">
        <v>34.799999999999997</v>
      </c>
      <c r="DN35" s="42">
        <v>36.299999999999997</v>
      </c>
      <c r="DO35" s="42">
        <v>35.5</v>
      </c>
      <c r="DP35" s="42">
        <v>35.6</v>
      </c>
      <c r="DQ35" s="42">
        <v>35.9</v>
      </c>
      <c r="DR35" s="42">
        <v>37.200000000000003</v>
      </c>
      <c r="DS35" s="42">
        <v>36.5</v>
      </c>
      <c r="DT35" s="42">
        <v>33.5</v>
      </c>
      <c r="DU35" s="42">
        <v>33.700000000000003</v>
      </c>
      <c r="DV35" s="42">
        <v>30.1</v>
      </c>
      <c r="DW35" s="42">
        <v>30.4</v>
      </c>
      <c r="DX35" s="42">
        <v>28.3</v>
      </c>
      <c r="DY35" s="42">
        <v>26.6</v>
      </c>
      <c r="DZ35" s="42">
        <v>28.3</v>
      </c>
      <c r="EA35" s="42">
        <v>30.2</v>
      </c>
      <c r="EB35" s="42">
        <v>31.5</v>
      </c>
      <c r="EC35" s="42">
        <v>33.5</v>
      </c>
      <c r="ED35" s="42">
        <v>34.5</v>
      </c>
      <c r="EE35" s="42">
        <v>31.7</v>
      </c>
      <c r="EF35" s="42">
        <v>33.6</v>
      </c>
      <c r="EG35" s="42">
        <v>36.200000000000003</v>
      </c>
      <c r="EH35" s="42">
        <v>37.799999999999997</v>
      </c>
      <c r="EI35" s="42">
        <v>40.799999999999997</v>
      </c>
      <c r="EJ35" s="42">
        <v>43.9</v>
      </c>
      <c r="EK35" s="42">
        <v>44.3</v>
      </c>
      <c r="EL35" s="42">
        <v>55.3</v>
      </c>
      <c r="EM35" s="42">
        <v>53</v>
      </c>
      <c r="EN35" s="42">
        <v>53.3</v>
      </c>
      <c r="EO35" s="42">
        <v>58.2</v>
      </c>
      <c r="EP35" s="42">
        <v>59.6</v>
      </c>
      <c r="EQ35" s="42">
        <v>60.3</v>
      </c>
      <c r="ER35" s="42">
        <v>61.8</v>
      </c>
      <c r="ES35" s="42">
        <v>55.2</v>
      </c>
      <c r="ET35" s="42">
        <v>59.2</v>
      </c>
      <c r="EU35" s="42">
        <v>59.4</v>
      </c>
      <c r="EV35" s="42">
        <v>56.3</v>
      </c>
      <c r="EW35" s="42">
        <v>56.6</v>
      </c>
      <c r="EX35" s="42">
        <v>50.2</v>
      </c>
      <c r="EY35" s="42">
        <v>51.6</v>
      </c>
      <c r="EZ35" s="42">
        <v>52.8</v>
      </c>
      <c r="FA35" s="42">
        <v>35.1</v>
      </c>
      <c r="FB35" s="42">
        <v>43.7</v>
      </c>
      <c r="FC35" s="42">
        <v>49.6</v>
      </c>
      <c r="FD35" s="42">
        <v>41.3</v>
      </c>
      <c r="FE35" s="42">
        <v>43.4</v>
      </c>
      <c r="FF35" s="42">
        <v>45.1</v>
      </c>
      <c r="FG35" s="42">
        <v>43.4</v>
      </c>
      <c r="FH35" s="42">
        <v>45.5</v>
      </c>
      <c r="FI35" s="42">
        <v>50.4</v>
      </c>
      <c r="FJ35" s="42">
        <v>48.4</v>
      </c>
      <c r="FK35" s="42">
        <v>49.8</v>
      </c>
      <c r="FL35" s="42">
        <v>46.4</v>
      </c>
      <c r="FM35" s="42">
        <v>49</v>
      </c>
      <c r="FN35" s="42">
        <v>49.2</v>
      </c>
      <c r="FO35" s="42">
        <v>49.5</v>
      </c>
      <c r="FP35" s="42">
        <v>52.1</v>
      </c>
      <c r="FQ35" s="42">
        <v>51.9</v>
      </c>
      <c r="FR35" s="42">
        <v>53.8</v>
      </c>
      <c r="FS35" s="42">
        <v>54.1</v>
      </c>
      <c r="FT35" s="42">
        <v>53.1</v>
      </c>
      <c r="FU35" s="42">
        <v>54.6</v>
      </c>
      <c r="FV35" s="42">
        <v>56.4</v>
      </c>
      <c r="FW35" s="42">
        <v>55.1</v>
      </c>
      <c r="FX35" s="42">
        <v>57</v>
      </c>
      <c r="FY35" s="42">
        <v>57.7</v>
      </c>
      <c r="FZ35" s="42">
        <v>57.6</v>
      </c>
      <c r="GA35" s="42">
        <v>57.5</v>
      </c>
      <c r="GB35" s="42">
        <v>55.8</v>
      </c>
      <c r="GC35" s="42">
        <v>54.1</v>
      </c>
      <c r="GD35" s="42">
        <v>53.7</v>
      </c>
      <c r="GE35" s="42">
        <v>52.6</v>
      </c>
      <c r="GF35" s="42">
        <v>53.1</v>
      </c>
      <c r="GG35" s="42">
        <v>54.1</v>
      </c>
      <c r="GH35" s="42">
        <v>54.3</v>
      </c>
      <c r="GI35" s="42">
        <v>52.9</v>
      </c>
      <c r="GJ35" s="42">
        <v>54.1</v>
      </c>
      <c r="GK35" s="42">
        <v>55.4</v>
      </c>
      <c r="GL35" s="42">
        <v>55.4</v>
      </c>
      <c r="GM35" s="42">
        <v>60.8</v>
      </c>
      <c r="GN35" s="42">
        <v>62.1</v>
      </c>
      <c r="GO35" s="42">
        <v>63.5</v>
      </c>
      <c r="GP35" s="42">
        <v>68.5</v>
      </c>
      <c r="GQ35" s="42">
        <v>68.7</v>
      </c>
      <c r="GR35" s="42">
        <v>69.8</v>
      </c>
      <c r="GS35" s="42">
        <v>71</v>
      </c>
      <c r="GT35" s="42">
        <v>62.7</v>
      </c>
      <c r="GU35" s="42">
        <v>54.2</v>
      </c>
      <c r="GV35" s="42">
        <v>90.2</v>
      </c>
      <c r="GW35" s="42">
        <v>95.9</v>
      </c>
      <c r="GX35" s="42">
        <v>96.6</v>
      </c>
    </row>
    <row r="36" spans="1:206" x14ac:dyDescent="0.35">
      <c r="A36" s="2" t="s">
        <v>312</v>
      </c>
      <c r="B36" s="42">
        <v>1.1000000000000001</v>
      </c>
      <c r="C36" s="42">
        <v>1.1000000000000001</v>
      </c>
      <c r="D36" s="42">
        <v>1.1000000000000001</v>
      </c>
      <c r="E36" s="42">
        <v>1.1000000000000001</v>
      </c>
      <c r="F36" s="42">
        <v>1.1000000000000001</v>
      </c>
      <c r="G36" s="42">
        <v>1.2</v>
      </c>
      <c r="H36" s="42">
        <v>1.2</v>
      </c>
      <c r="I36" s="42">
        <v>1.2</v>
      </c>
      <c r="J36" s="42">
        <v>1.3</v>
      </c>
      <c r="K36" s="42">
        <v>1.3</v>
      </c>
      <c r="L36" s="42">
        <v>1.3</v>
      </c>
      <c r="M36" s="42">
        <v>1.4</v>
      </c>
      <c r="N36" s="42">
        <v>1.4</v>
      </c>
      <c r="O36" s="42">
        <v>1.5</v>
      </c>
      <c r="P36" s="42">
        <v>1.5</v>
      </c>
      <c r="Q36" s="42">
        <v>1.6</v>
      </c>
      <c r="R36" s="42">
        <v>1.6</v>
      </c>
      <c r="S36" s="42">
        <v>1.6</v>
      </c>
      <c r="T36" s="42">
        <v>1.7</v>
      </c>
      <c r="U36" s="42">
        <v>1.7</v>
      </c>
      <c r="V36" s="42">
        <v>1.8</v>
      </c>
      <c r="W36" s="42">
        <v>1.8</v>
      </c>
      <c r="X36" s="42">
        <v>1.9</v>
      </c>
      <c r="Y36" s="42">
        <v>2</v>
      </c>
      <c r="Z36" s="42">
        <v>2</v>
      </c>
      <c r="AA36" s="42">
        <v>2.1</v>
      </c>
      <c r="AB36" s="42">
        <v>2.2000000000000002</v>
      </c>
      <c r="AC36" s="42">
        <v>2.2999999999999998</v>
      </c>
      <c r="AD36" s="42">
        <v>2.5</v>
      </c>
      <c r="AE36" s="42">
        <v>2.7</v>
      </c>
      <c r="AF36" s="42">
        <v>2.9</v>
      </c>
      <c r="AG36" s="42">
        <v>3</v>
      </c>
      <c r="AH36" s="42">
        <v>3.2</v>
      </c>
      <c r="AI36" s="42">
        <v>3.3</v>
      </c>
      <c r="AJ36" s="42">
        <v>3.5</v>
      </c>
      <c r="AK36" s="42">
        <v>3.6</v>
      </c>
      <c r="AL36" s="42">
        <v>3.8</v>
      </c>
      <c r="AM36" s="42">
        <v>3.9</v>
      </c>
      <c r="AN36" s="42">
        <v>3.9</v>
      </c>
      <c r="AO36" s="42">
        <v>4</v>
      </c>
      <c r="AP36" s="42">
        <v>3.6</v>
      </c>
      <c r="AQ36" s="42">
        <v>2.9</v>
      </c>
      <c r="AR36" s="42">
        <v>3.8</v>
      </c>
      <c r="AS36" s="42">
        <v>4</v>
      </c>
      <c r="AT36" s="42">
        <v>3.7</v>
      </c>
      <c r="AU36" s="42">
        <v>3.8</v>
      </c>
      <c r="AV36" s="42">
        <v>3.9</v>
      </c>
      <c r="AW36" s="42">
        <v>4</v>
      </c>
      <c r="AX36" s="42">
        <v>4</v>
      </c>
      <c r="AY36" s="42">
        <v>4</v>
      </c>
      <c r="AZ36" s="42">
        <v>4.0999999999999996</v>
      </c>
      <c r="BA36" s="42">
        <v>4.0999999999999996</v>
      </c>
      <c r="BB36" s="42">
        <v>4</v>
      </c>
      <c r="BC36" s="42">
        <v>4.0999999999999996</v>
      </c>
      <c r="BD36" s="42">
        <v>4.0999999999999996</v>
      </c>
      <c r="BE36" s="42">
        <v>4.3</v>
      </c>
      <c r="BF36" s="42">
        <v>4.5</v>
      </c>
      <c r="BG36" s="42">
        <v>4.7</v>
      </c>
      <c r="BH36" s="42">
        <v>4.8</v>
      </c>
      <c r="BI36" s="42">
        <v>4.8</v>
      </c>
      <c r="BJ36" s="42">
        <v>4.7</v>
      </c>
      <c r="BK36" s="42">
        <v>4.8</v>
      </c>
      <c r="BL36" s="42">
        <v>4.9000000000000004</v>
      </c>
      <c r="BM36" s="42">
        <v>5.2</v>
      </c>
      <c r="BN36" s="42">
        <v>5.5</v>
      </c>
      <c r="BO36" s="42">
        <v>5.8</v>
      </c>
      <c r="BP36" s="42">
        <v>6.1</v>
      </c>
      <c r="BQ36" s="42">
        <v>6.4</v>
      </c>
      <c r="BR36" s="42">
        <v>6.7</v>
      </c>
      <c r="BS36" s="42">
        <v>7</v>
      </c>
      <c r="BT36" s="42">
        <v>7.3</v>
      </c>
      <c r="BU36" s="42">
        <v>7.7</v>
      </c>
      <c r="BV36" s="42">
        <v>8</v>
      </c>
      <c r="BW36" s="42">
        <v>8.3000000000000007</v>
      </c>
      <c r="BX36" s="42">
        <v>8.5</v>
      </c>
      <c r="BY36" s="42">
        <v>8.6999999999999993</v>
      </c>
      <c r="BZ36" s="42">
        <v>8.8000000000000007</v>
      </c>
      <c r="CA36" s="42">
        <v>8.9</v>
      </c>
      <c r="CB36" s="42">
        <v>9</v>
      </c>
      <c r="CC36" s="42">
        <v>9.3000000000000007</v>
      </c>
      <c r="CD36" s="42">
        <v>9.5</v>
      </c>
      <c r="CE36" s="42">
        <v>9.9</v>
      </c>
      <c r="CF36" s="42">
        <v>10.199999999999999</v>
      </c>
      <c r="CG36" s="42">
        <v>10.5</v>
      </c>
      <c r="CH36" s="42">
        <v>11</v>
      </c>
      <c r="CI36" s="42">
        <v>11.4</v>
      </c>
      <c r="CJ36" s="42">
        <v>11.8</v>
      </c>
      <c r="CK36" s="42">
        <v>12.2</v>
      </c>
      <c r="CL36" s="42">
        <v>12.6</v>
      </c>
      <c r="CM36" s="42">
        <v>13</v>
      </c>
      <c r="CN36" s="42">
        <v>13.3</v>
      </c>
      <c r="CO36" s="42">
        <v>13.6</v>
      </c>
      <c r="CP36" s="42">
        <v>13.8</v>
      </c>
      <c r="CQ36" s="42">
        <v>14.1</v>
      </c>
      <c r="CR36" s="42">
        <v>14.2</v>
      </c>
      <c r="CS36" s="42">
        <v>14.4</v>
      </c>
      <c r="CT36" s="42">
        <v>14.6</v>
      </c>
      <c r="CU36" s="42">
        <v>14.6</v>
      </c>
      <c r="CV36" s="42">
        <v>14.5</v>
      </c>
      <c r="CW36" s="42">
        <v>14.4</v>
      </c>
      <c r="CX36" s="42">
        <v>14</v>
      </c>
      <c r="CY36" s="42">
        <v>13.7</v>
      </c>
      <c r="CZ36" s="42">
        <v>13.5</v>
      </c>
      <c r="DA36" s="42">
        <v>13.2</v>
      </c>
      <c r="DB36" s="42">
        <v>13</v>
      </c>
      <c r="DC36" s="42">
        <v>12.7</v>
      </c>
      <c r="DD36" s="42">
        <v>12.3</v>
      </c>
      <c r="DE36" s="42">
        <v>11.9</v>
      </c>
      <c r="DF36" s="42">
        <v>11.3</v>
      </c>
      <c r="DG36" s="42">
        <v>10.9</v>
      </c>
      <c r="DH36" s="42">
        <v>10.6</v>
      </c>
      <c r="DI36" s="42">
        <v>10.5</v>
      </c>
      <c r="DJ36" s="42">
        <v>10.5</v>
      </c>
      <c r="DK36" s="42">
        <v>10.5</v>
      </c>
      <c r="DL36" s="42">
        <v>10.3</v>
      </c>
      <c r="DM36" s="42">
        <v>10.1</v>
      </c>
      <c r="DN36" s="42">
        <v>9.9</v>
      </c>
      <c r="DO36" s="42">
        <v>9.6999999999999993</v>
      </c>
      <c r="DP36" s="42">
        <v>9.6999999999999993</v>
      </c>
      <c r="DQ36" s="42">
        <v>9.8000000000000007</v>
      </c>
      <c r="DR36" s="42">
        <v>10</v>
      </c>
      <c r="DS36" s="42">
        <v>10.4</v>
      </c>
      <c r="DT36" s="42">
        <v>11</v>
      </c>
      <c r="DU36" s="42">
        <v>11.8</v>
      </c>
      <c r="DV36" s="42">
        <v>12.7</v>
      </c>
      <c r="DW36" s="42">
        <v>13.5</v>
      </c>
      <c r="DX36" s="42">
        <v>14.1</v>
      </c>
      <c r="DY36" s="42">
        <v>14.5</v>
      </c>
      <c r="DZ36" s="42">
        <v>14.9</v>
      </c>
      <c r="EA36" s="42">
        <v>15.4</v>
      </c>
      <c r="EB36" s="42">
        <v>16.100000000000001</v>
      </c>
      <c r="EC36" s="42">
        <v>17</v>
      </c>
      <c r="ED36" s="42">
        <v>18</v>
      </c>
      <c r="EE36" s="42">
        <v>19.2</v>
      </c>
      <c r="EF36" s="42">
        <v>20.5</v>
      </c>
      <c r="EG36" s="42">
        <v>22</v>
      </c>
      <c r="EH36" s="42">
        <v>23.4</v>
      </c>
      <c r="EI36" s="42">
        <v>24.5</v>
      </c>
      <c r="EJ36" s="42">
        <v>25.2</v>
      </c>
      <c r="EK36" s="42">
        <v>25.5</v>
      </c>
      <c r="EL36" s="42">
        <v>25.3</v>
      </c>
      <c r="EM36" s="42">
        <v>25</v>
      </c>
      <c r="EN36" s="42">
        <v>24.4</v>
      </c>
      <c r="EO36" s="42">
        <v>23.7</v>
      </c>
      <c r="EP36" s="42">
        <v>22.8</v>
      </c>
      <c r="EQ36" s="42">
        <v>21.9</v>
      </c>
      <c r="ER36" s="42">
        <v>21</v>
      </c>
      <c r="ES36" s="42">
        <v>20.2</v>
      </c>
      <c r="ET36" s="42">
        <v>19.399999999999999</v>
      </c>
      <c r="EU36" s="42">
        <v>18.899999999999999</v>
      </c>
      <c r="EV36" s="42">
        <v>18.5</v>
      </c>
      <c r="EW36" s="42">
        <v>18.5</v>
      </c>
      <c r="EX36" s="42">
        <v>18.600000000000001</v>
      </c>
      <c r="EY36" s="42">
        <v>18.7</v>
      </c>
      <c r="EZ36" s="42">
        <v>18.7</v>
      </c>
      <c r="FA36" s="42">
        <v>18.8</v>
      </c>
      <c r="FB36" s="42">
        <v>18.8</v>
      </c>
      <c r="FC36" s="42">
        <v>18.7</v>
      </c>
      <c r="FD36" s="42">
        <v>18.5</v>
      </c>
      <c r="FE36" s="42">
        <v>18.3</v>
      </c>
      <c r="FF36" s="42">
        <v>18</v>
      </c>
      <c r="FG36" s="42">
        <v>17.7</v>
      </c>
      <c r="FH36" s="42">
        <v>17.7</v>
      </c>
      <c r="FI36" s="42">
        <v>17.7</v>
      </c>
      <c r="FJ36" s="42">
        <v>17.899999999999999</v>
      </c>
      <c r="FK36" s="42">
        <v>18</v>
      </c>
      <c r="FL36" s="42">
        <v>17.899999999999999</v>
      </c>
      <c r="FM36" s="42">
        <v>17.7</v>
      </c>
      <c r="FN36" s="42">
        <v>17.399999999999999</v>
      </c>
      <c r="FO36" s="42">
        <v>17.2</v>
      </c>
      <c r="FP36" s="42">
        <v>17.100000000000001</v>
      </c>
      <c r="FQ36" s="42">
        <v>17.100000000000001</v>
      </c>
      <c r="FR36" s="42">
        <v>17.3</v>
      </c>
      <c r="FS36" s="42">
        <v>17.5</v>
      </c>
      <c r="FT36" s="42">
        <v>17.8</v>
      </c>
      <c r="FU36" s="42">
        <v>18.100000000000001</v>
      </c>
      <c r="FV36" s="42">
        <v>18.399999999999999</v>
      </c>
      <c r="FW36" s="42">
        <v>18.7</v>
      </c>
      <c r="FX36" s="42">
        <v>18.899999999999999</v>
      </c>
      <c r="FY36" s="42">
        <v>19</v>
      </c>
      <c r="FZ36" s="42">
        <v>19</v>
      </c>
      <c r="GA36" s="42">
        <v>19.100000000000001</v>
      </c>
      <c r="GB36" s="42">
        <v>19.3</v>
      </c>
      <c r="GC36" s="42">
        <v>19.5</v>
      </c>
      <c r="GD36" s="42">
        <v>19.8</v>
      </c>
      <c r="GE36" s="42">
        <v>20</v>
      </c>
      <c r="GF36" s="42">
        <v>20.100000000000001</v>
      </c>
      <c r="GG36" s="42">
        <v>20.100000000000001</v>
      </c>
      <c r="GH36" s="42">
        <v>20</v>
      </c>
      <c r="GI36" s="42">
        <v>19.899999999999999</v>
      </c>
      <c r="GJ36" s="42">
        <v>20</v>
      </c>
      <c r="GK36" s="42">
        <v>20.2</v>
      </c>
      <c r="GL36" s="42">
        <v>20.399999999999999</v>
      </c>
      <c r="GM36" s="42">
        <v>20.8</v>
      </c>
      <c r="GN36" s="42">
        <v>21.2</v>
      </c>
      <c r="GO36" s="42">
        <v>21.6</v>
      </c>
      <c r="GP36" s="42">
        <v>22</v>
      </c>
      <c r="GQ36" s="42">
        <v>22.1</v>
      </c>
      <c r="GR36" s="42">
        <v>21.8</v>
      </c>
      <c r="GS36" s="42">
        <v>21.1</v>
      </c>
      <c r="GT36" s="42">
        <v>20.399999999999999</v>
      </c>
      <c r="GU36" s="42">
        <v>19.100000000000001</v>
      </c>
      <c r="GV36" s="42">
        <v>20.2</v>
      </c>
      <c r="GW36" s="42">
        <v>21.8</v>
      </c>
      <c r="GX36" s="42">
        <v>23.9</v>
      </c>
    </row>
    <row r="37" spans="1:206" x14ac:dyDescent="0.35">
      <c r="A37" s="2" t="s">
        <v>313</v>
      </c>
      <c r="B37" s="42">
        <v>14.7</v>
      </c>
      <c r="C37" s="42">
        <v>15.6</v>
      </c>
      <c r="D37" s="42">
        <v>16.600000000000001</v>
      </c>
      <c r="E37" s="42">
        <v>17.5</v>
      </c>
      <c r="F37" s="42">
        <v>18.3</v>
      </c>
      <c r="G37" s="42">
        <v>19.100000000000001</v>
      </c>
      <c r="H37" s="42">
        <v>19.600000000000001</v>
      </c>
      <c r="I37" s="42">
        <v>20.3</v>
      </c>
      <c r="J37" s="42">
        <v>21.2</v>
      </c>
      <c r="K37" s="42">
        <v>21.6</v>
      </c>
      <c r="L37" s="42">
        <v>22.5</v>
      </c>
      <c r="M37" s="42">
        <v>22.5</v>
      </c>
      <c r="N37" s="42">
        <v>23.2</v>
      </c>
      <c r="O37" s="42">
        <v>24</v>
      </c>
      <c r="P37" s="42">
        <v>24.2</v>
      </c>
      <c r="Q37" s="42">
        <v>25</v>
      </c>
      <c r="R37" s="42">
        <v>23.4</v>
      </c>
      <c r="S37" s="42">
        <v>24.7</v>
      </c>
      <c r="T37" s="42">
        <v>25.9</v>
      </c>
      <c r="U37" s="42">
        <v>27.1</v>
      </c>
      <c r="V37" s="42">
        <v>29.2</v>
      </c>
      <c r="W37" s="42">
        <v>30.5</v>
      </c>
      <c r="X37" s="42">
        <v>31</v>
      </c>
      <c r="Y37" s="42">
        <v>32.6</v>
      </c>
      <c r="Z37" s="42">
        <v>33.4</v>
      </c>
      <c r="AA37" s="42">
        <v>33.4</v>
      </c>
      <c r="AB37" s="42">
        <v>34.700000000000003</v>
      </c>
      <c r="AC37" s="42">
        <v>35</v>
      </c>
      <c r="AD37" s="42">
        <v>35.700000000000003</v>
      </c>
      <c r="AE37" s="42">
        <v>37.5</v>
      </c>
      <c r="AF37" s="42">
        <v>37.299999999999997</v>
      </c>
      <c r="AG37" s="42">
        <v>37.700000000000003</v>
      </c>
      <c r="AH37" s="42">
        <v>39.200000000000003</v>
      </c>
      <c r="AI37" s="42">
        <v>41</v>
      </c>
      <c r="AJ37" s="42">
        <v>41.3</v>
      </c>
      <c r="AK37" s="42">
        <v>41.7</v>
      </c>
      <c r="AL37" s="42">
        <v>42.4</v>
      </c>
      <c r="AM37" s="42">
        <v>43.5</v>
      </c>
      <c r="AN37" s="42">
        <v>44.5</v>
      </c>
      <c r="AO37" s="42">
        <v>46.9</v>
      </c>
      <c r="AP37" s="42">
        <v>49.1</v>
      </c>
      <c r="AQ37" s="42">
        <v>49</v>
      </c>
      <c r="AR37" s="42">
        <v>52.4</v>
      </c>
      <c r="AS37" s="42">
        <v>54.3</v>
      </c>
      <c r="AT37" s="42">
        <v>55.6</v>
      </c>
      <c r="AU37" s="42">
        <v>57.4</v>
      </c>
      <c r="AV37" s="42">
        <v>57.7</v>
      </c>
      <c r="AW37" s="42">
        <v>57.7</v>
      </c>
      <c r="AX37" s="42">
        <v>59</v>
      </c>
      <c r="AY37" s="42">
        <v>61</v>
      </c>
      <c r="AZ37" s="42">
        <v>62.1</v>
      </c>
      <c r="BA37" s="42">
        <v>62.6</v>
      </c>
      <c r="BB37" s="42">
        <v>65.8</v>
      </c>
      <c r="BC37" s="42">
        <v>66.3</v>
      </c>
      <c r="BD37" s="42">
        <v>67.2</v>
      </c>
      <c r="BE37" s="42">
        <v>68.3</v>
      </c>
      <c r="BF37" s="42">
        <v>69.900000000000006</v>
      </c>
      <c r="BG37" s="42">
        <v>70.599999999999994</v>
      </c>
      <c r="BH37" s="42">
        <v>71.3</v>
      </c>
      <c r="BI37" s="42">
        <v>72.8</v>
      </c>
      <c r="BJ37" s="42">
        <v>74.900000000000006</v>
      </c>
      <c r="BK37" s="42">
        <v>76.3</v>
      </c>
      <c r="BL37" s="42">
        <v>78.099999999999994</v>
      </c>
      <c r="BM37" s="42">
        <v>79.8</v>
      </c>
      <c r="BN37" s="42">
        <v>81.599999999999994</v>
      </c>
      <c r="BO37" s="42">
        <v>83.6</v>
      </c>
      <c r="BP37" s="42">
        <v>85.3</v>
      </c>
      <c r="BQ37" s="42">
        <v>86.9</v>
      </c>
      <c r="BR37" s="42">
        <v>88.3</v>
      </c>
      <c r="BS37" s="42">
        <v>89.9</v>
      </c>
      <c r="BT37" s="42">
        <v>91.6</v>
      </c>
      <c r="BU37" s="42">
        <v>93.1</v>
      </c>
      <c r="BV37" s="42">
        <v>95.3</v>
      </c>
      <c r="BW37" s="42">
        <v>97.3</v>
      </c>
      <c r="BX37" s="42">
        <v>99.5</v>
      </c>
      <c r="BY37" s="42">
        <v>101.9</v>
      </c>
      <c r="BZ37" s="42">
        <v>104.2</v>
      </c>
      <c r="CA37" s="42">
        <v>107.3</v>
      </c>
      <c r="CB37" s="42">
        <v>111</v>
      </c>
      <c r="CC37" s="42">
        <v>114.8</v>
      </c>
      <c r="CD37" s="42">
        <v>118.8</v>
      </c>
      <c r="CE37" s="42">
        <v>124.2</v>
      </c>
      <c r="CF37" s="42">
        <v>130.30000000000001</v>
      </c>
      <c r="CG37" s="42">
        <v>137.4</v>
      </c>
      <c r="CH37" s="42">
        <v>141.5</v>
      </c>
      <c r="CI37" s="42">
        <v>152.19999999999999</v>
      </c>
      <c r="CJ37" s="42">
        <v>158.6</v>
      </c>
      <c r="CK37" s="42">
        <v>173.8</v>
      </c>
      <c r="CL37" s="42">
        <v>170.5</v>
      </c>
      <c r="CM37" s="42">
        <v>178.6</v>
      </c>
      <c r="CN37" s="42">
        <v>185.8</v>
      </c>
      <c r="CO37" s="42">
        <v>185</v>
      </c>
      <c r="CP37" s="42">
        <v>188.9</v>
      </c>
      <c r="CQ37" s="42">
        <v>189.7</v>
      </c>
      <c r="CR37" s="42">
        <v>200.6</v>
      </c>
      <c r="CS37" s="42">
        <v>201.7</v>
      </c>
      <c r="CT37" s="42">
        <v>203.6</v>
      </c>
      <c r="CU37" s="42">
        <v>203.9</v>
      </c>
      <c r="CV37" s="42">
        <v>203.7</v>
      </c>
      <c r="CW37" s="42">
        <v>215.7</v>
      </c>
      <c r="CX37" s="42">
        <v>220.4</v>
      </c>
      <c r="CY37" s="42">
        <v>220.7</v>
      </c>
      <c r="CZ37" s="42">
        <v>220.7</v>
      </c>
      <c r="DA37" s="42">
        <v>208.8</v>
      </c>
      <c r="DB37" s="42">
        <v>218.2</v>
      </c>
      <c r="DC37" s="42">
        <v>232.2</v>
      </c>
      <c r="DD37" s="42">
        <v>224.8</v>
      </c>
      <c r="DE37" s="42">
        <v>221.7</v>
      </c>
      <c r="DF37" s="42">
        <v>226</v>
      </c>
      <c r="DG37" s="42">
        <v>223.7</v>
      </c>
      <c r="DH37" s="42">
        <v>228</v>
      </c>
      <c r="DI37" s="42">
        <v>232.4</v>
      </c>
      <c r="DJ37" s="42">
        <v>232.1</v>
      </c>
      <c r="DK37" s="42">
        <v>235.3</v>
      </c>
      <c r="DL37" s="42">
        <v>233.9</v>
      </c>
      <c r="DM37" s="42">
        <v>241.7</v>
      </c>
      <c r="DN37" s="42">
        <v>247.8</v>
      </c>
      <c r="DO37" s="42">
        <v>246.4</v>
      </c>
      <c r="DP37" s="42">
        <v>255</v>
      </c>
      <c r="DQ37" s="42">
        <v>260.2</v>
      </c>
      <c r="DR37" s="42">
        <v>260.10000000000002</v>
      </c>
      <c r="DS37" s="42">
        <v>269.39999999999998</v>
      </c>
      <c r="DT37" s="42">
        <v>277.2</v>
      </c>
      <c r="DU37" s="42">
        <v>279.10000000000002</v>
      </c>
      <c r="DV37" s="42">
        <v>290.39999999999998</v>
      </c>
      <c r="DW37" s="42">
        <v>308</v>
      </c>
      <c r="DX37" s="42">
        <v>295.8</v>
      </c>
      <c r="DY37" s="42">
        <v>326</v>
      </c>
      <c r="DZ37" s="42">
        <v>326</v>
      </c>
      <c r="EA37" s="42">
        <v>326</v>
      </c>
      <c r="EB37" s="42">
        <v>334.7</v>
      </c>
      <c r="EC37" s="42">
        <v>345.4</v>
      </c>
      <c r="ED37" s="42">
        <v>347</v>
      </c>
      <c r="EE37" s="42">
        <v>348.3</v>
      </c>
      <c r="EF37" s="42">
        <v>361.8</v>
      </c>
      <c r="EG37" s="42">
        <v>357</v>
      </c>
      <c r="EH37" s="42">
        <v>376</v>
      </c>
      <c r="EI37" s="42">
        <v>387.1</v>
      </c>
      <c r="EJ37" s="42">
        <v>385.7</v>
      </c>
      <c r="EK37" s="42">
        <v>391</v>
      </c>
      <c r="EL37" s="42">
        <v>399.1</v>
      </c>
      <c r="EM37" s="42">
        <v>410</v>
      </c>
      <c r="EN37" s="42">
        <v>409.1</v>
      </c>
      <c r="EO37" s="42">
        <v>407.9</v>
      </c>
      <c r="EP37" s="42">
        <v>394</v>
      </c>
      <c r="EQ37" s="42">
        <v>399.2</v>
      </c>
      <c r="ER37" s="42">
        <v>414.4</v>
      </c>
      <c r="ES37" s="42">
        <v>408.1</v>
      </c>
      <c r="ET37" s="42">
        <v>440.1</v>
      </c>
      <c r="EU37" s="42">
        <v>423.7</v>
      </c>
      <c r="EV37" s="42">
        <v>429.9</v>
      </c>
      <c r="EW37" s="42">
        <v>442.3</v>
      </c>
      <c r="EX37" s="42">
        <v>446.3</v>
      </c>
      <c r="EY37" s="42">
        <v>456</v>
      </c>
      <c r="EZ37" s="42">
        <v>460</v>
      </c>
      <c r="FA37" s="42">
        <v>462.1</v>
      </c>
      <c r="FB37" s="42">
        <v>480.2</v>
      </c>
      <c r="FC37" s="42">
        <v>492</v>
      </c>
      <c r="FD37" s="42">
        <v>502.4</v>
      </c>
      <c r="FE37" s="42">
        <v>498.2</v>
      </c>
      <c r="FF37" s="42">
        <v>508.7</v>
      </c>
      <c r="FG37" s="42">
        <v>513</v>
      </c>
      <c r="FH37" s="42">
        <v>533.20000000000005</v>
      </c>
      <c r="FI37" s="42">
        <v>540.79999999999995</v>
      </c>
      <c r="FJ37" s="42">
        <v>544.4</v>
      </c>
      <c r="FK37" s="42">
        <v>534.70000000000005</v>
      </c>
      <c r="FL37" s="42">
        <v>520.70000000000005</v>
      </c>
      <c r="FM37" s="42">
        <v>522.9</v>
      </c>
      <c r="FN37" s="42">
        <v>523.9</v>
      </c>
      <c r="FO37" s="42">
        <v>544.4</v>
      </c>
      <c r="FP37" s="42">
        <v>542</v>
      </c>
      <c r="FQ37" s="42">
        <v>552.70000000000005</v>
      </c>
      <c r="FR37" s="42">
        <v>548.4</v>
      </c>
      <c r="FS37" s="42">
        <v>562.79999999999995</v>
      </c>
      <c r="FT37" s="42">
        <v>572.79999999999995</v>
      </c>
      <c r="FU37" s="42">
        <v>573.6</v>
      </c>
      <c r="FV37" s="42">
        <v>585.1</v>
      </c>
      <c r="FW37" s="42">
        <v>607.79999999999995</v>
      </c>
      <c r="FX37" s="42">
        <v>634.1</v>
      </c>
      <c r="FY37" s="42">
        <v>643.20000000000005</v>
      </c>
      <c r="FZ37" s="42">
        <v>652.20000000000005</v>
      </c>
      <c r="GA37" s="42">
        <v>667.3</v>
      </c>
      <c r="GB37" s="42">
        <v>670.2</v>
      </c>
      <c r="GC37" s="42">
        <v>671.5</v>
      </c>
      <c r="GD37" s="42">
        <v>679.8</v>
      </c>
      <c r="GE37" s="42">
        <v>688.1</v>
      </c>
      <c r="GF37" s="42">
        <v>696.6</v>
      </c>
      <c r="GG37" s="42">
        <v>705.8</v>
      </c>
      <c r="GH37" s="42">
        <v>703.7</v>
      </c>
      <c r="GI37" s="42">
        <v>700.3</v>
      </c>
      <c r="GJ37" s="42">
        <v>715.6</v>
      </c>
      <c r="GK37" s="42">
        <v>710.3</v>
      </c>
      <c r="GL37" s="42">
        <v>717.5</v>
      </c>
      <c r="GM37" s="42">
        <v>729.3</v>
      </c>
      <c r="GN37" s="42">
        <v>733.3</v>
      </c>
      <c r="GO37" s="42">
        <v>728.8</v>
      </c>
      <c r="GP37" s="42">
        <v>738.7</v>
      </c>
      <c r="GQ37" s="42">
        <v>755.2</v>
      </c>
      <c r="GR37" s="42">
        <v>763.4</v>
      </c>
      <c r="GS37" s="42">
        <v>761</v>
      </c>
      <c r="GT37" s="42">
        <v>767.1</v>
      </c>
      <c r="GU37" s="42">
        <v>812.2</v>
      </c>
      <c r="GV37" s="42">
        <v>828.5</v>
      </c>
      <c r="GW37" s="42">
        <v>827.6</v>
      </c>
      <c r="GX37" s="42">
        <v>840.3</v>
      </c>
    </row>
    <row r="38" spans="1:206" x14ac:dyDescent="0.35">
      <c r="A38" s="2" t="s">
        <v>314</v>
      </c>
      <c r="B38" s="42">
        <v>129.9</v>
      </c>
      <c r="C38" s="42">
        <v>134.1</v>
      </c>
      <c r="D38" s="42">
        <v>140.1</v>
      </c>
      <c r="E38" s="42">
        <v>144.30000000000001</v>
      </c>
      <c r="F38" s="42">
        <v>149.1</v>
      </c>
      <c r="G38" s="42">
        <v>153.6</v>
      </c>
      <c r="H38" s="42">
        <v>156.9</v>
      </c>
      <c r="I38" s="42">
        <v>161</v>
      </c>
      <c r="J38" s="42">
        <v>165.7</v>
      </c>
      <c r="K38" s="42">
        <v>167.9</v>
      </c>
      <c r="L38" s="42">
        <v>172.5</v>
      </c>
      <c r="M38" s="42">
        <v>176.8</v>
      </c>
      <c r="N38" s="42">
        <v>181.7</v>
      </c>
      <c r="O38" s="42">
        <v>185.7</v>
      </c>
      <c r="P38" s="42">
        <v>190</v>
      </c>
      <c r="Q38" s="42">
        <v>195.9</v>
      </c>
      <c r="R38" s="42">
        <v>201.1</v>
      </c>
      <c r="S38" s="42">
        <v>210.1</v>
      </c>
      <c r="T38" s="42">
        <v>217</v>
      </c>
      <c r="U38" s="42">
        <v>223.7</v>
      </c>
      <c r="V38" s="42">
        <v>235.9</v>
      </c>
      <c r="W38" s="42">
        <v>240.3</v>
      </c>
      <c r="X38" s="42">
        <v>246.6</v>
      </c>
      <c r="Y38" s="42">
        <v>254.2</v>
      </c>
      <c r="Z38" s="42">
        <v>260.3</v>
      </c>
      <c r="AA38" s="42">
        <v>259.39999999999998</v>
      </c>
      <c r="AB38" s="42">
        <v>261.3</v>
      </c>
      <c r="AC38" s="42">
        <v>263.89999999999998</v>
      </c>
      <c r="AD38" s="42">
        <v>271.10000000000002</v>
      </c>
      <c r="AE38" s="42">
        <v>278.60000000000002</v>
      </c>
      <c r="AF38" s="42">
        <v>282.3</v>
      </c>
      <c r="AG38" s="42">
        <v>287.5</v>
      </c>
      <c r="AH38" s="42">
        <v>292.5</v>
      </c>
      <c r="AI38" s="42">
        <v>306</v>
      </c>
      <c r="AJ38" s="42">
        <v>313.5</v>
      </c>
      <c r="AK38" s="42">
        <v>320.5</v>
      </c>
      <c r="AL38" s="42">
        <v>323.2</v>
      </c>
      <c r="AM38" s="42">
        <v>333.2</v>
      </c>
      <c r="AN38" s="42">
        <v>344.8</v>
      </c>
      <c r="AO38" s="42">
        <v>356.1</v>
      </c>
      <c r="AP38" s="42">
        <v>367.6</v>
      </c>
      <c r="AQ38" s="42">
        <v>371.7</v>
      </c>
      <c r="AR38" s="42">
        <v>379.1</v>
      </c>
      <c r="AS38" s="42">
        <v>388.1</v>
      </c>
      <c r="AT38" s="42">
        <v>402.6</v>
      </c>
      <c r="AU38" s="42">
        <v>405.3</v>
      </c>
      <c r="AV38" s="42">
        <v>409.8</v>
      </c>
      <c r="AW38" s="42">
        <v>418.5</v>
      </c>
      <c r="AX38" s="42">
        <v>425.5</v>
      </c>
      <c r="AY38" s="42">
        <v>435.4</v>
      </c>
      <c r="AZ38" s="42">
        <v>443.4</v>
      </c>
      <c r="BA38" s="42">
        <v>452.9</v>
      </c>
      <c r="BB38" s="42">
        <v>461.9</v>
      </c>
      <c r="BC38" s="42">
        <v>467.5</v>
      </c>
      <c r="BD38" s="42">
        <v>476.7</v>
      </c>
      <c r="BE38" s="42">
        <v>482.1</v>
      </c>
      <c r="BF38" s="42">
        <v>495.1</v>
      </c>
      <c r="BG38" s="42">
        <v>505.9</v>
      </c>
      <c r="BH38" s="42">
        <v>518.29999999999995</v>
      </c>
      <c r="BI38" s="42">
        <v>529.29999999999995</v>
      </c>
      <c r="BJ38" s="42">
        <v>542.70000000000005</v>
      </c>
      <c r="BK38" s="42">
        <v>557.70000000000005</v>
      </c>
      <c r="BL38" s="42">
        <v>571.6</v>
      </c>
      <c r="BM38" s="42">
        <v>582.20000000000005</v>
      </c>
      <c r="BN38" s="42">
        <v>595.9</v>
      </c>
      <c r="BO38" s="42">
        <v>605.5</v>
      </c>
      <c r="BP38" s="42">
        <v>616.5</v>
      </c>
      <c r="BQ38" s="42">
        <v>626.29999999999995</v>
      </c>
      <c r="BR38" s="42">
        <v>637.79999999999995</v>
      </c>
      <c r="BS38" s="42">
        <v>646.9</v>
      </c>
      <c r="BT38" s="42">
        <v>656.4</v>
      </c>
      <c r="BU38" s="42">
        <v>668.1</v>
      </c>
      <c r="BV38" s="42">
        <v>678.6</v>
      </c>
      <c r="BW38" s="42">
        <v>693.1</v>
      </c>
      <c r="BX38" s="42">
        <v>703.2</v>
      </c>
      <c r="BY38" s="42">
        <v>720.1</v>
      </c>
      <c r="BZ38" s="42">
        <v>736.6</v>
      </c>
      <c r="CA38" s="42">
        <v>755.1</v>
      </c>
      <c r="CB38" s="42">
        <v>770.4</v>
      </c>
      <c r="CC38" s="42">
        <v>790</v>
      </c>
      <c r="CD38" s="42">
        <v>811.4</v>
      </c>
      <c r="CE38" s="42">
        <v>824.1</v>
      </c>
      <c r="CF38" s="42">
        <v>843.9</v>
      </c>
      <c r="CG38" s="42">
        <v>871</v>
      </c>
      <c r="CH38" s="42">
        <v>881.6</v>
      </c>
      <c r="CI38" s="42">
        <v>901.3</v>
      </c>
      <c r="CJ38" s="42">
        <v>919.2</v>
      </c>
      <c r="CK38" s="42">
        <v>947</v>
      </c>
      <c r="CL38" s="42">
        <v>959.3</v>
      </c>
      <c r="CM38" s="42">
        <v>975.2</v>
      </c>
      <c r="CN38" s="42">
        <v>988.2</v>
      </c>
      <c r="CO38" s="42">
        <v>991.3</v>
      </c>
      <c r="CP38" s="42">
        <v>1001.1</v>
      </c>
      <c r="CQ38" s="42">
        <v>1011.6</v>
      </c>
      <c r="CR38" s="42">
        <v>1028.0999999999999</v>
      </c>
      <c r="CS38" s="42">
        <v>1036.0999999999999</v>
      </c>
      <c r="CT38" s="42">
        <v>1046.5999999999999</v>
      </c>
      <c r="CU38" s="42">
        <v>1060.5</v>
      </c>
      <c r="CV38" s="42">
        <v>1077.4000000000001</v>
      </c>
      <c r="CW38" s="42">
        <v>1100.7</v>
      </c>
      <c r="CX38" s="42">
        <v>1118.5</v>
      </c>
      <c r="CY38" s="42">
        <v>1132.8</v>
      </c>
      <c r="CZ38" s="42">
        <v>1136.8</v>
      </c>
      <c r="DA38" s="42">
        <v>1131.2</v>
      </c>
      <c r="DB38" s="42">
        <v>1145.0999999999999</v>
      </c>
      <c r="DC38" s="42">
        <v>1171.4000000000001</v>
      </c>
      <c r="DD38" s="42">
        <v>1176</v>
      </c>
      <c r="DE38" s="42">
        <v>1192</v>
      </c>
      <c r="DF38" s="42">
        <v>1202.5</v>
      </c>
      <c r="DG38" s="42">
        <v>1209</v>
      </c>
      <c r="DH38" s="42">
        <v>1225.5</v>
      </c>
      <c r="DI38" s="42">
        <v>1243.5</v>
      </c>
      <c r="DJ38" s="42">
        <v>1250.5</v>
      </c>
      <c r="DK38" s="42">
        <v>1272.2</v>
      </c>
      <c r="DL38" s="42">
        <v>1290.9000000000001</v>
      </c>
      <c r="DM38" s="42">
        <v>1312.2</v>
      </c>
      <c r="DN38" s="42">
        <v>1338.9</v>
      </c>
      <c r="DO38" s="42">
        <v>1357.4</v>
      </c>
      <c r="DP38" s="42">
        <v>1388</v>
      </c>
      <c r="DQ38" s="42">
        <v>1416.9</v>
      </c>
      <c r="DR38" s="42">
        <v>1435.5</v>
      </c>
      <c r="DS38" s="42">
        <v>1452.8</v>
      </c>
      <c r="DT38" s="42">
        <v>1477.8</v>
      </c>
      <c r="DU38" s="42">
        <v>1506.8</v>
      </c>
      <c r="DV38" s="42">
        <v>1559.9</v>
      </c>
      <c r="DW38" s="42">
        <v>1617</v>
      </c>
      <c r="DX38" s="42">
        <v>1596.6</v>
      </c>
      <c r="DY38" s="42">
        <v>1655.5</v>
      </c>
      <c r="DZ38" s="42">
        <v>1676.3</v>
      </c>
      <c r="EA38" s="42">
        <v>1693.6</v>
      </c>
      <c r="EB38" s="42">
        <v>1723.7</v>
      </c>
      <c r="EC38" s="42">
        <v>1756.2</v>
      </c>
      <c r="ED38" s="42">
        <v>1782.4</v>
      </c>
      <c r="EE38" s="42">
        <v>1784.5</v>
      </c>
      <c r="EF38" s="42">
        <v>1813</v>
      </c>
      <c r="EG38" s="42">
        <v>1815.8</v>
      </c>
      <c r="EH38" s="42">
        <v>1844.8</v>
      </c>
      <c r="EI38" s="42">
        <v>1869.3</v>
      </c>
      <c r="EJ38" s="42">
        <v>1896.4</v>
      </c>
      <c r="EK38" s="42">
        <v>1904.1</v>
      </c>
      <c r="EL38" s="42">
        <v>1926.1</v>
      </c>
      <c r="EM38" s="42">
        <v>1953.8</v>
      </c>
      <c r="EN38" s="42">
        <v>1979</v>
      </c>
      <c r="EO38" s="42">
        <v>2025.5</v>
      </c>
      <c r="EP38" s="42">
        <v>2009.1</v>
      </c>
      <c r="EQ38" s="42">
        <v>2043.2</v>
      </c>
      <c r="ER38" s="42">
        <v>2079.3000000000002</v>
      </c>
      <c r="ES38" s="42">
        <v>2094.9</v>
      </c>
      <c r="ET38" s="42">
        <v>2166.9</v>
      </c>
      <c r="EU38" s="42">
        <v>2183</v>
      </c>
      <c r="EV38" s="42">
        <v>2206.6</v>
      </c>
      <c r="EW38" s="42">
        <v>2242.5</v>
      </c>
      <c r="EX38" s="42">
        <v>2256.6999999999998</v>
      </c>
      <c r="EY38" s="42">
        <v>2293.8000000000002</v>
      </c>
      <c r="EZ38" s="42">
        <v>2337.9</v>
      </c>
      <c r="FA38" s="42">
        <v>2337.3000000000002</v>
      </c>
      <c r="FB38" s="42">
        <v>2371.3000000000002</v>
      </c>
      <c r="FC38" s="42">
        <v>2419.5</v>
      </c>
      <c r="FD38" s="42">
        <v>2446.5</v>
      </c>
      <c r="FE38" s="42">
        <v>2444.1</v>
      </c>
      <c r="FF38" s="42">
        <v>2439.6999999999998</v>
      </c>
      <c r="FG38" s="42">
        <v>2444.3000000000002</v>
      </c>
      <c r="FH38" s="42">
        <v>2453</v>
      </c>
      <c r="FI38" s="42">
        <v>2453.6999999999998</v>
      </c>
      <c r="FJ38" s="42">
        <v>2452.6999999999998</v>
      </c>
      <c r="FK38" s="42">
        <v>2446.1999999999998</v>
      </c>
      <c r="FL38" s="42">
        <v>2424.5</v>
      </c>
      <c r="FM38" s="42">
        <v>2419.1</v>
      </c>
      <c r="FN38" s="42">
        <v>2432.4</v>
      </c>
      <c r="FO38" s="42">
        <v>2448.3000000000002</v>
      </c>
      <c r="FP38" s="42">
        <v>2449.6</v>
      </c>
      <c r="FQ38" s="42">
        <v>2476.6999999999998</v>
      </c>
      <c r="FR38" s="42">
        <v>2486.1999999999998</v>
      </c>
      <c r="FS38" s="42">
        <v>2508.1999999999998</v>
      </c>
      <c r="FT38" s="42">
        <v>2528.1999999999998</v>
      </c>
      <c r="FU38" s="42">
        <v>2531</v>
      </c>
      <c r="FV38" s="42">
        <v>2542.1</v>
      </c>
      <c r="FW38" s="42">
        <v>2580</v>
      </c>
      <c r="FX38" s="42">
        <v>2623.3</v>
      </c>
      <c r="FY38" s="42">
        <v>2648.4</v>
      </c>
      <c r="FZ38" s="42">
        <v>2653.6</v>
      </c>
      <c r="GA38" s="42">
        <v>2707.5</v>
      </c>
      <c r="GB38" s="42">
        <v>2730</v>
      </c>
      <c r="GC38" s="42">
        <v>2730.4</v>
      </c>
      <c r="GD38" s="42">
        <v>2754.8</v>
      </c>
      <c r="GE38" s="42">
        <v>2783</v>
      </c>
      <c r="GF38" s="42">
        <v>2810.8</v>
      </c>
      <c r="GG38" s="42">
        <v>2840</v>
      </c>
      <c r="GH38" s="42">
        <v>2860.6</v>
      </c>
      <c r="GI38" s="42">
        <v>2866.5</v>
      </c>
      <c r="GJ38" s="42">
        <v>2904.5</v>
      </c>
      <c r="GK38" s="42">
        <v>2923.8</v>
      </c>
      <c r="GL38" s="42">
        <v>2953.5</v>
      </c>
      <c r="GM38" s="42">
        <v>2996.4</v>
      </c>
      <c r="GN38" s="42">
        <v>3027.6</v>
      </c>
      <c r="GO38" s="42">
        <v>3025.3</v>
      </c>
      <c r="GP38" s="42">
        <v>3054.4</v>
      </c>
      <c r="GQ38" s="42">
        <v>3105.7</v>
      </c>
      <c r="GR38" s="42">
        <v>3123.2</v>
      </c>
      <c r="GS38" s="42">
        <v>3136.8</v>
      </c>
      <c r="GT38" s="42">
        <v>3159.9</v>
      </c>
      <c r="GU38" s="42">
        <v>3157.6</v>
      </c>
      <c r="GV38" s="42">
        <v>3160.3</v>
      </c>
      <c r="GW38" s="42">
        <v>3165.4</v>
      </c>
      <c r="GX38" s="42">
        <v>3219.3</v>
      </c>
    </row>
    <row r="39" spans="1:206" x14ac:dyDescent="0.35">
      <c r="A39" s="2" t="s">
        <v>315</v>
      </c>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v>78072</v>
      </c>
      <c r="CQ39" s="42">
        <v>80831</v>
      </c>
      <c r="CR39" s="42">
        <v>85251</v>
      </c>
      <c r="CS39" s="42">
        <v>88178</v>
      </c>
      <c r="CT39" s="42">
        <v>84002</v>
      </c>
      <c r="CU39" s="42">
        <v>86255</v>
      </c>
      <c r="CV39" s="42">
        <v>87978</v>
      </c>
      <c r="CW39" s="42">
        <v>89829</v>
      </c>
      <c r="CX39" s="42">
        <v>95218</v>
      </c>
      <c r="CY39" s="42">
        <v>94484</v>
      </c>
      <c r="CZ39" s="42">
        <v>93858</v>
      </c>
      <c r="DA39" s="42">
        <v>92181</v>
      </c>
      <c r="DB39" s="42">
        <v>94539</v>
      </c>
      <c r="DC39" s="42">
        <v>102461</v>
      </c>
      <c r="DD39" s="42">
        <v>99672</v>
      </c>
      <c r="DE39" s="42">
        <v>97609</v>
      </c>
      <c r="DF39" s="42">
        <v>98691</v>
      </c>
      <c r="DG39" s="42">
        <v>98642</v>
      </c>
      <c r="DH39" s="42">
        <v>101001</v>
      </c>
      <c r="DI39" s="42">
        <v>105738</v>
      </c>
      <c r="DJ39" s="42">
        <v>103992</v>
      </c>
      <c r="DK39" s="42">
        <v>106287</v>
      </c>
      <c r="DL39" s="42">
        <v>106646</v>
      </c>
      <c r="DM39" s="42">
        <v>110762</v>
      </c>
      <c r="DN39" s="42">
        <v>114027</v>
      </c>
      <c r="DO39" s="42">
        <v>113559</v>
      </c>
      <c r="DP39" s="42">
        <v>120524</v>
      </c>
      <c r="DQ39" s="42">
        <v>121904</v>
      </c>
      <c r="DR39" s="42">
        <v>121898</v>
      </c>
      <c r="DS39" s="42">
        <v>123319</v>
      </c>
      <c r="DT39" s="42">
        <v>133626</v>
      </c>
      <c r="DU39" s="42">
        <v>129622</v>
      </c>
      <c r="DV39" s="42">
        <v>138716</v>
      </c>
      <c r="DW39" s="42">
        <v>145774</v>
      </c>
      <c r="DX39" s="42">
        <v>143219</v>
      </c>
      <c r="DY39" s="42">
        <v>153809</v>
      </c>
      <c r="DZ39" s="42">
        <v>156084</v>
      </c>
      <c r="EA39" s="42">
        <v>157455</v>
      </c>
      <c r="EB39" s="42">
        <v>164010</v>
      </c>
      <c r="EC39" s="42">
        <v>166934</v>
      </c>
      <c r="ED39" s="42">
        <v>165906</v>
      </c>
      <c r="EE39" s="42">
        <v>171106</v>
      </c>
      <c r="EF39" s="42">
        <v>186792</v>
      </c>
      <c r="EG39" s="42">
        <v>182543</v>
      </c>
      <c r="EH39" s="42">
        <v>190070</v>
      </c>
      <c r="EI39" s="42">
        <v>194963</v>
      </c>
      <c r="EJ39" s="42">
        <v>186476</v>
      </c>
      <c r="EK39" s="42">
        <v>191752</v>
      </c>
      <c r="EL39" s="42">
        <v>199036</v>
      </c>
      <c r="EM39" s="42">
        <v>200246</v>
      </c>
      <c r="EN39" s="42">
        <v>195231</v>
      </c>
      <c r="EO39" s="42">
        <v>197352</v>
      </c>
      <c r="EP39" s="42">
        <v>191747</v>
      </c>
      <c r="EQ39" s="42">
        <v>189018</v>
      </c>
      <c r="ER39" s="42">
        <v>197488</v>
      </c>
      <c r="ES39" s="42">
        <v>189083</v>
      </c>
      <c r="ET39" s="42">
        <v>209347</v>
      </c>
      <c r="EU39" s="42">
        <v>201383</v>
      </c>
      <c r="EV39" s="42">
        <v>204318</v>
      </c>
      <c r="EW39" s="42">
        <v>206110</v>
      </c>
      <c r="EX39" s="42">
        <v>209603</v>
      </c>
      <c r="EY39" s="42">
        <v>216570</v>
      </c>
      <c r="EZ39" s="42">
        <v>213016</v>
      </c>
      <c r="FA39" s="42">
        <v>217491</v>
      </c>
      <c r="FB39" s="42">
        <v>266407</v>
      </c>
      <c r="FC39" s="42">
        <v>284526</v>
      </c>
      <c r="FD39" s="42">
        <v>273903</v>
      </c>
      <c r="FE39" s="42">
        <v>272345</v>
      </c>
      <c r="FF39" s="42">
        <v>283268</v>
      </c>
      <c r="FG39" s="42">
        <v>290808</v>
      </c>
      <c r="FH39" s="42">
        <v>297130</v>
      </c>
      <c r="FI39" s="42">
        <v>309668</v>
      </c>
      <c r="FJ39" s="42">
        <v>293840</v>
      </c>
      <c r="FK39" s="42">
        <v>288900</v>
      </c>
      <c r="FL39" s="42">
        <v>248813</v>
      </c>
      <c r="FM39" s="42">
        <v>249625</v>
      </c>
      <c r="FN39" s="42">
        <v>258161</v>
      </c>
      <c r="FO39" s="42">
        <v>273390</v>
      </c>
      <c r="FP39" s="42">
        <v>263079</v>
      </c>
      <c r="FQ39" s="42">
        <v>269710</v>
      </c>
      <c r="FR39" s="42">
        <v>272063</v>
      </c>
      <c r="FS39" s="42">
        <v>283408</v>
      </c>
      <c r="FT39" s="42">
        <v>281455</v>
      </c>
      <c r="FU39" s="42">
        <v>282107</v>
      </c>
      <c r="FV39" s="42">
        <v>303390</v>
      </c>
      <c r="FW39" s="42">
        <v>320015</v>
      </c>
      <c r="FX39" s="42">
        <v>343692</v>
      </c>
      <c r="FY39" s="42">
        <v>345712</v>
      </c>
      <c r="FZ39" s="42">
        <v>362792</v>
      </c>
      <c r="GA39" s="42">
        <v>363410</v>
      </c>
      <c r="GB39" s="42">
        <v>365384</v>
      </c>
      <c r="GC39" s="42">
        <v>384032</v>
      </c>
      <c r="GD39" s="42">
        <v>372707</v>
      </c>
      <c r="GE39" s="42">
        <v>387235</v>
      </c>
      <c r="GF39" s="42">
        <v>396396</v>
      </c>
      <c r="GG39" s="42">
        <v>409098</v>
      </c>
      <c r="GH39" s="42">
        <v>392206</v>
      </c>
      <c r="GI39" s="42">
        <v>375242</v>
      </c>
      <c r="GJ39" s="42">
        <v>397198</v>
      </c>
      <c r="GK39" s="42">
        <v>400144</v>
      </c>
      <c r="GL39" s="42">
        <v>411384</v>
      </c>
      <c r="GM39" s="42">
        <v>405388</v>
      </c>
      <c r="GN39" s="42">
        <v>414827</v>
      </c>
      <c r="GO39" s="42">
        <v>409361</v>
      </c>
      <c r="GP39" s="42">
        <v>428612</v>
      </c>
      <c r="GQ39" s="42">
        <v>439939</v>
      </c>
      <c r="GR39" s="42">
        <v>438361</v>
      </c>
      <c r="GS39" s="42">
        <v>436040</v>
      </c>
      <c r="GT39" s="42">
        <v>444822</v>
      </c>
      <c r="GU39" s="42">
        <v>596610</v>
      </c>
      <c r="GV39" s="42">
        <v>533712</v>
      </c>
      <c r="GW39" s="42">
        <v>547131</v>
      </c>
      <c r="GX39" s="42">
        <v>561511</v>
      </c>
    </row>
    <row r="40" spans="1:206" x14ac:dyDescent="0.35">
      <c r="A40" s="2" t="s">
        <v>316</v>
      </c>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v>73888</v>
      </c>
      <c r="CQ40" s="42">
        <v>76036</v>
      </c>
      <c r="CR40" s="42">
        <v>80604</v>
      </c>
      <c r="CS40" s="42">
        <v>84100</v>
      </c>
      <c r="CT40" s="42">
        <v>78948</v>
      </c>
      <c r="CU40" s="42">
        <v>81772</v>
      </c>
      <c r="CV40" s="42">
        <v>82892</v>
      </c>
      <c r="CW40" s="42">
        <v>85540</v>
      </c>
      <c r="CX40" s="42">
        <v>90524</v>
      </c>
      <c r="CY40" s="42">
        <v>90540</v>
      </c>
      <c r="CZ40" s="42">
        <v>89280</v>
      </c>
      <c r="DA40" s="42">
        <v>87568</v>
      </c>
      <c r="DB40" s="42">
        <v>88772</v>
      </c>
      <c r="DC40" s="42">
        <v>96376</v>
      </c>
      <c r="DD40" s="42">
        <v>94872</v>
      </c>
      <c r="DE40" s="42">
        <v>93892</v>
      </c>
      <c r="DF40" s="42">
        <v>95980</v>
      </c>
      <c r="DG40" s="42">
        <v>94924</v>
      </c>
      <c r="DH40" s="42">
        <v>97108</v>
      </c>
      <c r="DI40" s="42">
        <v>101384</v>
      </c>
      <c r="DJ40" s="42">
        <v>99444</v>
      </c>
      <c r="DK40" s="42">
        <v>101608</v>
      </c>
      <c r="DL40" s="42">
        <v>102260</v>
      </c>
      <c r="DM40" s="42">
        <v>103952</v>
      </c>
      <c r="DN40" s="42">
        <v>107100</v>
      </c>
      <c r="DO40" s="42">
        <v>107208</v>
      </c>
      <c r="DP40" s="42">
        <v>113428</v>
      </c>
      <c r="DQ40" s="42">
        <v>114620</v>
      </c>
      <c r="DR40" s="42">
        <v>114852</v>
      </c>
      <c r="DS40" s="42">
        <v>116168</v>
      </c>
      <c r="DT40" s="42">
        <v>125392</v>
      </c>
      <c r="DU40" s="42">
        <v>121748</v>
      </c>
      <c r="DV40" s="42">
        <v>129388</v>
      </c>
      <c r="DW40" s="42">
        <v>132128</v>
      </c>
      <c r="DX40" s="42">
        <v>133364</v>
      </c>
      <c r="DY40" s="42">
        <v>143652</v>
      </c>
      <c r="DZ40" s="42">
        <v>145547</v>
      </c>
      <c r="EA40" s="42">
        <v>146352</v>
      </c>
      <c r="EB40" s="42">
        <v>152896</v>
      </c>
      <c r="EC40" s="42">
        <v>155307</v>
      </c>
      <c r="ED40" s="42">
        <v>154378</v>
      </c>
      <c r="EE40" s="42">
        <v>158020</v>
      </c>
      <c r="EF40" s="42">
        <v>174229</v>
      </c>
      <c r="EG40" s="42">
        <v>170506</v>
      </c>
      <c r="EH40" s="42">
        <v>177772</v>
      </c>
      <c r="EI40" s="42">
        <v>182692</v>
      </c>
      <c r="EJ40" s="42">
        <v>173330</v>
      </c>
      <c r="EK40" s="42">
        <v>177282</v>
      </c>
      <c r="EL40" s="42">
        <v>183908</v>
      </c>
      <c r="EM40" s="42">
        <v>185818</v>
      </c>
      <c r="EN40" s="42">
        <v>179683</v>
      </c>
      <c r="EO40" s="42">
        <v>182944</v>
      </c>
      <c r="EP40" s="42">
        <v>175956</v>
      </c>
      <c r="EQ40" s="42">
        <v>176530</v>
      </c>
      <c r="ER40" s="42">
        <v>186733</v>
      </c>
      <c r="ES40" s="42">
        <v>177659</v>
      </c>
      <c r="ET40" s="42">
        <v>200218</v>
      </c>
      <c r="EU40" s="42">
        <v>190602</v>
      </c>
      <c r="EV40" s="42">
        <v>194111</v>
      </c>
      <c r="EW40" s="42">
        <v>196028</v>
      </c>
      <c r="EX40" s="42">
        <v>200294</v>
      </c>
      <c r="EY40" s="42">
        <v>203794</v>
      </c>
      <c r="EZ40" s="42">
        <v>205059</v>
      </c>
      <c r="FA40" s="42">
        <v>208505</v>
      </c>
      <c r="FB40" s="42">
        <v>256944</v>
      </c>
      <c r="FC40" s="42">
        <v>274664</v>
      </c>
      <c r="FD40" s="42">
        <v>263924</v>
      </c>
      <c r="FE40" s="42">
        <v>261944</v>
      </c>
      <c r="FF40" s="42">
        <v>271844</v>
      </c>
      <c r="FG40" s="42">
        <v>272456</v>
      </c>
      <c r="FH40" s="42">
        <v>283691</v>
      </c>
      <c r="FI40" s="42">
        <v>297609</v>
      </c>
      <c r="FJ40" s="42">
        <v>282445</v>
      </c>
      <c r="FK40" s="42">
        <v>277196</v>
      </c>
      <c r="FL40" s="42">
        <v>237739</v>
      </c>
      <c r="FM40" s="42">
        <v>239291</v>
      </c>
      <c r="FN40" s="42">
        <v>246248</v>
      </c>
      <c r="FO40" s="42">
        <v>262324</v>
      </c>
      <c r="FP40" s="42">
        <v>250540</v>
      </c>
      <c r="FQ40" s="42">
        <v>259562</v>
      </c>
      <c r="FR40" s="42">
        <v>258450</v>
      </c>
      <c r="FS40" s="42">
        <v>270887</v>
      </c>
      <c r="FT40" s="42">
        <v>269279</v>
      </c>
      <c r="FU40" s="42">
        <v>269982</v>
      </c>
      <c r="FV40" s="42">
        <v>291590</v>
      </c>
      <c r="FW40" s="42">
        <v>307775</v>
      </c>
      <c r="FX40" s="42">
        <v>332400</v>
      </c>
      <c r="FY40" s="42">
        <v>335611</v>
      </c>
      <c r="FZ40" s="42">
        <v>352188</v>
      </c>
      <c r="GA40" s="42">
        <v>353442</v>
      </c>
      <c r="GB40" s="42">
        <v>352909</v>
      </c>
      <c r="GC40" s="42">
        <v>366274</v>
      </c>
      <c r="GD40" s="42">
        <v>359556</v>
      </c>
      <c r="GE40" s="42">
        <v>364761</v>
      </c>
      <c r="GF40" s="42">
        <v>377980</v>
      </c>
      <c r="GG40" s="42">
        <v>387911</v>
      </c>
      <c r="GH40" s="42">
        <v>375901</v>
      </c>
      <c r="GI40" s="42">
        <v>353506</v>
      </c>
      <c r="GJ40" s="42">
        <v>376693</v>
      </c>
      <c r="GK40" s="42">
        <v>382986</v>
      </c>
      <c r="GL40" s="42">
        <v>389195</v>
      </c>
      <c r="GM40" s="42">
        <v>386857</v>
      </c>
      <c r="GN40" s="42">
        <v>392516</v>
      </c>
      <c r="GO40" s="42">
        <v>389624</v>
      </c>
      <c r="GP40" s="42">
        <v>404529</v>
      </c>
      <c r="GQ40" s="42">
        <v>419672</v>
      </c>
      <c r="GR40" s="42">
        <v>418824</v>
      </c>
      <c r="GS40" s="42">
        <v>411409</v>
      </c>
      <c r="GT40" s="42">
        <v>423429</v>
      </c>
      <c r="GU40" s="42">
        <v>512640</v>
      </c>
      <c r="GV40" s="42">
        <v>486072</v>
      </c>
      <c r="GW40" s="42">
        <v>512193</v>
      </c>
      <c r="GX40" s="42">
        <v>523163</v>
      </c>
    </row>
    <row r="41" spans="1:206" x14ac:dyDescent="0.35">
      <c r="A41" s="2" t="s">
        <v>317</v>
      </c>
      <c r="B41" s="42">
        <v>5576</v>
      </c>
      <c r="C41" s="42">
        <v>5228</v>
      </c>
      <c r="D41" s="42">
        <v>4816</v>
      </c>
      <c r="E41" s="42">
        <v>4900</v>
      </c>
      <c r="F41" s="42">
        <v>5464</v>
      </c>
      <c r="G41" s="42">
        <v>6312</v>
      </c>
      <c r="H41" s="42">
        <v>5756</v>
      </c>
      <c r="I41" s="42">
        <v>5644</v>
      </c>
      <c r="J41" s="42">
        <v>5668</v>
      </c>
      <c r="K41" s="42">
        <v>5216</v>
      </c>
      <c r="L41" s="42">
        <v>6724</v>
      </c>
      <c r="M41" s="42">
        <v>5700</v>
      </c>
      <c r="N41" s="42">
        <v>5740</v>
      </c>
      <c r="O41" s="42">
        <v>6208</v>
      </c>
      <c r="P41" s="42">
        <v>5344</v>
      </c>
      <c r="Q41" s="42">
        <v>5920</v>
      </c>
      <c r="R41" s="42">
        <v>7760</v>
      </c>
      <c r="S41" s="42">
        <v>8572</v>
      </c>
      <c r="T41" s="42">
        <v>6496</v>
      </c>
      <c r="U41" s="42">
        <v>7840</v>
      </c>
      <c r="V41" s="42">
        <v>8652</v>
      </c>
      <c r="W41" s="42">
        <v>7804</v>
      </c>
      <c r="X41" s="42">
        <v>10772</v>
      </c>
      <c r="Y41" s="42">
        <v>10424</v>
      </c>
      <c r="Z41" s="42">
        <v>10012</v>
      </c>
      <c r="AA41" s="42">
        <v>9760</v>
      </c>
      <c r="AB41" s="42">
        <v>10592</v>
      </c>
      <c r="AC41" s="42">
        <v>11108</v>
      </c>
      <c r="AD41" s="42">
        <v>10716</v>
      </c>
      <c r="AE41" s="42">
        <v>10652</v>
      </c>
      <c r="AF41" s="42">
        <v>11804</v>
      </c>
      <c r="AG41" s="42">
        <v>10700</v>
      </c>
      <c r="AH41" s="42">
        <v>10968</v>
      </c>
      <c r="AI41" s="42">
        <v>11528</v>
      </c>
      <c r="AJ41" s="42">
        <v>11908</v>
      </c>
      <c r="AK41" s="42">
        <v>12528</v>
      </c>
      <c r="AL41" s="42">
        <v>13592</v>
      </c>
      <c r="AM41" s="42">
        <v>13048</v>
      </c>
      <c r="AN41" s="42">
        <v>14292</v>
      </c>
      <c r="AO41" s="42">
        <v>15752</v>
      </c>
      <c r="AP41" s="42">
        <v>16260</v>
      </c>
      <c r="AQ41" s="42">
        <v>16536</v>
      </c>
      <c r="AR41" s="42">
        <v>15916</v>
      </c>
      <c r="AS41" s="42">
        <v>16628</v>
      </c>
      <c r="AT41" s="42">
        <v>16092</v>
      </c>
      <c r="AU41" s="42">
        <v>15716</v>
      </c>
      <c r="AV41" s="42">
        <v>14828</v>
      </c>
      <c r="AW41" s="42">
        <v>15012</v>
      </c>
      <c r="AX41" s="42">
        <v>13852</v>
      </c>
      <c r="AY41" s="42">
        <v>14552</v>
      </c>
      <c r="AZ41" s="42">
        <v>14544</v>
      </c>
      <c r="BA41" s="42">
        <v>14484</v>
      </c>
      <c r="BB41" s="42">
        <v>15900</v>
      </c>
      <c r="BC41" s="42">
        <v>14200</v>
      </c>
      <c r="BD41" s="42">
        <v>15904</v>
      </c>
      <c r="BE41" s="42">
        <v>15768</v>
      </c>
      <c r="BF41" s="42">
        <v>16556</v>
      </c>
      <c r="BG41" s="42">
        <v>17236</v>
      </c>
      <c r="BH41" s="42">
        <v>18092</v>
      </c>
      <c r="BI41" s="42">
        <v>18824</v>
      </c>
      <c r="BJ41" s="42">
        <v>17044</v>
      </c>
      <c r="BK41" s="42">
        <v>19408</v>
      </c>
      <c r="BL41" s="42">
        <v>20036</v>
      </c>
      <c r="BM41" s="42">
        <v>21184</v>
      </c>
      <c r="BN41" s="42">
        <v>19720</v>
      </c>
      <c r="BO41" s="42">
        <v>20556</v>
      </c>
      <c r="BP41" s="42">
        <v>21284</v>
      </c>
      <c r="BQ41" s="42">
        <v>18320</v>
      </c>
      <c r="BR41" s="42">
        <v>18760</v>
      </c>
      <c r="BS41" s="42">
        <v>19560</v>
      </c>
      <c r="BT41" s="42">
        <v>18828</v>
      </c>
      <c r="BU41" s="42">
        <v>18696</v>
      </c>
      <c r="BV41" s="42">
        <v>18972</v>
      </c>
      <c r="BW41" s="42">
        <v>19836</v>
      </c>
      <c r="BX41" s="42">
        <v>20388</v>
      </c>
      <c r="BY41" s="42">
        <v>19284</v>
      </c>
      <c r="BZ41" s="42">
        <v>20192</v>
      </c>
      <c r="CA41" s="42">
        <v>19936</v>
      </c>
      <c r="CB41" s="42">
        <v>18832</v>
      </c>
      <c r="CC41" s="42">
        <v>20492</v>
      </c>
      <c r="CD41" s="42">
        <v>21448</v>
      </c>
      <c r="CE41" s="42">
        <v>20184</v>
      </c>
      <c r="CF41" s="42">
        <v>20508</v>
      </c>
      <c r="CG41" s="42">
        <v>21188</v>
      </c>
      <c r="CH41" s="42">
        <v>21552</v>
      </c>
      <c r="CI41" s="42">
        <v>21612</v>
      </c>
      <c r="CJ41" s="42">
        <v>21056</v>
      </c>
      <c r="CK41" s="42">
        <v>20612</v>
      </c>
      <c r="CL41" s="42">
        <v>21388</v>
      </c>
      <c r="CM41" s="42">
        <v>22800</v>
      </c>
      <c r="CN41" s="42">
        <v>22288</v>
      </c>
      <c r="CO41" s="42">
        <v>23064</v>
      </c>
      <c r="CP41" s="42">
        <v>21784</v>
      </c>
      <c r="CQ41" s="42">
        <v>22472</v>
      </c>
      <c r="CR41" s="42">
        <v>24884</v>
      </c>
      <c r="CS41" s="42">
        <v>24764</v>
      </c>
      <c r="CT41" s="42">
        <v>23632</v>
      </c>
      <c r="CU41" s="42">
        <v>23952</v>
      </c>
      <c r="CV41" s="42">
        <v>25152</v>
      </c>
      <c r="CW41" s="42">
        <v>26476</v>
      </c>
      <c r="CX41" s="42">
        <v>27744</v>
      </c>
      <c r="CY41" s="42">
        <v>28028</v>
      </c>
      <c r="CZ41" s="42">
        <v>26448</v>
      </c>
      <c r="DA41" s="42">
        <v>26816</v>
      </c>
      <c r="DB41" s="42">
        <v>29136</v>
      </c>
      <c r="DC41" s="42">
        <v>27904</v>
      </c>
      <c r="DD41" s="42">
        <v>27116</v>
      </c>
      <c r="DE41" s="42">
        <v>28720</v>
      </c>
      <c r="DF41" s="42">
        <v>28400</v>
      </c>
      <c r="DG41" s="42">
        <v>29016</v>
      </c>
      <c r="DH41" s="42">
        <v>29084</v>
      </c>
      <c r="DI41" s="42">
        <v>28744</v>
      </c>
      <c r="DJ41" s="42">
        <v>27052</v>
      </c>
      <c r="DK41" s="42">
        <v>27336</v>
      </c>
      <c r="DL41" s="42">
        <v>29104</v>
      </c>
      <c r="DM41" s="42">
        <v>31232</v>
      </c>
      <c r="DN41" s="42">
        <v>27780</v>
      </c>
      <c r="DO41" s="42">
        <v>32192</v>
      </c>
      <c r="DP41" s="42">
        <v>34264</v>
      </c>
      <c r="DQ41" s="42">
        <v>34124</v>
      </c>
      <c r="DR41" s="42">
        <v>35572</v>
      </c>
      <c r="DS41" s="42">
        <v>36040</v>
      </c>
      <c r="DT41" s="42">
        <v>35728</v>
      </c>
      <c r="DU41" s="42">
        <v>39260</v>
      </c>
      <c r="DV41" s="42">
        <v>40316</v>
      </c>
      <c r="DW41" s="42">
        <v>43008</v>
      </c>
      <c r="DX41" s="42">
        <v>42668</v>
      </c>
      <c r="DY41" s="42">
        <v>43008</v>
      </c>
      <c r="DZ41" s="42">
        <v>50609</v>
      </c>
      <c r="EA41" s="42">
        <v>45405</v>
      </c>
      <c r="EB41" s="42">
        <v>41342</v>
      </c>
      <c r="EC41" s="42">
        <v>44814</v>
      </c>
      <c r="ED41" s="42">
        <v>43171</v>
      </c>
      <c r="EE41" s="42">
        <v>48719</v>
      </c>
      <c r="EF41" s="42">
        <v>46443</v>
      </c>
      <c r="EG41" s="42">
        <v>45507</v>
      </c>
      <c r="EH41" s="42">
        <v>47601</v>
      </c>
      <c r="EI41" s="42">
        <v>44213</v>
      </c>
      <c r="EJ41" s="42">
        <v>50413</v>
      </c>
      <c r="EK41" s="42">
        <v>44947</v>
      </c>
      <c r="EL41" s="42">
        <v>49943</v>
      </c>
      <c r="EM41" s="42">
        <v>51172</v>
      </c>
      <c r="EN41" s="42">
        <v>47383</v>
      </c>
      <c r="EO41" s="42">
        <v>49225</v>
      </c>
      <c r="EP41" s="42">
        <v>53557</v>
      </c>
      <c r="EQ41" s="42">
        <v>53237</v>
      </c>
      <c r="ER41" s="42">
        <v>52165</v>
      </c>
      <c r="ES41" s="42">
        <v>51704</v>
      </c>
      <c r="ET41" s="42">
        <v>50937</v>
      </c>
      <c r="EU41" s="42">
        <v>56121</v>
      </c>
      <c r="EV41" s="42">
        <v>55528</v>
      </c>
      <c r="EW41" s="42">
        <v>54619</v>
      </c>
      <c r="EX41" s="42">
        <v>56613</v>
      </c>
      <c r="EY41" s="42">
        <v>58842</v>
      </c>
      <c r="EZ41" s="42">
        <v>56868</v>
      </c>
      <c r="FA41" s="42">
        <v>58177</v>
      </c>
      <c r="FB41" s="42">
        <v>58334</v>
      </c>
      <c r="FC41" s="42">
        <v>59643</v>
      </c>
      <c r="FD41" s="42">
        <v>67126</v>
      </c>
      <c r="FE41" s="42">
        <v>68543</v>
      </c>
      <c r="FF41" s="42">
        <v>64721</v>
      </c>
      <c r="FG41" s="42">
        <v>73737</v>
      </c>
      <c r="FH41" s="42">
        <v>74821</v>
      </c>
      <c r="FI41" s="42">
        <v>75022</v>
      </c>
      <c r="FJ41" s="42">
        <v>70503</v>
      </c>
      <c r="FK41" s="42">
        <v>69145</v>
      </c>
      <c r="FL41" s="42">
        <v>65916</v>
      </c>
      <c r="FM41" s="42">
        <v>70531</v>
      </c>
      <c r="FN41" s="42">
        <v>67107</v>
      </c>
      <c r="FO41" s="42">
        <v>67670</v>
      </c>
      <c r="FP41" s="42">
        <v>65880</v>
      </c>
      <c r="FQ41" s="42">
        <v>65507</v>
      </c>
      <c r="FR41" s="42">
        <v>67564</v>
      </c>
      <c r="FS41" s="42">
        <v>63979</v>
      </c>
      <c r="FT41" s="42">
        <v>68014</v>
      </c>
      <c r="FU41" s="42">
        <v>65742</v>
      </c>
      <c r="FV41" s="42">
        <v>65276</v>
      </c>
      <c r="FW41" s="42">
        <v>67164</v>
      </c>
      <c r="FX41" s="42">
        <v>68840</v>
      </c>
      <c r="FY41" s="42">
        <v>61403</v>
      </c>
      <c r="FZ41" s="42">
        <v>63534</v>
      </c>
      <c r="GA41" s="42">
        <v>62907</v>
      </c>
      <c r="GB41" s="42">
        <v>66760</v>
      </c>
      <c r="GC41" s="42">
        <v>64462</v>
      </c>
      <c r="GD41" s="42">
        <v>67049</v>
      </c>
      <c r="GE41" s="42">
        <v>67197</v>
      </c>
      <c r="GF41" s="42">
        <v>68094</v>
      </c>
      <c r="GG41" s="42">
        <v>66717</v>
      </c>
      <c r="GH41" s="42">
        <v>67197</v>
      </c>
      <c r="GI41" s="42">
        <v>68784</v>
      </c>
      <c r="GJ41" s="42">
        <v>63911</v>
      </c>
      <c r="GK41" s="42">
        <v>64776</v>
      </c>
      <c r="GL41" s="42">
        <v>65084</v>
      </c>
      <c r="GM41" s="42">
        <v>64961</v>
      </c>
      <c r="GN41" s="42">
        <v>68573</v>
      </c>
      <c r="GO41" s="42">
        <v>64617</v>
      </c>
      <c r="GP41" s="42">
        <v>67605</v>
      </c>
      <c r="GQ41" s="42">
        <v>66614</v>
      </c>
      <c r="GR41" s="42">
        <v>68895</v>
      </c>
      <c r="GS41" s="42">
        <v>69791</v>
      </c>
      <c r="GT41" s="42">
        <v>72240</v>
      </c>
      <c r="GU41" s="42">
        <v>72525</v>
      </c>
      <c r="GV41" s="42">
        <v>73845</v>
      </c>
      <c r="GW41" s="42">
        <v>73559</v>
      </c>
      <c r="GX41" s="42">
        <v>72012</v>
      </c>
    </row>
    <row r="42" spans="1:206" x14ac:dyDescent="0.35">
      <c r="A42" s="2" t="s">
        <v>318</v>
      </c>
      <c r="B42" s="42">
        <v>4.7</v>
      </c>
      <c r="C42" s="42">
        <v>4.8</v>
      </c>
      <c r="D42" s="42">
        <v>4.7</v>
      </c>
      <c r="E42" s="42">
        <v>4.8</v>
      </c>
      <c r="F42" s="42">
        <v>4.7</v>
      </c>
      <c r="G42" s="42">
        <v>4.8</v>
      </c>
      <c r="H42" s="42">
        <v>4.5</v>
      </c>
      <c r="I42" s="42">
        <v>4.5999999999999996</v>
      </c>
      <c r="J42" s="42">
        <v>6.1</v>
      </c>
      <c r="K42" s="42">
        <v>6.2</v>
      </c>
      <c r="L42" s="42">
        <v>7.1</v>
      </c>
      <c r="M42" s="42">
        <v>7</v>
      </c>
      <c r="N42" s="42">
        <v>5.9</v>
      </c>
      <c r="O42" s="42">
        <v>5.6</v>
      </c>
      <c r="P42" s="42">
        <v>4.5999999999999996</v>
      </c>
      <c r="Q42" s="42">
        <v>4.5</v>
      </c>
      <c r="R42" s="42">
        <v>3.5</v>
      </c>
      <c r="S42" s="42">
        <v>2.8</v>
      </c>
      <c r="T42" s="42">
        <v>3.1</v>
      </c>
      <c r="U42" s="42">
        <v>3.5</v>
      </c>
      <c r="V42" s="42">
        <v>4.0999999999999996</v>
      </c>
      <c r="W42" s="42">
        <v>4.0999999999999996</v>
      </c>
      <c r="X42" s="42">
        <v>4.4000000000000004</v>
      </c>
      <c r="Y42" s="42">
        <v>4.8</v>
      </c>
      <c r="Z42" s="42">
        <v>5</v>
      </c>
      <c r="AA42" s="42">
        <v>4.7</v>
      </c>
      <c r="AB42" s="42">
        <v>4.9000000000000004</v>
      </c>
      <c r="AC42" s="42">
        <v>5.3</v>
      </c>
      <c r="AD42" s="42">
        <v>5.6</v>
      </c>
      <c r="AE42" s="42">
        <v>5.7</v>
      </c>
      <c r="AF42" s="42">
        <v>6.2</v>
      </c>
      <c r="AG42" s="42">
        <v>10.1</v>
      </c>
      <c r="AH42" s="42">
        <v>8.5</v>
      </c>
      <c r="AI42" s="42">
        <v>8.1</v>
      </c>
      <c r="AJ42" s="42">
        <v>8</v>
      </c>
      <c r="AK42" s="42">
        <v>10.1</v>
      </c>
      <c r="AL42" s="42">
        <v>8.1</v>
      </c>
      <c r="AM42" s="42">
        <v>8.5</v>
      </c>
      <c r="AN42" s="42">
        <v>7.8</v>
      </c>
      <c r="AO42" s="42">
        <v>8.5</v>
      </c>
      <c r="AP42" s="42">
        <v>8.9</v>
      </c>
      <c r="AQ42" s="42">
        <v>9.3000000000000007</v>
      </c>
      <c r="AR42" s="42">
        <v>9.6999999999999993</v>
      </c>
      <c r="AS42" s="42">
        <v>9.9</v>
      </c>
      <c r="AT42" s="42">
        <v>10.199999999999999</v>
      </c>
      <c r="AU42" s="42">
        <v>10.3</v>
      </c>
      <c r="AV42" s="42">
        <v>10.7</v>
      </c>
      <c r="AW42" s="42">
        <v>13.1</v>
      </c>
      <c r="AX42" s="42">
        <v>13.6</v>
      </c>
      <c r="AY42" s="42">
        <v>13.2</v>
      </c>
      <c r="AZ42" s="42">
        <v>12.6</v>
      </c>
      <c r="BA42" s="42">
        <v>19</v>
      </c>
      <c r="BB42" s="42">
        <v>19.399999999999999</v>
      </c>
      <c r="BC42" s="42">
        <v>21.1</v>
      </c>
      <c r="BD42" s="42">
        <v>21.8</v>
      </c>
      <c r="BE42" s="42">
        <v>21.1</v>
      </c>
      <c r="BF42" s="42">
        <v>20.8</v>
      </c>
      <c r="BG42" s="42">
        <v>20.6</v>
      </c>
      <c r="BH42" s="42">
        <v>20.5</v>
      </c>
      <c r="BI42" s="42">
        <v>20.8</v>
      </c>
      <c r="BJ42" s="42">
        <v>20.8</v>
      </c>
      <c r="BK42" s="42">
        <v>20.7</v>
      </c>
      <c r="BL42" s="42">
        <v>21</v>
      </c>
      <c r="BM42" s="42">
        <v>21.7</v>
      </c>
      <c r="BN42" s="42">
        <v>22.8</v>
      </c>
      <c r="BO42" s="42">
        <v>23.9</v>
      </c>
      <c r="BP42" s="42">
        <v>25.1</v>
      </c>
      <c r="BQ42" s="42">
        <v>26.5</v>
      </c>
      <c r="BR42" s="42">
        <v>28</v>
      </c>
      <c r="BS42" s="42">
        <v>30.2</v>
      </c>
      <c r="BT42" s="42">
        <v>31</v>
      </c>
      <c r="BU42" s="42">
        <v>30.8</v>
      </c>
      <c r="BV42" s="42">
        <v>30</v>
      </c>
      <c r="BW42" s="42">
        <v>29.5</v>
      </c>
      <c r="BX42" s="42">
        <v>28.9</v>
      </c>
      <c r="BY42" s="42">
        <v>28.2</v>
      </c>
      <c r="BZ42" s="42">
        <v>27.6</v>
      </c>
      <c r="CA42" s="42">
        <v>27</v>
      </c>
      <c r="CB42" s="42">
        <v>26.7</v>
      </c>
      <c r="CC42" s="42">
        <v>26.9</v>
      </c>
      <c r="CD42" s="42">
        <v>26.8</v>
      </c>
      <c r="CE42" s="42">
        <v>26.6</v>
      </c>
      <c r="CF42" s="42">
        <v>26.6</v>
      </c>
      <c r="CG42" s="42">
        <v>26.6</v>
      </c>
      <c r="CH42" s="42">
        <v>26.7</v>
      </c>
      <c r="CI42" s="42">
        <v>26.8</v>
      </c>
      <c r="CJ42" s="42">
        <v>27.1</v>
      </c>
      <c r="CK42" s="42">
        <v>27.7</v>
      </c>
      <c r="CL42" s="42">
        <v>28.2</v>
      </c>
      <c r="CM42" s="42">
        <v>28.8</v>
      </c>
      <c r="CN42" s="42">
        <v>30</v>
      </c>
      <c r="CO42" s="42">
        <v>31.8</v>
      </c>
      <c r="CP42" s="42">
        <v>35.1</v>
      </c>
      <c r="CQ42" s="42">
        <v>37.200000000000003</v>
      </c>
      <c r="CR42" s="42">
        <v>37.299999999999997</v>
      </c>
      <c r="CS42" s="42">
        <v>35.700000000000003</v>
      </c>
      <c r="CT42" s="42">
        <v>33.200000000000003</v>
      </c>
      <c r="CU42" s="42">
        <v>32</v>
      </c>
      <c r="CV42" s="42">
        <v>31.6</v>
      </c>
      <c r="CW42" s="42">
        <v>31.9</v>
      </c>
      <c r="CX42" s="42">
        <v>33.6</v>
      </c>
      <c r="CY42" s="42">
        <v>34.299999999999997</v>
      </c>
      <c r="CZ42" s="42">
        <v>34.799999999999997</v>
      </c>
      <c r="DA42" s="42">
        <v>35.200000000000003</v>
      </c>
      <c r="DB42" s="42">
        <v>35.200000000000003</v>
      </c>
      <c r="DC42" s="42">
        <v>35.1</v>
      </c>
      <c r="DD42" s="42">
        <v>34.9</v>
      </c>
      <c r="DE42" s="42">
        <v>34.4</v>
      </c>
      <c r="DF42" s="42">
        <v>34</v>
      </c>
      <c r="DG42" s="42">
        <v>33.200000000000003</v>
      </c>
      <c r="DH42" s="42">
        <v>33</v>
      </c>
      <c r="DI42" s="42">
        <v>33.299999999999997</v>
      </c>
      <c r="DJ42" s="42">
        <v>33.4</v>
      </c>
      <c r="DK42" s="42">
        <v>34.6</v>
      </c>
      <c r="DL42" s="42">
        <v>36.299999999999997</v>
      </c>
      <c r="DM42" s="42">
        <v>39.4</v>
      </c>
      <c r="DN42" s="42">
        <v>42</v>
      </c>
      <c r="DO42" s="42">
        <v>44.6</v>
      </c>
      <c r="DP42" s="42">
        <v>46</v>
      </c>
      <c r="DQ42" s="42">
        <v>46.5</v>
      </c>
      <c r="DR42" s="42">
        <v>44.6</v>
      </c>
      <c r="DS42" s="42">
        <v>45</v>
      </c>
      <c r="DT42" s="42">
        <v>45.3</v>
      </c>
      <c r="DU42" s="42">
        <v>46.4</v>
      </c>
      <c r="DV42" s="42">
        <v>47.2</v>
      </c>
      <c r="DW42" s="42">
        <v>47.6</v>
      </c>
      <c r="DX42" s="42">
        <v>66.3</v>
      </c>
      <c r="DY42" s="42">
        <v>43.1</v>
      </c>
      <c r="DZ42" s="42">
        <v>40.700000000000003</v>
      </c>
      <c r="EA42" s="42">
        <v>39.200000000000003</v>
      </c>
      <c r="EB42" s="42">
        <v>39.700000000000003</v>
      </c>
      <c r="EC42" s="42">
        <v>42.3</v>
      </c>
      <c r="ED42" s="42">
        <v>47</v>
      </c>
      <c r="EE42" s="42">
        <v>56.8</v>
      </c>
      <c r="EF42" s="42">
        <v>46.9</v>
      </c>
      <c r="EG42" s="42">
        <v>45.1</v>
      </c>
      <c r="EH42" s="42">
        <v>43.9</v>
      </c>
      <c r="EI42" s="42">
        <v>43.3</v>
      </c>
      <c r="EJ42" s="42">
        <v>45</v>
      </c>
      <c r="EK42" s="42">
        <v>51.9</v>
      </c>
      <c r="EL42" s="42">
        <v>56.4</v>
      </c>
      <c r="EM42" s="42">
        <v>60.3</v>
      </c>
      <c r="EN42" s="42">
        <v>61.6</v>
      </c>
      <c r="EO42" s="42">
        <v>63.9</v>
      </c>
      <c r="EP42" s="42">
        <v>55.4</v>
      </c>
      <c r="EQ42" s="42">
        <v>51.2</v>
      </c>
      <c r="ER42" s="42">
        <v>49.5</v>
      </c>
      <c r="ES42" s="42">
        <v>48.3</v>
      </c>
      <c r="ET42" s="42">
        <v>47.6</v>
      </c>
      <c r="EU42" s="42">
        <v>47.5</v>
      </c>
      <c r="EV42" s="42">
        <v>47.2</v>
      </c>
      <c r="EW42" s="42">
        <v>47.5</v>
      </c>
      <c r="EX42" s="42">
        <v>48</v>
      </c>
      <c r="EY42" s="42">
        <v>48.7</v>
      </c>
      <c r="EZ42" s="42">
        <v>49.8</v>
      </c>
      <c r="FA42" s="42">
        <v>51.8</v>
      </c>
      <c r="FB42" s="42">
        <v>53.4</v>
      </c>
      <c r="FC42" s="42">
        <v>54.3</v>
      </c>
      <c r="FD42" s="42">
        <v>65.900000000000006</v>
      </c>
      <c r="FE42" s="42">
        <v>54.3</v>
      </c>
      <c r="FF42" s="42">
        <v>53.2</v>
      </c>
      <c r="FG42" s="42">
        <v>53.4</v>
      </c>
      <c r="FH42" s="42">
        <v>54.4</v>
      </c>
      <c r="FI42" s="42">
        <v>56</v>
      </c>
      <c r="FJ42" s="42">
        <v>58</v>
      </c>
      <c r="FK42" s="42">
        <v>59.5</v>
      </c>
      <c r="FL42" s="42">
        <v>59.7</v>
      </c>
      <c r="FM42" s="42">
        <v>60.6</v>
      </c>
      <c r="FN42" s="42">
        <v>57.9</v>
      </c>
      <c r="FO42" s="42">
        <v>57.6</v>
      </c>
      <c r="FP42" s="42">
        <v>55.8</v>
      </c>
      <c r="FQ42" s="42">
        <v>58.9</v>
      </c>
      <c r="FR42" s="42">
        <v>58.9</v>
      </c>
      <c r="FS42" s="42">
        <v>59.6</v>
      </c>
      <c r="FT42" s="42">
        <v>59.5</v>
      </c>
      <c r="FU42" s="42">
        <v>58.9</v>
      </c>
      <c r="FV42" s="42">
        <v>58.2</v>
      </c>
      <c r="FW42" s="42">
        <v>58</v>
      </c>
      <c r="FX42" s="42">
        <v>57.7</v>
      </c>
      <c r="FY42" s="42">
        <v>56.5</v>
      </c>
      <c r="FZ42" s="42">
        <v>55.5</v>
      </c>
      <c r="GA42" s="42">
        <v>55.9</v>
      </c>
      <c r="GB42" s="42">
        <v>57.2</v>
      </c>
      <c r="GC42" s="42">
        <v>58.1</v>
      </c>
      <c r="GD42" s="42">
        <v>60.1</v>
      </c>
      <c r="GE42" s="42">
        <v>61.8</v>
      </c>
      <c r="GF42" s="42">
        <v>62.5</v>
      </c>
      <c r="GG42" s="42">
        <v>60.4</v>
      </c>
      <c r="GH42" s="42">
        <v>58.9</v>
      </c>
      <c r="GI42" s="42">
        <v>57.6</v>
      </c>
      <c r="GJ42" s="42">
        <v>61.3</v>
      </c>
      <c r="GK42" s="42">
        <v>59.4</v>
      </c>
      <c r="GL42" s="42">
        <v>57.6</v>
      </c>
      <c r="GM42" s="42">
        <v>57.2</v>
      </c>
      <c r="GN42" s="42">
        <v>57.3</v>
      </c>
      <c r="GO42" s="42">
        <v>78.900000000000006</v>
      </c>
      <c r="GP42" s="42">
        <v>70.7</v>
      </c>
      <c r="GQ42" s="42">
        <v>60.5</v>
      </c>
      <c r="GR42" s="42">
        <v>81.400000000000006</v>
      </c>
      <c r="GS42" s="42">
        <v>80.5</v>
      </c>
      <c r="GT42" s="42">
        <v>74.5</v>
      </c>
      <c r="GU42" s="42">
        <v>1085.9000000000001</v>
      </c>
      <c r="GV42" s="42">
        <v>1212.9000000000001</v>
      </c>
      <c r="GW42" s="42">
        <v>609.79999999999995</v>
      </c>
      <c r="GX42" s="42">
        <v>402.7</v>
      </c>
    </row>
    <row r="43" spans="1:206" x14ac:dyDescent="0.35">
      <c r="A43" s="2" t="s">
        <v>319</v>
      </c>
      <c r="B43" s="42">
        <v>0</v>
      </c>
      <c r="C43" s="42">
        <v>0</v>
      </c>
      <c r="D43" s="42">
        <v>0</v>
      </c>
      <c r="E43" s="42">
        <v>0</v>
      </c>
      <c r="F43" s="42">
        <v>0</v>
      </c>
      <c r="G43" s="42">
        <v>0</v>
      </c>
      <c r="H43" s="42">
        <v>0</v>
      </c>
      <c r="I43" s="42">
        <v>0</v>
      </c>
      <c r="J43" s="42">
        <v>0</v>
      </c>
      <c r="K43" s="42">
        <v>0.1</v>
      </c>
      <c r="L43" s="42">
        <v>0.1</v>
      </c>
      <c r="M43" s="42">
        <v>0.1</v>
      </c>
      <c r="N43" s="42">
        <v>0.1</v>
      </c>
      <c r="O43" s="42">
        <v>0.1</v>
      </c>
      <c r="P43" s="42">
        <v>0.1</v>
      </c>
      <c r="Q43" s="42">
        <v>0.1</v>
      </c>
      <c r="R43" s="42">
        <v>0.1</v>
      </c>
      <c r="S43" s="42">
        <v>0.1</v>
      </c>
      <c r="T43" s="42">
        <v>0.1</v>
      </c>
      <c r="U43" s="42">
        <v>0.1</v>
      </c>
      <c r="V43" s="42">
        <v>0.1</v>
      </c>
      <c r="W43" s="42">
        <v>0.2</v>
      </c>
      <c r="X43" s="42">
        <v>0.2</v>
      </c>
      <c r="Y43" s="42">
        <v>0.2</v>
      </c>
      <c r="Z43" s="42">
        <v>0.2</v>
      </c>
      <c r="AA43" s="42">
        <v>0.2</v>
      </c>
      <c r="AB43" s="42">
        <v>0.2</v>
      </c>
      <c r="AC43" s="42">
        <v>0.2</v>
      </c>
      <c r="AD43" s="42">
        <v>0.2</v>
      </c>
      <c r="AE43" s="42">
        <v>0.2</v>
      </c>
      <c r="AF43" s="42">
        <v>0.2</v>
      </c>
      <c r="AG43" s="42">
        <v>0.2</v>
      </c>
      <c r="AH43" s="42">
        <v>0.2</v>
      </c>
      <c r="AI43" s="42">
        <v>0.2</v>
      </c>
      <c r="AJ43" s="42">
        <v>0.2</v>
      </c>
      <c r="AK43" s="42">
        <v>0.3</v>
      </c>
      <c r="AL43" s="42">
        <v>0.3</v>
      </c>
      <c r="AM43" s="42">
        <v>0.3</v>
      </c>
      <c r="AN43" s="42">
        <v>0.3</v>
      </c>
      <c r="AO43" s="42">
        <v>0.3</v>
      </c>
      <c r="AP43" s="42">
        <v>0.3</v>
      </c>
      <c r="AQ43" s="42">
        <v>0.3</v>
      </c>
      <c r="AR43" s="42">
        <v>0.4</v>
      </c>
      <c r="AS43" s="42">
        <v>0.4</v>
      </c>
      <c r="AT43" s="42">
        <v>0.4</v>
      </c>
      <c r="AU43" s="42">
        <v>0.4</v>
      </c>
      <c r="AV43" s="42">
        <v>0.4</v>
      </c>
      <c r="AW43" s="42">
        <v>0.4</v>
      </c>
      <c r="AX43" s="42">
        <v>0.4</v>
      </c>
      <c r="AY43" s="42">
        <v>0.5</v>
      </c>
      <c r="AZ43" s="42">
        <v>0.5</v>
      </c>
      <c r="BA43" s="42">
        <v>0.5</v>
      </c>
      <c r="BB43" s="42">
        <v>0.5</v>
      </c>
      <c r="BC43" s="42">
        <v>0.4</v>
      </c>
      <c r="BD43" s="42">
        <v>0.4</v>
      </c>
      <c r="BE43" s="42">
        <v>0.4</v>
      </c>
      <c r="BF43" s="42">
        <v>0.4</v>
      </c>
      <c r="BG43" s="42">
        <v>0.4</v>
      </c>
      <c r="BH43" s="42">
        <v>0.4</v>
      </c>
      <c r="BI43" s="42">
        <v>0.4</v>
      </c>
      <c r="BJ43" s="42">
        <v>0.3</v>
      </c>
      <c r="BK43" s="42">
        <v>0.3</v>
      </c>
      <c r="BL43" s="42">
        <v>0.3</v>
      </c>
      <c r="BM43" s="42">
        <v>0.3</v>
      </c>
      <c r="BN43" s="42">
        <v>0.3</v>
      </c>
      <c r="BO43" s="42">
        <v>0.3</v>
      </c>
      <c r="BP43" s="42">
        <v>0.3</v>
      </c>
      <c r="BQ43" s="42">
        <v>0.3</v>
      </c>
      <c r="BR43" s="42">
        <v>0.3</v>
      </c>
      <c r="BS43" s="42">
        <v>0.3</v>
      </c>
      <c r="BT43" s="42">
        <v>0.3</v>
      </c>
      <c r="BU43" s="42">
        <v>0.3</v>
      </c>
      <c r="BV43" s="42">
        <v>0.3</v>
      </c>
      <c r="BW43" s="42">
        <v>0.3</v>
      </c>
      <c r="BX43" s="42">
        <v>0.4</v>
      </c>
      <c r="BY43" s="42">
        <v>0.4</v>
      </c>
      <c r="BZ43" s="42">
        <v>0.4</v>
      </c>
      <c r="CA43" s="42">
        <v>0.4</v>
      </c>
      <c r="CB43" s="42">
        <v>0.4</v>
      </c>
      <c r="CC43" s="42">
        <v>0.4</v>
      </c>
      <c r="CD43" s="42">
        <v>0.4</v>
      </c>
      <c r="CE43" s="42">
        <v>0.4</v>
      </c>
      <c r="CF43" s="42">
        <v>0.4</v>
      </c>
      <c r="CG43" s="42">
        <v>0.4</v>
      </c>
      <c r="CH43" s="42">
        <v>0.4</v>
      </c>
      <c r="CI43" s="42">
        <v>0.4</v>
      </c>
      <c r="CJ43" s="42">
        <v>0.4</v>
      </c>
      <c r="CK43" s="42">
        <v>0.4</v>
      </c>
      <c r="CL43" s="42">
        <v>0.4</v>
      </c>
      <c r="CM43" s="42">
        <v>0.4</v>
      </c>
      <c r="CN43" s="42">
        <v>0.4</v>
      </c>
      <c r="CO43" s="42">
        <v>0.4</v>
      </c>
      <c r="CP43" s="42">
        <v>0.4</v>
      </c>
      <c r="CQ43" s="42">
        <v>0.4</v>
      </c>
      <c r="CR43" s="42">
        <v>0.4</v>
      </c>
      <c r="CS43" s="42">
        <v>0.4</v>
      </c>
      <c r="CT43" s="42">
        <v>0.4</v>
      </c>
      <c r="CU43" s="42">
        <v>0.3</v>
      </c>
      <c r="CV43" s="42">
        <v>0.3</v>
      </c>
      <c r="CW43" s="42">
        <v>0.3</v>
      </c>
      <c r="CX43" s="42">
        <v>0.3</v>
      </c>
      <c r="CY43" s="42">
        <v>0.3</v>
      </c>
      <c r="CZ43" s="42">
        <v>0.3</v>
      </c>
      <c r="DA43" s="42">
        <v>0.3</v>
      </c>
      <c r="DB43" s="42">
        <v>0.3</v>
      </c>
      <c r="DC43" s="42">
        <v>0.3</v>
      </c>
      <c r="DD43" s="42">
        <v>0.3</v>
      </c>
      <c r="DE43" s="42">
        <v>0.4</v>
      </c>
      <c r="DF43" s="42">
        <v>0.4</v>
      </c>
      <c r="DG43" s="42">
        <v>0.4</v>
      </c>
      <c r="DH43" s="42">
        <v>0.4</v>
      </c>
      <c r="DI43" s="42">
        <v>0.5</v>
      </c>
      <c r="DJ43" s="42">
        <v>0.5</v>
      </c>
      <c r="DK43" s="42">
        <v>0.5</v>
      </c>
      <c r="DL43" s="42">
        <v>0.4</v>
      </c>
      <c r="DM43" s="42">
        <v>0.4</v>
      </c>
      <c r="DN43" s="42">
        <v>0.4</v>
      </c>
      <c r="DO43" s="42">
        <v>0.4</v>
      </c>
      <c r="DP43" s="42">
        <v>0.4</v>
      </c>
      <c r="DQ43" s="42">
        <v>0.4</v>
      </c>
      <c r="DR43" s="42">
        <v>0.5</v>
      </c>
      <c r="DS43" s="42">
        <v>0.5</v>
      </c>
      <c r="DT43" s="42">
        <v>0.6</v>
      </c>
      <c r="DU43" s="42">
        <v>0.6</v>
      </c>
      <c r="DV43" s="42">
        <v>8</v>
      </c>
      <c r="DW43" s="42">
        <v>14.4</v>
      </c>
      <c r="DX43" s="42">
        <v>4.8</v>
      </c>
      <c r="DY43" s="42">
        <v>3.4</v>
      </c>
      <c r="DZ43" s="42">
        <v>1.8</v>
      </c>
      <c r="EA43" s="42">
        <v>0.6</v>
      </c>
      <c r="EB43" s="42">
        <v>1.7</v>
      </c>
      <c r="EC43" s="42">
        <v>-0.4</v>
      </c>
      <c r="ED43" s="42">
        <v>0.1</v>
      </c>
      <c r="EE43" s="42">
        <v>0.3</v>
      </c>
      <c r="EF43" s="42">
        <v>-1</v>
      </c>
      <c r="EG43" s="42">
        <v>0.9</v>
      </c>
      <c r="EH43" s="42">
        <v>0.4</v>
      </c>
      <c r="EI43" s="42">
        <v>0.4</v>
      </c>
      <c r="EJ43" s="42">
        <v>0.4</v>
      </c>
      <c r="EK43" s="42">
        <v>0.4</v>
      </c>
      <c r="EL43" s="42">
        <v>0.4</v>
      </c>
      <c r="EM43" s="42">
        <v>0.4</v>
      </c>
      <c r="EN43" s="42">
        <v>0.4</v>
      </c>
      <c r="EO43" s="42">
        <v>0.4</v>
      </c>
      <c r="EP43" s="42">
        <v>0.4</v>
      </c>
      <c r="EQ43" s="42">
        <v>0.4</v>
      </c>
      <c r="ER43" s="42">
        <v>0.4</v>
      </c>
      <c r="ES43" s="42">
        <v>0.4</v>
      </c>
      <c r="ET43" s="42">
        <v>1.9</v>
      </c>
      <c r="EU43" s="42">
        <v>10.7</v>
      </c>
      <c r="EV43" s="42">
        <v>8.8000000000000007</v>
      </c>
      <c r="EW43" s="42">
        <v>7.2</v>
      </c>
      <c r="EX43" s="42">
        <v>4</v>
      </c>
      <c r="EY43" s="42">
        <v>2.9</v>
      </c>
      <c r="EZ43" s="42">
        <v>2.2000000000000002</v>
      </c>
      <c r="FA43" s="42">
        <v>2.8</v>
      </c>
      <c r="FB43" s="42">
        <v>2</v>
      </c>
      <c r="FC43" s="42">
        <v>1.2</v>
      </c>
      <c r="FD43" s="42">
        <v>1.2</v>
      </c>
      <c r="FE43" s="42">
        <v>1.2</v>
      </c>
      <c r="FF43" s="42">
        <v>1.6</v>
      </c>
      <c r="FG43" s="42">
        <v>2.1</v>
      </c>
      <c r="FH43" s="42">
        <v>1.6</v>
      </c>
      <c r="FI43" s="42">
        <v>1</v>
      </c>
      <c r="FJ43" s="42">
        <v>0.9</v>
      </c>
      <c r="FK43" s="42">
        <v>0.4</v>
      </c>
      <c r="FL43" s="42">
        <v>0.4</v>
      </c>
      <c r="FM43" s="42">
        <v>0.4</v>
      </c>
      <c r="FN43" s="42">
        <v>0.5</v>
      </c>
      <c r="FO43" s="42">
        <v>0.5</v>
      </c>
      <c r="FP43" s="42">
        <v>0.5</v>
      </c>
      <c r="FQ43" s="42">
        <v>0.5</v>
      </c>
      <c r="FR43" s="42">
        <v>0.5</v>
      </c>
      <c r="FS43" s="42">
        <v>0.5</v>
      </c>
      <c r="FT43" s="42">
        <v>0.5</v>
      </c>
      <c r="FU43" s="42">
        <v>0.5</v>
      </c>
      <c r="FV43" s="42">
        <v>0.5</v>
      </c>
      <c r="FW43" s="42">
        <v>0.5</v>
      </c>
      <c r="FX43" s="42">
        <v>0.5</v>
      </c>
      <c r="FY43" s="42">
        <v>0.5</v>
      </c>
      <c r="FZ43" s="42">
        <v>0.5</v>
      </c>
      <c r="GA43" s="42">
        <v>0.5</v>
      </c>
      <c r="GB43" s="42">
        <v>0.5</v>
      </c>
      <c r="GC43" s="42">
        <v>0.5</v>
      </c>
      <c r="GD43" s="42">
        <v>0.5</v>
      </c>
      <c r="GE43" s="42">
        <v>0.5</v>
      </c>
      <c r="GF43" s="42">
        <v>0.5</v>
      </c>
      <c r="GG43" s="42">
        <v>0.5</v>
      </c>
      <c r="GH43" s="42">
        <v>0.5</v>
      </c>
      <c r="GI43" s="42">
        <v>0.6</v>
      </c>
      <c r="GJ43" s="42">
        <v>0.6</v>
      </c>
      <c r="GK43" s="42">
        <v>0.6</v>
      </c>
      <c r="GL43" s="42">
        <v>0.6</v>
      </c>
      <c r="GM43" s="42">
        <v>0.6</v>
      </c>
      <c r="GN43" s="42">
        <v>0.6</v>
      </c>
      <c r="GO43" s="42">
        <v>0.6</v>
      </c>
      <c r="GP43" s="42">
        <v>0.6</v>
      </c>
      <c r="GQ43" s="42">
        <v>0.6</v>
      </c>
      <c r="GR43" s="42">
        <v>0.6</v>
      </c>
      <c r="GS43" s="42">
        <v>0.6</v>
      </c>
      <c r="GT43" s="42">
        <v>0.6</v>
      </c>
      <c r="GU43" s="42">
        <v>0.6</v>
      </c>
      <c r="GV43" s="42">
        <v>0.6</v>
      </c>
      <c r="GW43" s="42">
        <v>0.6</v>
      </c>
      <c r="GX43" s="42">
        <v>2.5</v>
      </c>
    </row>
    <row r="44" spans="1:206" x14ac:dyDescent="0.35">
      <c r="A44" s="2" t="s">
        <v>320</v>
      </c>
      <c r="B44" s="42">
        <v>4.7</v>
      </c>
      <c r="C44" s="42">
        <v>4.8</v>
      </c>
      <c r="D44" s="42">
        <v>4.7</v>
      </c>
      <c r="E44" s="42">
        <v>4.8</v>
      </c>
      <c r="F44" s="42">
        <v>4.8</v>
      </c>
      <c r="G44" s="42">
        <v>4.8</v>
      </c>
      <c r="H44" s="42">
        <v>4.5</v>
      </c>
      <c r="I44" s="42">
        <v>4.5999999999999996</v>
      </c>
      <c r="J44" s="42">
        <v>6.1</v>
      </c>
      <c r="K44" s="42">
        <v>6.2</v>
      </c>
      <c r="L44" s="42">
        <v>7.2</v>
      </c>
      <c r="M44" s="42">
        <v>7.1</v>
      </c>
      <c r="N44" s="42">
        <v>5.9</v>
      </c>
      <c r="O44" s="42">
        <v>5.7</v>
      </c>
      <c r="P44" s="42">
        <v>4.7</v>
      </c>
      <c r="Q44" s="42">
        <v>4.5999999999999996</v>
      </c>
      <c r="R44" s="42">
        <v>3.6</v>
      </c>
      <c r="S44" s="42">
        <v>2.9</v>
      </c>
      <c r="T44" s="42">
        <v>3.2</v>
      </c>
      <c r="U44" s="42">
        <v>3.6</v>
      </c>
      <c r="V44" s="42">
        <v>4.2</v>
      </c>
      <c r="W44" s="42">
        <v>4.3</v>
      </c>
      <c r="X44" s="42">
        <v>4.5999999999999996</v>
      </c>
      <c r="Y44" s="42">
        <v>4.9000000000000004</v>
      </c>
      <c r="Z44" s="42">
        <v>5.0999999999999996</v>
      </c>
      <c r="AA44" s="42">
        <v>4.8</v>
      </c>
      <c r="AB44" s="42">
        <v>5.0999999999999996</v>
      </c>
      <c r="AC44" s="42">
        <v>5.5</v>
      </c>
      <c r="AD44" s="42">
        <v>5.8</v>
      </c>
      <c r="AE44" s="42">
        <v>5.9</v>
      </c>
      <c r="AF44" s="42">
        <v>6.4</v>
      </c>
      <c r="AG44" s="42">
        <v>10.3</v>
      </c>
      <c r="AH44" s="42">
        <v>8.6999999999999993</v>
      </c>
      <c r="AI44" s="42">
        <v>8.4</v>
      </c>
      <c r="AJ44" s="42">
        <v>8.3000000000000007</v>
      </c>
      <c r="AK44" s="42">
        <v>10.4</v>
      </c>
      <c r="AL44" s="42">
        <v>8.4</v>
      </c>
      <c r="AM44" s="42">
        <v>8.8000000000000007</v>
      </c>
      <c r="AN44" s="42">
        <v>8.1</v>
      </c>
      <c r="AO44" s="42">
        <v>8.9</v>
      </c>
      <c r="AP44" s="42">
        <v>9.1999999999999993</v>
      </c>
      <c r="AQ44" s="42">
        <v>9.6</v>
      </c>
      <c r="AR44" s="42">
        <v>10.1</v>
      </c>
      <c r="AS44" s="42">
        <v>10.3</v>
      </c>
      <c r="AT44" s="42">
        <v>10.6</v>
      </c>
      <c r="AU44" s="42">
        <v>10.7</v>
      </c>
      <c r="AV44" s="42">
        <v>11.1</v>
      </c>
      <c r="AW44" s="42">
        <v>13.5</v>
      </c>
      <c r="AX44" s="42">
        <v>14</v>
      </c>
      <c r="AY44" s="42">
        <v>13.6</v>
      </c>
      <c r="AZ44" s="42">
        <v>13</v>
      </c>
      <c r="BA44" s="42">
        <v>19.399999999999999</v>
      </c>
      <c r="BB44" s="42">
        <v>19.899999999999999</v>
      </c>
      <c r="BC44" s="42">
        <v>21.6</v>
      </c>
      <c r="BD44" s="42">
        <v>22.2</v>
      </c>
      <c r="BE44" s="42">
        <v>21.5</v>
      </c>
      <c r="BF44" s="42">
        <v>21.2</v>
      </c>
      <c r="BG44" s="42">
        <v>21</v>
      </c>
      <c r="BH44" s="42">
        <v>20.9</v>
      </c>
      <c r="BI44" s="42">
        <v>21.2</v>
      </c>
      <c r="BJ44" s="42">
        <v>21.1</v>
      </c>
      <c r="BK44" s="42">
        <v>21</v>
      </c>
      <c r="BL44" s="42">
        <v>21.3</v>
      </c>
      <c r="BM44" s="42">
        <v>22</v>
      </c>
      <c r="BN44" s="42">
        <v>23.1</v>
      </c>
      <c r="BO44" s="42">
        <v>24.2</v>
      </c>
      <c r="BP44" s="42">
        <v>25.5</v>
      </c>
      <c r="BQ44" s="42">
        <v>26.8</v>
      </c>
      <c r="BR44" s="42">
        <v>28.3</v>
      </c>
      <c r="BS44" s="42">
        <v>30.4</v>
      </c>
      <c r="BT44" s="42">
        <v>31.3</v>
      </c>
      <c r="BU44" s="42">
        <v>31.1</v>
      </c>
      <c r="BV44" s="42">
        <v>30.4</v>
      </c>
      <c r="BW44" s="42">
        <v>29.8</v>
      </c>
      <c r="BX44" s="42">
        <v>29.2</v>
      </c>
      <c r="BY44" s="42">
        <v>28.6</v>
      </c>
      <c r="BZ44" s="42">
        <v>28</v>
      </c>
      <c r="CA44" s="42">
        <v>27.4</v>
      </c>
      <c r="CB44" s="42">
        <v>27.1</v>
      </c>
      <c r="CC44" s="42">
        <v>27.3</v>
      </c>
      <c r="CD44" s="42">
        <v>27.1</v>
      </c>
      <c r="CE44" s="42">
        <v>27</v>
      </c>
      <c r="CF44" s="42">
        <v>26.9</v>
      </c>
      <c r="CG44" s="42">
        <v>27</v>
      </c>
      <c r="CH44" s="42">
        <v>27.1</v>
      </c>
      <c r="CI44" s="42">
        <v>27.2</v>
      </c>
      <c r="CJ44" s="42">
        <v>27.5</v>
      </c>
      <c r="CK44" s="42">
        <v>28.1</v>
      </c>
      <c r="CL44" s="42">
        <v>28.6</v>
      </c>
      <c r="CM44" s="42">
        <v>29.2</v>
      </c>
      <c r="CN44" s="42">
        <v>30.4</v>
      </c>
      <c r="CO44" s="42">
        <v>32.200000000000003</v>
      </c>
      <c r="CP44" s="42">
        <v>35.5</v>
      </c>
      <c r="CQ44" s="42">
        <v>37.6</v>
      </c>
      <c r="CR44" s="42">
        <v>37.700000000000003</v>
      </c>
      <c r="CS44" s="42">
        <v>36</v>
      </c>
      <c r="CT44" s="42">
        <v>33.6</v>
      </c>
      <c r="CU44" s="42">
        <v>32.4</v>
      </c>
      <c r="CV44" s="42">
        <v>31.9</v>
      </c>
      <c r="CW44" s="42">
        <v>32.200000000000003</v>
      </c>
      <c r="CX44" s="42">
        <v>34</v>
      </c>
      <c r="CY44" s="42">
        <v>34.6</v>
      </c>
      <c r="CZ44" s="42">
        <v>35.1</v>
      </c>
      <c r="DA44" s="42">
        <v>35.5</v>
      </c>
      <c r="DB44" s="42">
        <v>35.5</v>
      </c>
      <c r="DC44" s="42">
        <v>35.4</v>
      </c>
      <c r="DD44" s="42">
        <v>35.200000000000003</v>
      </c>
      <c r="DE44" s="42">
        <v>34.799999999999997</v>
      </c>
      <c r="DF44" s="42">
        <v>34.4</v>
      </c>
      <c r="DG44" s="42">
        <v>33.6</v>
      </c>
      <c r="DH44" s="42">
        <v>33.4</v>
      </c>
      <c r="DI44" s="42">
        <v>33.799999999999997</v>
      </c>
      <c r="DJ44" s="42">
        <v>33.799999999999997</v>
      </c>
      <c r="DK44" s="42">
        <v>35</v>
      </c>
      <c r="DL44" s="42">
        <v>36.799999999999997</v>
      </c>
      <c r="DM44" s="42">
        <v>39.9</v>
      </c>
      <c r="DN44" s="42">
        <v>42.4</v>
      </c>
      <c r="DO44" s="42">
        <v>45</v>
      </c>
      <c r="DP44" s="42">
        <v>46.4</v>
      </c>
      <c r="DQ44" s="42">
        <v>46.9</v>
      </c>
      <c r="DR44" s="42">
        <v>45.1</v>
      </c>
      <c r="DS44" s="42">
        <v>45.5</v>
      </c>
      <c r="DT44" s="42">
        <v>45.8</v>
      </c>
      <c r="DU44" s="42">
        <v>47</v>
      </c>
      <c r="DV44" s="42">
        <v>55.2</v>
      </c>
      <c r="DW44" s="42">
        <v>62</v>
      </c>
      <c r="DX44" s="42">
        <v>71.2</v>
      </c>
      <c r="DY44" s="42">
        <v>46.4</v>
      </c>
      <c r="DZ44" s="42">
        <v>42.6</v>
      </c>
      <c r="EA44" s="42">
        <v>39.799999999999997</v>
      </c>
      <c r="EB44" s="42">
        <v>41.3</v>
      </c>
      <c r="EC44" s="42">
        <v>41.9</v>
      </c>
      <c r="ED44" s="42">
        <v>47.1</v>
      </c>
      <c r="EE44" s="42">
        <v>57.1</v>
      </c>
      <c r="EF44" s="42">
        <v>45.9</v>
      </c>
      <c r="EG44" s="42">
        <v>46</v>
      </c>
      <c r="EH44" s="42">
        <v>44.2</v>
      </c>
      <c r="EI44" s="42">
        <v>43.7</v>
      </c>
      <c r="EJ44" s="42">
        <v>45.4</v>
      </c>
      <c r="EK44" s="42">
        <v>52.3</v>
      </c>
      <c r="EL44" s="42">
        <v>56.7</v>
      </c>
      <c r="EM44" s="42">
        <v>60.7</v>
      </c>
      <c r="EN44" s="42">
        <v>62</v>
      </c>
      <c r="EO44" s="42">
        <v>64.2</v>
      </c>
      <c r="EP44" s="42">
        <v>55.7</v>
      </c>
      <c r="EQ44" s="42">
        <v>51.5</v>
      </c>
      <c r="ER44" s="42">
        <v>49.9</v>
      </c>
      <c r="ES44" s="42">
        <v>48.7</v>
      </c>
      <c r="ET44" s="42">
        <v>49.5</v>
      </c>
      <c r="EU44" s="42">
        <v>58.2</v>
      </c>
      <c r="EV44" s="42">
        <v>55.9</v>
      </c>
      <c r="EW44" s="42">
        <v>54.7</v>
      </c>
      <c r="EX44" s="42">
        <v>51.9</v>
      </c>
      <c r="EY44" s="42">
        <v>51.7</v>
      </c>
      <c r="EZ44" s="42">
        <v>52</v>
      </c>
      <c r="FA44" s="42">
        <v>54.6</v>
      </c>
      <c r="FB44" s="42">
        <v>55.4</v>
      </c>
      <c r="FC44" s="42">
        <v>55.5</v>
      </c>
      <c r="FD44" s="42">
        <v>67.099999999999994</v>
      </c>
      <c r="FE44" s="42">
        <v>55.5</v>
      </c>
      <c r="FF44" s="42">
        <v>54.8</v>
      </c>
      <c r="FG44" s="42">
        <v>55.5</v>
      </c>
      <c r="FH44" s="42">
        <v>56</v>
      </c>
      <c r="FI44" s="42">
        <v>56.9</v>
      </c>
      <c r="FJ44" s="42">
        <v>58.9</v>
      </c>
      <c r="FK44" s="42">
        <v>59.9</v>
      </c>
      <c r="FL44" s="42">
        <v>60.2</v>
      </c>
      <c r="FM44" s="42">
        <v>61.1</v>
      </c>
      <c r="FN44" s="42">
        <v>58.4</v>
      </c>
      <c r="FO44" s="42">
        <v>58.1</v>
      </c>
      <c r="FP44" s="42">
        <v>56.3</v>
      </c>
      <c r="FQ44" s="42">
        <v>59.4</v>
      </c>
      <c r="FR44" s="42">
        <v>59.4</v>
      </c>
      <c r="FS44" s="42">
        <v>60.1</v>
      </c>
      <c r="FT44" s="42">
        <v>60</v>
      </c>
      <c r="FU44" s="42">
        <v>59.4</v>
      </c>
      <c r="FV44" s="42">
        <v>58.7</v>
      </c>
      <c r="FW44" s="42">
        <v>58.5</v>
      </c>
      <c r="FX44" s="42">
        <v>58.2</v>
      </c>
      <c r="FY44" s="42">
        <v>57</v>
      </c>
      <c r="FZ44" s="42">
        <v>56</v>
      </c>
      <c r="GA44" s="42">
        <v>56.4</v>
      </c>
      <c r="GB44" s="42">
        <v>57.7</v>
      </c>
      <c r="GC44" s="42">
        <v>58.7</v>
      </c>
      <c r="GD44" s="42">
        <v>60.7</v>
      </c>
      <c r="GE44" s="42">
        <v>62.4</v>
      </c>
      <c r="GF44" s="42">
        <v>63</v>
      </c>
      <c r="GG44" s="42">
        <v>61</v>
      </c>
      <c r="GH44" s="42">
        <v>59.5</v>
      </c>
      <c r="GI44" s="42">
        <v>58.1</v>
      </c>
      <c r="GJ44" s="42">
        <v>61.9</v>
      </c>
      <c r="GK44" s="42">
        <v>60</v>
      </c>
      <c r="GL44" s="42">
        <v>58.2</v>
      </c>
      <c r="GM44" s="42">
        <v>57.8</v>
      </c>
      <c r="GN44" s="42">
        <v>57.9</v>
      </c>
      <c r="GO44" s="42">
        <v>79.5</v>
      </c>
      <c r="GP44" s="42">
        <v>71.3</v>
      </c>
      <c r="GQ44" s="42">
        <v>61.1</v>
      </c>
      <c r="GR44" s="42">
        <v>82</v>
      </c>
      <c r="GS44" s="42">
        <v>81.099999999999994</v>
      </c>
      <c r="GT44" s="42">
        <v>75.099999999999994</v>
      </c>
      <c r="GU44" s="42">
        <v>1086.5</v>
      </c>
      <c r="GV44" s="42">
        <v>1213.5</v>
      </c>
      <c r="GW44" s="42">
        <v>610.4</v>
      </c>
      <c r="GX44" s="42">
        <v>405.3</v>
      </c>
    </row>
    <row r="45" spans="1:206" x14ac:dyDescent="0.35">
      <c r="A45" s="2" t="s">
        <v>321</v>
      </c>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c r="CV45" s="42"/>
      <c r="CW45" s="42"/>
      <c r="CX45" s="42"/>
      <c r="CY45" s="42"/>
      <c r="CZ45" s="42"/>
      <c r="DA45" s="42"/>
      <c r="DB45" s="42"/>
      <c r="DC45" s="42"/>
      <c r="DD45" s="42"/>
      <c r="DE45" s="42"/>
      <c r="DF45" s="42"/>
      <c r="DG45" s="42"/>
      <c r="DH45" s="42"/>
      <c r="DI45" s="42"/>
      <c r="DJ45" s="42"/>
      <c r="DK45" s="42"/>
      <c r="DL45" s="42"/>
      <c r="DM45" s="42"/>
      <c r="DN45" s="42"/>
      <c r="DO45" s="42"/>
      <c r="DP45" s="42"/>
      <c r="DQ45" s="42"/>
      <c r="DR45" s="42"/>
      <c r="DS45" s="42"/>
      <c r="DT45" s="42"/>
      <c r="DU45" s="42"/>
      <c r="DV45" s="42"/>
      <c r="DW45" s="42"/>
      <c r="DX45" s="42"/>
      <c r="DY45" s="42"/>
      <c r="DZ45" s="42"/>
      <c r="EA45" s="42"/>
      <c r="EB45" s="42"/>
      <c r="EC45" s="42"/>
      <c r="ED45" s="42"/>
      <c r="EE45" s="42"/>
      <c r="EF45" s="42"/>
      <c r="EG45" s="42"/>
      <c r="EH45" s="42"/>
      <c r="EI45" s="42"/>
      <c r="EJ45" s="42"/>
      <c r="EK45" s="42"/>
      <c r="EL45" s="42"/>
      <c r="EM45" s="42"/>
      <c r="EN45" s="42"/>
      <c r="EO45" s="42"/>
      <c r="EP45" s="42"/>
      <c r="EQ45" s="42"/>
      <c r="ER45" s="42"/>
      <c r="ES45" s="42"/>
      <c r="ET45" s="42"/>
      <c r="EU45" s="42"/>
      <c r="EV45" s="42"/>
      <c r="EW45" s="42"/>
      <c r="EX45" s="42"/>
      <c r="EY45" s="42"/>
      <c r="EZ45" s="42"/>
      <c r="FA45" s="42"/>
      <c r="FB45" s="42"/>
      <c r="FC45" s="42"/>
      <c r="FD45" s="42"/>
      <c r="FE45" s="42"/>
      <c r="FF45" s="42"/>
      <c r="FG45" s="42"/>
      <c r="FH45" s="42"/>
      <c r="FI45" s="42"/>
      <c r="FJ45" s="42"/>
      <c r="FK45" s="42"/>
      <c r="FL45" s="42"/>
      <c r="FM45" s="42"/>
      <c r="FN45" s="42"/>
      <c r="FO45" s="42"/>
      <c r="FP45" s="42"/>
      <c r="FQ45" s="42"/>
      <c r="FR45" s="42"/>
      <c r="FS45" s="42"/>
      <c r="FT45" s="42"/>
      <c r="FU45" s="42"/>
      <c r="FV45" s="42"/>
      <c r="FW45" s="42"/>
      <c r="FX45" s="42"/>
      <c r="FY45" s="42"/>
      <c r="FZ45" s="42"/>
      <c r="GA45" s="42"/>
      <c r="GB45" s="42"/>
      <c r="GC45" s="42"/>
      <c r="GD45" s="42"/>
      <c r="GE45" s="42"/>
      <c r="GF45" s="42"/>
      <c r="GG45" s="42"/>
      <c r="GH45" s="42"/>
      <c r="GI45" s="42"/>
      <c r="GJ45" s="42"/>
      <c r="GK45" s="42"/>
      <c r="GL45" s="42"/>
      <c r="GM45" s="42"/>
      <c r="GN45" s="42"/>
      <c r="GO45" s="42"/>
      <c r="GP45" s="42"/>
      <c r="GQ45" s="42"/>
      <c r="GR45" s="42"/>
      <c r="GS45" s="42"/>
      <c r="GT45" s="42"/>
      <c r="GU45" s="42">
        <v>1078.0999999999999</v>
      </c>
      <c r="GV45" s="42">
        <v>15.6</v>
      </c>
      <c r="GW45" s="42">
        <v>5</v>
      </c>
      <c r="GX45" s="42">
        <v>1933.7</v>
      </c>
    </row>
    <row r="46" spans="1:206" x14ac:dyDescent="0.35">
      <c r="A46" s="2" t="s">
        <v>322</v>
      </c>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c r="CV46" s="42"/>
      <c r="CW46" s="42"/>
      <c r="CX46" s="42"/>
      <c r="CY46" s="42"/>
      <c r="CZ46" s="42"/>
      <c r="DA46" s="42"/>
      <c r="DB46" s="42"/>
      <c r="DC46" s="42"/>
      <c r="DD46" s="42"/>
      <c r="DE46" s="42"/>
      <c r="DF46" s="42"/>
      <c r="DG46" s="42"/>
      <c r="DH46" s="42"/>
      <c r="DI46" s="42"/>
      <c r="DJ46" s="42"/>
      <c r="DK46" s="42"/>
      <c r="DL46" s="42"/>
      <c r="DM46" s="42"/>
      <c r="DN46" s="42"/>
      <c r="DO46" s="42"/>
      <c r="DP46" s="42"/>
      <c r="DQ46" s="42"/>
      <c r="DR46" s="42"/>
      <c r="DS46" s="42"/>
      <c r="DT46" s="42"/>
      <c r="DU46" s="42"/>
      <c r="DV46" s="42"/>
      <c r="DW46" s="42"/>
      <c r="DX46" s="42"/>
      <c r="DY46" s="42"/>
      <c r="DZ46" s="42"/>
      <c r="EA46" s="42"/>
      <c r="EB46" s="42"/>
      <c r="EC46" s="42"/>
      <c r="ED46" s="42"/>
      <c r="EE46" s="42"/>
      <c r="EF46" s="42"/>
      <c r="EG46" s="42"/>
      <c r="EH46" s="42"/>
      <c r="EI46" s="42"/>
      <c r="EJ46" s="42"/>
      <c r="EK46" s="42"/>
      <c r="EL46" s="42"/>
      <c r="EM46" s="42"/>
      <c r="EN46" s="42"/>
      <c r="EO46" s="42"/>
      <c r="EP46" s="42"/>
      <c r="EQ46" s="42"/>
      <c r="ER46" s="42"/>
      <c r="ES46" s="42"/>
      <c r="ET46" s="42"/>
      <c r="EU46" s="42"/>
      <c r="EV46" s="42"/>
      <c r="EW46" s="42"/>
      <c r="EX46" s="42"/>
      <c r="EY46" s="42"/>
      <c r="EZ46" s="42"/>
      <c r="FA46" s="42"/>
      <c r="FB46" s="42"/>
      <c r="FC46" s="42"/>
      <c r="FD46" s="42"/>
      <c r="FE46" s="42"/>
      <c r="FF46" s="42"/>
      <c r="FG46" s="42"/>
      <c r="FH46" s="42"/>
      <c r="FI46" s="42"/>
      <c r="FJ46" s="42"/>
      <c r="FK46" s="42"/>
      <c r="FL46" s="42"/>
      <c r="FM46" s="42"/>
      <c r="FN46" s="42"/>
      <c r="FO46" s="42"/>
      <c r="FP46" s="42"/>
      <c r="FQ46" s="42"/>
      <c r="FR46" s="42"/>
      <c r="FS46" s="42"/>
      <c r="FT46" s="42"/>
      <c r="FU46" s="42"/>
      <c r="FV46" s="42"/>
      <c r="FW46" s="42"/>
      <c r="FX46" s="42"/>
      <c r="FY46" s="42"/>
      <c r="FZ46" s="42"/>
      <c r="GA46" s="42"/>
      <c r="GB46" s="42"/>
      <c r="GC46" s="42"/>
      <c r="GD46" s="42"/>
      <c r="GE46" s="42"/>
      <c r="GF46" s="42"/>
      <c r="GG46" s="42"/>
      <c r="GH46" s="42"/>
      <c r="GI46" s="42"/>
      <c r="GJ46" s="42"/>
      <c r="GK46" s="42"/>
      <c r="GL46" s="42"/>
      <c r="GM46" s="42"/>
      <c r="GN46" s="42"/>
      <c r="GO46" s="42"/>
      <c r="GP46" s="42"/>
      <c r="GQ46" s="42"/>
      <c r="GR46" s="42"/>
      <c r="GS46" s="42"/>
      <c r="GT46" s="42"/>
      <c r="GU46" s="42">
        <v>9.6999999999999993</v>
      </c>
      <c r="GV46" s="42">
        <v>14.8</v>
      </c>
      <c r="GW46" s="42">
        <v>15.1</v>
      </c>
      <c r="GX46" s="42">
        <v>15.5</v>
      </c>
    </row>
    <row r="47" spans="1:206" x14ac:dyDescent="0.35">
      <c r="A47" s="2" t="s">
        <v>323</v>
      </c>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c r="CV47" s="42"/>
      <c r="CW47" s="42"/>
      <c r="CX47" s="42"/>
      <c r="CY47" s="42"/>
      <c r="CZ47" s="42"/>
      <c r="DA47" s="42"/>
      <c r="DB47" s="42"/>
      <c r="DC47" s="42"/>
      <c r="DD47" s="42"/>
      <c r="DE47" s="42"/>
      <c r="DF47" s="42"/>
      <c r="DG47" s="42"/>
      <c r="DH47" s="42"/>
      <c r="DI47" s="42"/>
      <c r="DJ47" s="42"/>
      <c r="DK47" s="42"/>
      <c r="DL47" s="42"/>
      <c r="DM47" s="42"/>
      <c r="DN47" s="42"/>
      <c r="DO47" s="42"/>
      <c r="DP47" s="42"/>
      <c r="DQ47" s="42"/>
      <c r="DR47" s="42"/>
      <c r="DS47" s="42"/>
      <c r="DT47" s="42"/>
      <c r="DU47" s="42"/>
      <c r="DV47" s="42"/>
      <c r="DW47" s="42"/>
      <c r="DX47" s="42"/>
      <c r="DY47" s="42"/>
      <c r="DZ47" s="42"/>
      <c r="EA47" s="42"/>
      <c r="EB47" s="42"/>
      <c r="EC47" s="42"/>
      <c r="ED47" s="42"/>
      <c r="EE47" s="42"/>
      <c r="EF47" s="42"/>
      <c r="EG47" s="42"/>
      <c r="EH47" s="42"/>
      <c r="EI47" s="42"/>
      <c r="EJ47" s="42"/>
      <c r="EK47" s="42"/>
      <c r="EL47" s="42"/>
      <c r="EM47" s="42"/>
      <c r="EN47" s="42"/>
      <c r="EO47" s="42"/>
      <c r="EP47" s="42"/>
      <c r="EQ47" s="42"/>
      <c r="ER47" s="42"/>
      <c r="ES47" s="42"/>
      <c r="ET47" s="42"/>
      <c r="EU47" s="42"/>
      <c r="EV47" s="42"/>
      <c r="EW47" s="42"/>
      <c r="EX47" s="42"/>
      <c r="EY47" s="42"/>
      <c r="EZ47" s="42"/>
      <c r="FA47" s="42"/>
      <c r="FB47" s="42"/>
      <c r="FC47" s="42"/>
      <c r="FD47" s="42"/>
      <c r="FE47" s="42"/>
      <c r="FF47" s="42"/>
      <c r="FG47" s="42"/>
      <c r="FH47" s="42"/>
      <c r="FI47" s="42"/>
      <c r="FJ47" s="42"/>
      <c r="FK47" s="42"/>
      <c r="FL47" s="42"/>
      <c r="FM47" s="42"/>
      <c r="FN47" s="42"/>
      <c r="FO47" s="42"/>
      <c r="FP47" s="42"/>
      <c r="FQ47" s="42"/>
      <c r="FR47" s="42"/>
      <c r="FS47" s="42"/>
      <c r="FT47" s="42"/>
      <c r="FU47" s="42"/>
      <c r="FV47" s="42"/>
      <c r="FW47" s="42"/>
      <c r="FX47" s="42"/>
      <c r="FY47" s="42"/>
      <c r="FZ47" s="42"/>
      <c r="GA47" s="42"/>
      <c r="GB47" s="42"/>
      <c r="GC47" s="42"/>
      <c r="GD47" s="42"/>
      <c r="GE47" s="42"/>
      <c r="GF47" s="42"/>
      <c r="GG47" s="42"/>
      <c r="GH47" s="42"/>
      <c r="GI47" s="42"/>
      <c r="GJ47" s="42"/>
      <c r="GK47" s="42"/>
      <c r="GL47" s="42"/>
      <c r="GM47" s="42"/>
      <c r="GN47" s="42"/>
      <c r="GO47" s="42"/>
      <c r="GP47" s="42"/>
      <c r="GQ47" s="42"/>
      <c r="GR47" s="42"/>
      <c r="GS47" s="42"/>
      <c r="GT47" s="42"/>
      <c r="GU47" s="42">
        <v>19.100000000000001</v>
      </c>
      <c r="GV47" s="42">
        <v>27</v>
      </c>
      <c r="GW47" s="42">
        <v>10.8</v>
      </c>
      <c r="GX47" s="42">
        <v>10.8</v>
      </c>
    </row>
    <row r="48" spans="1:206" x14ac:dyDescent="0.35">
      <c r="A48" s="2" t="s">
        <v>324</v>
      </c>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c r="CV48" s="42"/>
      <c r="CW48" s="42"/>
      <c r="CX48" s="42"/>
      <c r="CY48" s="42"/>
      <c r="CZ48" s="42"/>
      <c r="DA48" s="42"/>
      <c r="DB48" s="42"/>
      <c r="DC48" s="42"/>
      <c r="DD48" s="42"/>
      <c r="DE48" s="42"/>
      <c r="DF48" s="42"/>
      <c r="DG48" s="42"/>
      <c r="DH48" s="42"/>
      <c r="DI48" s="42"/>
      <c r="DJ48" s="42"/>
      <c r="DK48" s="42"/>
      <c r="DL48" s="42"/>
      <c r="DM48" s="42"/>
      <c r="DN48" s="42"/>
      <c r="DO48" s="42"/>
      <c r="DP48" s="42"/>
      <c r="DQ48" s="42"/>
      <c r="DR48" s="42"/>
      <c r="DS48" s="42"/>
      <c r="DT48" s="42"/>
      <c r="DU48" s="42"/>
      <c r="DV48" s="42"/>
      <c r="DW48" s="42"/>
      <c r="DX48" s="42"/>
      <c r="DY48" s="42"/>
      <c r="DZ48" s="42"/>
      <c r="EA48" s="42"/>
      <c r="EB48" s="42"/>
      <c r="EC48" s="42"/>
      <c r="ED48" s="42"/>
      <c r="EE48" s="42"/>
      <c r="EF48" s="42"/>
      <c r="EG48" s="42"/>
      <c r="EH48" s="42"/>
      <c r="EI48" s="42"/>
      <c r="EJ48" s="42"/>
      <c r="EK48" s="42"/>
      <c r="EL48" s="42"/>
      <c r="EM48" s="42"/>
      <c r="EN48" s="42"/>
      <c r="EO48" s="42"/>
      <c r="EP48" s="42"/>
      <c r="EQ48" s="42"/>
      <c r="ER48" s="42"/>
      <c r="ES48" s="42"/>
      <c r="ET48" s="42"/>
      <c r="EU48" s="42"/>
      <c r="EV48" s="42"/>
      <c r="EW48" s="42"/>
      <c r="EX48" s="42"/>
      <c r="EY48" s="42"/>
      <c r="EZ48" s="42"/>
      <c r="FA48" s="42"/>
      <c r="FB48" s="42"/>
      <c r="FC48" s="42"/>
      <c r="FD48" s="42"/>
      <c r="FE48" s="42"/>
      <c r="FF48" s="42"/>
      <c r="FG48" s="42"/>
      <c r="FH48" s="42"/>
      <c r="FI48" s="42"/>
      <c r="FJ48" s="42"/>
      <c r="FK48" s="42"/>
      <c r="FL48" s="42"/>
      <c r="FM48" s="42"/>
      <c r="FN48" s="42"/>
      <c r="FO48" s="42"/>
      <c r="FP48" s="42"/>
      <c r="FQ48" s="42"/>
      <c r="FR48" s="42"/>
      <c r="FS48" s="42"/>
      <c r="FT48" s="42"/>
      <c r="FU48" s="42"/>
      <c r="FV48" s="42"/>
      <c r="FW48" s="42"/>
      <c r="FX48" s="42"/>
      <c r="FY48" s="42"/>
      <c r="FZ48" s="42"/>
      <c r="GA48" s="42"/>
      <c r="GB48" s="42"/>
      <c r="GC48" s="42"/>
      <c r="GD48" s="42"/>
      <c r="GE48" s="42"/>
      <c r="GF48" s="42"/>
      <c r="GG48" s="42"/>
      <c r="GH48" s="42"/>
      <c r="GI48" s="42"/>
      <c r="GJ48" s="42"/>
      <c r="GK48" s="42"/>
      <c r="GL48" s="42"/>
      <c r="GM48" s="42"/>
      <c r="GN48" s="42"/>
      <c r="GO48" s="42"/>
      <c r="GP48" s="42"/>
      <c r="GQ48" s="42"/>
      <c r="GR48" s="42"/>
      <c r="GS48" s="42"/>
      <c r="GT48" s="42"/>
      <c r="GU48" s="42">
        <v>160.9</v>
      </c>
      <c r="GV48" s="42">
        <v>58.4</v>
      </c>
      <c r="GW48" s="42">
        <v>34.5</v>
      </c>
      <c r="GX48" s="42">
        <v>43</v>
      </c>
    </row>
    <row r="49" spans="1:206" x14ac:dyDescent="0.35">
      <c r="A49" s="2" t="s">
        <v>325</v>
      </c>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c r="CV49" s="42"/>
      <c r="CW49" s="42"/>
      <c r="CX49" s="42"/>
      <c r="CY49" s="42"/>
      <c r="CZ49" s="42"/>
      <c r="DA49" s="42"/>
      <c r="DB49" s="42"/>
      <c r="DC49" s="42"/>
      <c r="DD49" s="42"/>
      <c r="DE49" s="42"/>
      <c r="DF49" s="42"/>
      <c r="DG49" s="42"/>
      <c r="DH49" s="42"/>
      <c r="DI49" s="42"/>
      <c r="DJ49" s="42"/>
      <c r="DK49" s="42"/>
      <c r="DL49" s="42"/>
      <c r="DM49" s="42"/>
      <c r="DN49" s="42"/>
      <c r="DO49" s="42"/>
      <c r="DP49" s="42"/>
      <c r="DQ49" s="42"/>
      <c r="DR49" s="42"/>
      <c r="DS49" s="42"/>
      <c r="DT49" s="42"/>
      <c r="DU49" s="42"/>
      <c r="DV49" s="42"/>
      <c r="DW49" s="42"/>
      <c r="DX49" s="42"/>
      <c r="DY49" s="42"/>
      <c r="DZ49" s="42"/>
      <c r="EA49" s="42"/>
      <c r="EB49" s="42"/>
      <c r="EC49" s="42"/>
      <c r="ED49" s="42"/>
      <c r="EE49" s="42"/>
      <c r="EF49" s="42"/>
      <c r="EG49" s="42"/>
      <c r="EH49" s="42"/>
      <c r="EI49" s="42"/>
      <c r="EJ49" s="42"/>
      <c r="EK49" s="42"/>
      <c r="EL49" s="42"/>
      <c r="EM49" s="42"/>
      <c r="EN49" s="42"/>
      <c r="EO49" s="42"/>
      <c r="EP49" s="42"/>
      <c r="EQ49" s="42"/>
      <c r="ER49" s="42"/>
      <c r="ES49" s="42"/>
      <c r="ET49" s="42"/>
      <c r="EU49" s="42"/>
      <c r="EV49" s="42"/>
      <c r="EW49" s="42"/>
      <c r="EX49" s="42"/>
      <c r="EY49" s="42"/>
      <c r="EZ49" s="42"/>
      <c r="FA49" s="42"/>
      <c r="FB49" s="42"/>
      <c r="FC49" s="42"/>
      <c r="FD49" s="42"/>
      <c r="FE49" s="42"/>
      <c r="FF49" s="42"/>
      <c r="FG49" s="42"/>
      <c r="FH49" s="42"/>
      <c r="FI49" s="42"/>
      <c r="FJ49" s="42"/>
      <c r="FK49" s="42"/>
      <c r="FL49" s="42"/>
      <c r="FM49" s="42"/>
      <c r="FN49" s="42"/>
      <c r="FO49" s="42"/>
      <c r="FP49" s="42"/>
      <c r="FQ49" s="42"/>
      <c r="FR49" s="42"/>
      <c r="FS49" s="42"/>
      <c r="FT49" s="42"/>
      <c r="FU49" s="42"/>
      <c r="FV49" s="42"/>
      <c r="FW49" s="42"/>
      <c r="FX49" s="42"/>
      <c r="FY49" s="42"/>
      <c r="FZ49" s="42"/>
      <c r="GA49" s="42"/>
      <c r="GB49" s="42"/>
      <c r="GC49" s="42"/>
      <c r="GD49" s="42"/>
      <c r="GE49" s="42"/>
      <c r="GF49" s="42"/>
      <c r="GG49" s="42"/>
      <c r="GH49" s="42"/>
      <c r="GI49" s="42"/>
      <c r="GJ49" s="42"/>
      <c r="GK49" s="42"/>
      <c r="GL49" s="42"/>
      <c r="GM49" s="42"/>
      <c r="GN49" s="42"/>
      <c r="GO49" s="42"/>
      <c r="GP49" s="42"/>
      <c r="GQ49" s="42"/>
      <c r="GR49" s="42"/>
      <c r="GS49" s="42"/>
      <c r="GT49" s="42"/>
      <c r="GU49" s="42">
        <v>609.29999999999995</v>
      </c>
      <c r="GV49" s="42">
        <v>865.6</v>
      </c>
      <c r="GW49" s="42">
        <v>260.3</v>
      </c>
      <c r="GX49" s="42">
        <v>184.6</v>
      </c>
    </row>
    <row r="50" spans="1:206" x14ac:dyDescent="0.35">
      <c r="A50" s="2" t="s">
        <v>326</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c r="CV50" s="42"/>
      <c r="CW50" s="42"/>
      <c r="CX50" s="42"/>
      <c r="CY50" s="42"/>
      <c r="CZ50" s="42"/>
      <c r="DA50" s="42"/>
      <c r="DB50" s="42"/>
      <c r="DC50" s="42"/>
      <c r="DD50" s="42"/>
      <c r="DE50" s="42"/>
      <c r="DF50" s="42"/>
      <c r="DG50" s="42"/>
      <c r="DH50" s="42"/>
      <c r="DI50" s="42"/>
      <c r="DJ50" s="42"/>
      <c r="DK50" s="42"/>
      <c r="DL50" s="42"/>
      <c r="DM50" s="42"/>
      <c r="DN50" s="42"/>
      <c r="DO50" s="42"/>
      <c r="DP50" s="42"/>
      <c r="DQ50" s="42"/>
      <c r="DR50" s="42"/>
      <c r="DS50" s="42"/>
      <c r="DT50" s="42"/>
      <c r="DU50" s="42"/>
      <c r="DV50" s="42"/>
      <c r="DW50" s="42"/>
      <c r="DX50" s="42"/>
      <c r="DY50" s="42"/>
      <c r="DZ50" s="42"/>
      <c r="EA50" s="42"/>
      <c r="EB50" s="42"/>
      <c r="EC50" s="42"/>
      <c r="ED50" s="42"/>
      <c r="EE50" s="42"/>
      <c r="EF50" s="42"/>
      <c r="EG50" s="42"/>
      <c r="EH50" s="42"/>
      <c r="EI50" s="42"/>
      <c r="EJ50" s="42"/>
      <c r="EK50" s="42"/>
      <c r="EL50" s="42"/>
      <c r="EM50" s="42"/>
      <c r="EN50" s="42"/>
      <c r="EO50" s="42"/>
      <c r="EP50" s="42"/>
      <c r="EQ50" s="42"/>
      <c r="ER50" s="42"/>
      <c r="ES50" s="42"/>
      <c r="ET50" s="42"/>
      <c r="EU50" s="42"/>
      <c r="EV50" s="42"/>
      <c r="EW50" s="42"/>
      <c r="EX50" s="42"/>
      <c r="EY50" s="42"/>
      <c r="EZ50" s="42"/>
      <c r="FA50" s="42"/>
      <c r="FB50" s="42"/>
      <c r="FC50" s="42"/>
      <c r="FD50" s="42"/>
      <c r="FE50" s="42"/>
      <c r="FF50" s="42"/>
      <c r="FG50" s="42"/>
      <c r="FH50" s="42"/>
      <c r="FI50" s="42"/>
      <c r="FJ50" s="42"/>
      <c r="FK50" s="42"/>
      <c r="FL50" s="42"/>
      <c r="FM50" s="42"/>
      <c r="FN50" s="42"/>
      <c r="FO50" s="42"/>
      <c r="FP50" s="42"/>
      <c r="FQ50" s="42"/>
      <c r="FR50" s="42"/>
      <c r="FS50" s="42"/>
      <c r="FT50" s="42"/>
      <c r="FU50" s="42"/>
      <c r="FV50" s="42"/>
      <c r="FW50" s="42"/>
      <c r="FX50" s="42"/>
      <c r="FY50" s="42"/>
      <c r="FZ50" s="42"/>
      <c r="GA50" s="42"/>
      <c r="GB50" s="42"/>
      <c r="GC50" s="42"/>
      <c r="GD50" s="42"/>
      <c r="GE50" s="42"/>
      <c r="GF50" s="42"/>
      <c r="GG50" s="42"/>
      <c r="GH50" s="42"/>
      <c r="GI50" s="42"/>
      <c r="GJ50" s="42"/>
      <c r="GK50" s="42"/>
      <c r="GL50" s="42"/>
      <c r="GM50" s="42"/>
      <c r="GN50" s="42"/>
      <c r="GO50" s="42"/>
      <c r="GP50" s="42"/>
      <c r="GQ50" s="42"/>
      <c r="GR50" s="42"/>
      <c r="GS50" s="42"/>
      <c r="GT50" s="42"/>
      <c r="GU50" s="42">
        <v>63.8</v>
      </c>
      <c r="GV50" s="42">
        <v>15</v>
      </c>
      <c r="GW50" s="42">
        <v>0.1</v>
      </c>
      <c r="GX50" s="42">
        <v>38</v>
      </c>
    </row>
    <row r="51" spans="1:206" x14ac:dyDescent="0.35">
      <c r="A51" s="2" t="s">
        <v>327</v>
      </c>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c r="CV51" s="42"/>
      <c r="CW51" s="42"/>
      <c r="CX51" s="42"/>
      <c r="CY51" s="42"/>
      <c r="CZ51" s="42"/>
      <c r="DA51" s="42"/>
      <c r="DB51" s="42"/>
      <c r="DC51" s="42"/>
      <c r="DD51" s="42"/>
      <c r="DE51" s="42"/>
      <c r="DF51" s="42"/>
      <c r="DG51" s="42"/>
      <c r="DH51" s="42"/>
      <c r="DI51" s="42"/>
      <c r="DJ51" s="42"/>
      <c r="DK51" s="42"/>
      <c r="DL51" s="42"/>
      <c r="DM51" s="42"/>
      <c r="DN51" s="42"/>
      <c r="DO51" s="42"/>
      <c r="DP51" s="42"/>
      <c r="DQ51" s="42"/>
      <c r="DR51" s="42"/>
      <c r="DS51" s="42"/>
      <c r="DT51" s="42"/>
      <c r="DU51" s="42"/>
      <c r="DV51" s="42"/>
      <c r="DW51" s="42"/>
      <c r="DX51" s="42"/>
      <c r="DY51" s="42"/>
      <c r="DZ51" s="42"/>
      <c r="EA51" s="42"/>
      <c r="EB51" s="42"/>
      <c r="EC51" s="42"/>
      <c r="ED51" s="42"/>
      <c r="EE51" s="42"/>
      <c r="EF51" s="42"/>
      <c r="EG51" s="42"/>
      <c r="EH51" s="42"/>
      <c r="EI51" s="42"/>
      <c r="EJ51" s="42"/>
      <c r="EK51" s="42"/>
      <c r="EL51" s="42"/>
      <c r="EM51" s="42"/>
      <c r="EN51" s="42"/>
      <c r="EO51" s="42"/>
      <c r="EP51" s="42"/>
      <c r="EQ51" s="42"/>
      <c r="ER51" s="42"/>
      <c r="ES51" s="42"/>
      <c r="ET51" s="42"/>
      <c r="EU51" s="42"/>
      <c r="EV51" s="42"/>
      <c r="EW51" s="42"/>
      <c r="EX51" s="42"/>
      <c r="EY51" s="42"/>
      <c r="EZ51" s="42"/>
      <c r="FA51" s="42"/>
      <c r="FB51" s="42"/>
      <c r="FC51" s="42"/>
      <c r="FD51" s="42"/>
      <c r="FE51" s="42"/>
      <c r="FF51" s="42"/>
      <c r="FG51" s="42"/>
      <c r="FH51" s="42"/>
      <c r="FI51" s="42"/>
      <c r="FJ51" s="42"/>
      <c r="FK51" s="42"/>
      <c r="FL51" s="42"/>
      <c r="FM51" s="42"/>
      <c r="FN51" s="42"/>
      <c r="FO51" s="42"/>
      <c r="FP51" s="42"/>
      <c r="FQ51" s="42"/>
      <c r="FR51" s="42"/>
      <c r="FS51" s="42"/>
      <c r="FT51" s="42"/>
      <c r="FU51" s="42"/>
      <c r="FV51" s="42"/>
      <c r="FW51" s="42"/>
      <c r="FX51" s="42"/>
      <c r="FY51" s="42"/>
      <c r="FZ51" s="42"/>
      <c r="GA51" s="42"/>
      <c r="GB51" s="42"/>
      <c r="GC51" s="42"/>
      <c r="GD51" s="42"/>
      <c r="GE51" s="42"/>
      <c r="GF51" s="42"/>
      <c r="GG51" s="42"/>
      <c r="GH51" s="42"/>
      <c r="GI51" s="42"/>
      <c r="GJ51" s="42"/>
      <c r="GK51" s="42"/>
      <c r="GL51" s="42"/>
      <c r="GM51" s="42"/>
      <c r="GN51" s="42"/>
      <c r="GO51" s="42"/>
      <c r="GP51" s="42"/>
      <c r="GQ51" s="42"/>
      <c r="GR51" s="42"/>
      <c r="GS51" s="42"/>
      <c r="GT51" s="42"/>
      <c r="GU51" s="42">
        <v>73.3</v>
      </c>
      <c r="GV51" s="42">
        <v>73.3</v>
      </c>
      <c r="GW51" s="42">
        <v>73.3</v>
      </c>
      <c r="GX51" s="42">
        <v>73.3</v>
      </c>
    </row>
    <row r="52" spans="1:206" x14ac:dyDescent="0.35">
      <c r="A52" s="2" t="s">
        <v>328</v>
      </c>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c r="CV52" s="42"/>
      <c r="CW52" s="42"/>
      <c r="CX52" s="42"/>
      <c r="CY52" s="42"/>
      <c r="CZ52" s="42"/>
      <c r="DA52" s="42"/>
      <c r="DB52" s="42"/>
      <c r="DC52" s="42"/>
      <c r="DD52" s="42"/>
      <c r="DE52" s="42"/>
      <c r="DF52" s="42"/>
      <c r="DG52" s="42"/>
      <c r="DH52" s="42"/>
      <c r="DI52" s="42"/>
      <c r="DJ52" s="42"/>
      <c r="DK52" s="42"/>
      <c r="DL52" s="42"/>
      <c r="DM52" s="42"/>
      <c r="DN52" s="42"/>
      <c r="DO52" s="42"/>
      <c r="DP52" s="42"/>
      <c r="DQ52" s="42"/>
      <c r="DR52" s="42"/>
      <c r="DS52" s="42"/>
      <c r="DT52" s="42"/>
      <c r="DU52" s="42"/>
      <c r="DV52" s="42"/>
      <c r="DW52" s="42"/>
      <c r="DX52" s="42"/>
      <c r="DY52" s="42"/>
      <c r="DZ52" s="42"/>
      <c r="EA52" s="42"/>
      <c r="EB52" s="42"/>
      <c r="EC52" s="42"/>
      <c r="ED52" s="42"/>
      <c r="EE52" s="42"/>
      <c r="EF52" s="42"/>
      <c r="EG52" s="42"/>
      <c r="EH52" s="42"/>
      <c r="EI52" s="42"/>
      <c r="EJ52" s="42"/>
      <c r="EK52" s="42"/>
      <c r="EL52" s="42"/>
      <c r="EM52" s="42"/>
      <c r="EN52" s="42"/>
      <c r="EO52" s="42"/>
      <c r="EP52" s="42"/>
      <c r="EQ52" s="42"/>
      <c r="ER52" s="42"/>
      <c r="ES52" s="42"/>
      <c r="ET52" s="42"/>
      <c r="EU52" s="42"/>
      <c r="EV52" s="42"/>
      <c r="EW52" s="42"/>
      <c r="EX52" s="42"/>
      <c r="EY52" s="42"/>
      <c r="EZ52" s="42"/>
      <c r="FA52" s="42"/>
      <c r="FB52" s="42"/>
      <c r="FC52" s="42"/>
      <c r="FD52" s="42"/>
      <c r="FE52" s="42"/>
      <c r="FF52" s="42"/>
      <c r="FG52" s="42"/>
      <c r="FH52" s="42"/>
      <c r="FI52" s="42"/>
      <c r="FJ52" s="42"/>
      <c r="FK52" s="42"/>
      <c r="FL52" s="42"/>
      <c r="FM52" s="42"/>
      <c r="FN52" s="42"/>
      <c r="FO52" s="42"/>
      <c r="FP52" s="42"/>
      <c r="FQ52" s="42"/>
      <c r="FR52" s="42"/>
      <c r="FS52" s="42"/>
      <c r="FT52" s="42"/>
      <c r="FU52" s="42"/>
      <c r="FV52" s="42"/>
      <c r="FW52" s="42"/>
      <c r="FX52" s="42"/>
      <c r="FY52" s="42"/>
      <c r="FZ52" s="42"/>
      <c r="GA52" s="42"/>
      <c r="GB52" s="42"/>
      <c r="GC52" s="42"/>
      <c r="GD52" s="42"/>
      <c r="GE52" s="42"/>
      <c r="GF52" s="42"/>
      <c r="GG52" s="42"/>
      <c r="GH52" s="42"/>
      <c r="GI52" s="42"/>
      <c r="GJ52" s="42"/>
      <c r="GK52" s="42"/>
      <c r="GL52" s="42"/>
      <c r="GM52" s="42"/>
      <c r="GN52" s="42"/>
      <c r="GO52" s="42"/>
      <c r="GP52" s="42"/>
      <c r="GQ52" s="42"/>
      <c r="GR52" s="42"/>
      <c r="GS52" s="42"/>
      <c r="GT52" s="42"/>
      <c r="GU52" s="42">
        <v>22</v>
      </c>
      <c r="GV52" s="42">
        <v>0</v>
      </c>
      <c r="GW52" s="42">
        <v>0</v>
      </c>
      <c r="GX52" s="42">
        <v>9.8000000000000007</v>
      </c>
    </row>
    <row r="53" spans="1:206" x14ac:dyDescent="0.35">
      <c r="A53" s="2" t="s">
        <v>329</v>
      </c>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c r="CV53" s="42"/>
      <c r="CW53" s="42"/>
      <c r="CX53" s="42"/>
      <c r="CY53" s="42"/>
      <c r="CZ53" s="42"/>
      <c r="DA53" s="42"/>
      <c r="DB53" s="42"/>
      <c r="DC53" s="42"/>
      <c r="DD53" s="42"/>
      <c r="DE53" s="42"/>
      <c r="DF53" s="42"/>
      <c r="DG53" s="42"/>
      <c r="DH53" s="42"/>
      <c r="DI53" s="42"/>
      <c r="DJ53" s="42"/>
      <c r="DK53" s="42"/>
      <c r="DL53" s="42"/>
      <c r="DM53" s="42"/>
      <c r="DN53" s="42"/>
      <c r="DO53" s="42"/>
      <c r="DP53" s="42"/>
      <c r="DQ53" s="42"/>
      <c r="DR53" s="42"/>
      <c r="DS53" s="42"/>
      <c r="DT53" s="42"/>
      <c r="DU53" s="42"/>
      <c r="DV53" s="42"/>
      <c r="DW53" s="42"/>
      <c r="DX53" s="42"/>
      <c r="DY53" s="42"/>
      <c r="DZ53" s="42"/>
      <c r="EA53" s="42"/>
      <c r="EB53" s="42"/>
      <c r="EC53" s="42"/>
      <c r="ED53" s="42"/>
      <c r="EE53" s="42"/>
      <c r="EF53" s="42"/>
      <c r="EG53" s="42"/>
      <c r="EH53" s="42"/>
      <c r="EI53" s="42"/>
      <c r="EJ53" s="42"/>
      <c r="EK53" s="42"/>
      <c r="EL53" s="42"/>
      <c r="EM53" s="42"/>
      <c r="EN53" s="42"/>
      <c r="EO53" s="42"/>
      <c r="EP53" s="42"/>
      <c r="EQ53" s="42"/>
      <c r="ER53" s="42"/>
      <c r="ES53" s="42"/>
      <c r="ET53" s="42"/>
      <c r="EU53" s="42"/>
      <c r="EV53" s="42"/>
      <c r="EW53" s="42"/>
      <c r="EX53" s="42"/>
      <c r="EY53" s="42"/>
      <c r="EZ53" s="42"/>
      <c r="FA53" s="42"/>
      <c r="FB53" s="42"/>
      <c r="FC53" s="42"/>
      <c r="FD53" s="42"/>
      <c r="FE53" s="42"/>
      <c r="FF53" s="42"/>
      <c r="FG53" s="42"/>
      <c r="FH53" s="42"/>
      <c r="FI53" s="42"/>
      <c r="FJ53" s="42"/>
      <c r="FK53" s="42"/>
      <c r="FL53" s="42"/>
      <c r="FM53" s="42"/>
      <c r="FN53" s="42"/>
      <c r="FO53" s="42"/>
      <c r="FP53" s="42"/>
      <c r="FQ53" s="42"/>
      <c r="FR53" s="42"/>
      <c r="FS53" s="42"/>
      <c r="FT53" s="42"/>
      <c r="FU53" s="42"/>
      <c r="FV53" s="42"/>
      <c r="FW53" s="42"/>
      <c r="FX53" s="42"/>
      <c r="FY53" s="42"/>
      <c r="FZ53" s="42"/>
      <c r="GA53" s="42"/>
      <c r="GB53" s="42"/>
      <c r="GC53" s="42"/>
      <c r="GD53" s="42"/>
      <c r="GE53" s="42"/>
      <c r="GF53" s="42"/>
      <c r="GG53" s="42"/>
      <c r="GH53" s="42"/>
      <c r="GI53" s="42"/>
      <c r="GJ53" s="42"/>
      <c r="GK53" s="42"/>
      <c r="GL53" s="42"/>
      <c r="GM53" s="42"/>
      <c r="GN53" s="42"/>
      <c r="GO53" s="42"/>
      <c r="GP53" s="42"/>
      <c r="GQ53" s="42"/>
      <c r="GR53" s="42"/>
      <c r="GS53" s="42"/>
      <c r="GT53" s="42"/>
      <c r="GU53" s="42">
        <v>16.899999999999999</v>
      </c>
      <c r="GV53" s="42">
        <v>18.399999999999999</v>
      </c>
      <c r="GW53" s="42">
        <v>46.2</v>
      </c>
      <c r="GX53" s="42">
        <v>0.9</v>
      </c>
    </row>
    <row r="54" spans="1:206" x14ac:dyDescent="0.35">
      <c r="A54" s="2" t="s">
        <v>330</v>
      </c>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c r="CV54" s="42"/>
      <c r="CW54" s="42"/>
      <c r="CX54" s="42"/>
      <c r="CY54" s="42"/>
      <c r="CZ54" s="42"/>
      <c r="DA54" s="42"/>
      <c r="DB54" s="42"/>
      <c r="DC54" s="42"/>
      <c r="DD54" s="42"/>
      <c r="DE54" s="42"/>
      <c r="DF54" s="42"/>
      <c r="DG54" s="42"/>
      <c r="DH54" s="42"/>
      <c r="DI54" s="42"/>
      <c r="DJ54" s="42"/>
      <c r="DK54" s="42"/>
      <c r="DL54" s="42"/>
      <c r="DM54" s="42"/>
      <c r="DN54" s="42"/>
      <c r="DO54" s="42"/>
      <c r="DP54" s="42"/>
      <c r="DQ54" s="42"/>
      <c r="DR54" s="42"/>
      <c r="DS54" s="42"/>
      <c r="DT54" s="42"/>
      <c r="DU54" s="42"/>
      <c r="DV54" s="42"/>
      <c r="DW54" s="42"/>
      <c r="DX54" s="42"/>
      <c r="DY54" s="42"/>
      <c r="DZ54" s="42"/>
      <c r="EA54" s="42"/>
      <c r="EB54" s="42"/>
      <c r="EC54" s="42"/>
      <c r="ED54" s="42"/>
      <c r="EE54" s="42"/>
      <c r="EF54" s="42"/>
      <c r="EG54" s="42"/>
      <c r="EH54" s="42"/>
      <c r="EI54" s="42"/>
      <c r="EJ54" s="42"/>
      <c r="EK54" s="42"/>
      <c r="EL54" s="42"/>
      <c r="EM54" s="42"/>
      <c r="EN54" s="42"/>
      <c r="EO54" s="42"/>
      <c r="EP54" s="42"/>
      <c r="EQ54" s="42"/>
      <c r="ER54" s="42"/>
      <c r="ES54" s="42"/>
      <c r="ET54" s="42"/>
      <c r="EU54" s="42"/>
      <c r="EV54" s="42"/>
      <c r="EW54" s="42"/>
      <c r="EX54" s="42"/>
      <c r="EY54" s="42"/>
      <c r="EZ54" s="42"/>
      <c r="FA54" s="42"/>
      <c r="FB54" s="42"/>
      <c r="FC54" s="42"/>
      <c r="FD54" s="42"/>
      <c r="FE54" s="42"/>
      <c r="FF54" s="42"/>
      <c r="FG54" s="42"/>
      <c r="FH54" s="42"/>
      <c r="FI54" s="42"/>
      <c r="FJ54" s="42"/>
      <c r="FK54" s="42"/>
      <c r="FL54" s="42"/>
      <c r="FM54" s="42"/>
      <c r="FN54" s="42"/>
      <c r="FO54" s="42"/>
      <c r="FP54" s="42"/>
      <c r="FQ54" s="42"/>
      <c r="FR54" s="42"/>
      <c r="FS54" s="42"/>
      <c r="FT54" s="42"/>
      <c r="FU54" s="42"/>
      <c r="FV54" s="42"/>
      <c r="FW54" s="42"/>
      <c r="FX54" s="42"/>
      <c r="FY54" s="42"/>
      <c r="FZ54" s="42"/>
      <c r="GA54" s="42"/>
      <c r="GB54" s="42"/>
      <c r="GC54" s="42"/>
      <c r="GD54" s="42"/>
      <c r="GE54" s="42"/>
      <c r="GF54" s="42"/>
      <c r="GG54" s="42"/>
      <c r="GH54" s="42"/>
      <c r="GI54" s="42"/>
      <c r="GJ54" s="42"/>
      <c r="GK54" s="42"/>
      <c r="GL54" s="42"/>
      <c r="GM54" s="42"/>
      <c r="GN54" s="42"/>
      <c r="GO54" s="42"/>
      <c r="GP54" s="42"/>
      <c r="GQ54" s="42"/>
      <c r="GR54" s="42"/>
      <c r="GS54" s="42"/>
      <c r="GT54" s="42"/>
      <c r="GU54" s="42">
        <v>96.6</v>
      </c>
      <c r="GV54" s="42">
        <v>35.1</v>
      </c>
      <c r="GW54" s="42">
        <v>20.7</v>
      </c>
      <c r="GX54" s="42">
        <v>25.7</v>
      </c>
    </row>
    <row r="55" spans="1:206" x14ac:dyDescent="0.35">
      <c r="A55" s="2" t="s">
        <v>331</v>
      </c>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c r="CV55" s="42"/>
      <c r="CW55" s="42"/>
      <c r="CX55" s="42"/>
      <c r="CY55" s="42"/>
      <c r="CZ55" s="42"/>
      <c r="DA55" s="42"/>
      <c r="DB55" s="42"/>
      <c r="DC55" s="42"/>
      <c r="DD55" s="42"/>
      <c r="DE55" s="42"/>
      <c r="DF55" s="42"/>
      <c r="DG55" s="42"/>
      <c r="DH55" s="42"/>
      <c r="DI55" s="42"/>
      <c r="DJ55" s="42"/>
      <c r="DK55" s="42"/>
      <c r="DL55" s="42"/>
      <c r="DM55" s="42"/>
      <c r="DN55" s="42"/>
      <c r="DO55" s="42"/>
      <c r="DP55" s="42"/>
      <c r="DQ55" s="42"/>
      <c r="DR55" s="42"/>
      <c r="DS55" s="42"/>
      <c r="DT55" s="42"/>
      <c r="DU55" s="42"/>
      <c r="DV55" s="42"/>
      <c r="DW55" s="42"/>
      <c r="DX55" s="42"/>
      <c r="DY55" s="42"/>
      <c r="DZ55" s="42"/>
      <c r="EA55" s="42"/>
      <c r="EB55" s="42"/>
      <c r="EC55" s="42"/>
      <c r="ED55" s="42"/>
      <c r="EE55" s="42"/>
      <c r="EF55" s="42"/>
      <c r="EG55" s="42"/>
      <c r="EH55" s="42"/>
      <c r="EI55" s="42"/>
      <c r="EJ55" s="42"/>
      <c r="EK55" s="42"/>
      <c r="EL55" s="42"/>
      <c r="EM55" s="42"/>
      <c r="EN55" s="42"/>
      <c r="EO55" s="42"/>
      <c r="EP55" s="42"/>
      <c r="EQ55" s="42"/>
      <c r="ER55" s="42"/>
      <c r="ES55" s="42"/>
      <c r="ET55" s="42"/>
      <c r="EU55" s="42"/>
      <c r="EV55" s="42"/>
      <c r="EW55" s="42"/>
      <c r="EX55" s="42"/>
      <c r="EY55" s="42"/>
      <c r="EZ55" s="42"/>
      <c r="FA55" s="42"/>
      <c r="FB55" s="42"/>
      <c r="FC55" s="42"/>
      <c r="FD55" s="42"/>
      <c r="FE55" s="42"/>
      <c r="FF55" s="42"/>
      <c r="FG55" s="42"/>
      <c r="FH55" s="42"/>
      <c r="FI55" s="42"/>
      <c r="FJ55" s="42"/>
      <c r="FK55" s="42"/>
      <c r="FL55" s="42"/>
      <c r="FM55" s="42"/>
      <c r="FN55" s="42"/>
      <c r="FO55" s="42"/>
      <c r="FP55" s="42"/>
      <c r="FQ55" s="42"/>
      <c r="FR55" s="42"/>
      <c r="FS55" s="42"/>
      <c r="FT55" s="42"/>
      <c r="FU55" s="42"/>
      <c r="FV55" s="42"/>
      <c r="FW55" s="42"/>
      <c r="FX55" s="42"/>
      <c r="FY55" s="42"/>
      <c r="FZ55" s="42"/>
      <c r="GA55" s="42"/>
      <c r="GB55" s="42"/>
      <c r="GC55" s="42"/>
      <c r="GD55" s="42"/>
      <c r="GE55" s="42"/>
      <c r="GF55" s="42"/>
      <c r="GG55" s="42"/>
      <c r="GH55" s="42"/>
      <c r="GI55" s="42"/>
      <c r="GJ55" s="42"/>
      <c r="GK55" s="42"/>
      <c r="GL55" s="42"/>
      <c r="GM55" s="42"/>
      <c r="GN55" s="42"/>
      <c r="GO55" s="42"/>
      <c r="GP55" s="42"/>
      <c r="GQ55" s="42"/>
      <c r="GR55" s="42"/>
      <c r="GS55" s="42"/>
      <c r="GT55" s="42"/>
      <c r="GU55" s="42">
        <v>140</v>
      </c>
      <c r="GV55" s="42">
        <v>140</v>
      </c>
      <c r="GW55" s="42">
        <v>140</v>
      </c>
      <c r="GX55" s="42">
        <v>8</v>
      </c>
    </row>
    <row r="56" spans="1:206" x14ac:dyDescent="0.35">
      <c r="A56" s="2" t="s">
        <v>2</v>
      </c>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c r="CV56" s="42"/>
      <c r="CW56" s="42"/>
      <c r="CX56" s="42"/>
      <c r="CY56" s="42"/>
      <c r="CZ56" s="42"/>
      <c r="DA56" s="42"/>
      <c r="DB56" s="42"/>
      <c r="DC56" s="42"/>
      <c r="DD56" s="42"/>
      <c r="DE56" s="42"/>
      <c r="DF56" s="42"/>
      <c r="DG56" s="42"/>
      <c r="DH56" s="42"/>
      <c r="DI56" s="42"/>
      <c r="DJ56" s="42"/>
      <c r="DK56" s="42"/>
      <c r="DL56" s="42"/>
      <c r="DM56" s="42"/>
      <c r="DN56" s="42"/>
      <c r="DO56" s="42"/>
      <c r="DP56" s="42"/>
      <c r="DQ56" s="42"/>
      <c r="DR56" s="42"/>
      <c r="DS56" s="42"/>
      <c r="DT56" s="42"/>
      <c r="DU56" s="42"/>
      <c r="DV56" s="42"/>
      <c r="DW56" s="42"/>
      <c r="DX56" s="42"/>
      <c r="DY56" s="42"/>
      <c r="DZ56" s="42"/>
      <c r="EA56" s="42"/>
      <c r="EB56" s="42"/>
      <c r="EC56" s="42"/>
      <c r="ED56" s="42"/>
      <c r="EE56" s="42"/>
      <c r="EF56" s="42"/>
      <c r="EG56" s="42"/>
      <c r="EH56" s="42"/>
      <c r="EI56" s="42"/>
      <c r="EJ56" s="42"/>
      <c r="EK56" s="42"/>
      <c r="EL56" s="42"/>
      <c r="EM56" s="42"/>
      <c r="EN56" s="42"/>
      <c r="EO56" s="42"/>
      <c r="EP56" s="42"/>
      <c r="EQ56" s="42"/>
      <c r="ER56" s="42"/>
      <c r="ES56" s="42"/>
      <c r="ET56" s="42"/>
      <c r="EU56" s="42"/>
      <c r="EV56" s="42"/>
      <c r="EW56" s="42"/>
      <c r="EX56" s="42"/>
      <c r="EY56" s="42"/>
      <c r="EZ56" s="42"/>
      <c r="FA56" s="42"/>
      <c r="FB56" s="42"/>
      <c r="FC56" s="42"/>
      <c r="FD56" s="42"/>
      <c r="FE56" s="42"/>
      <c r="FF56" s="42"/>
      <c r="FG56" s="42"/>
      <c r="FH56" s="42"/>
      <c r="FI56" s="42"/>
      <c r="FJ56" s="42"/>
      <c r="FK56" s="42"/>
      <c r="FL56" s="42"/>
      <c r="FM56" s="42"/>
      <c r="FN56" s="42"/>
      <c r="FO56" s="42"/>
      <c r="FP56" s="42"/>
      <c r="FQ56" s="42"/>
      <c r="FR56" s="42"/>
      <c r="FS56" s="42"/>
      <c r="FT56" s="42"/>
      <c r="FU56" s="42"/>
      <c r="FV56" s="42"/>
      <c r="FW56" s="42"/>
      <c r="FX56" s="42"/>
      <c r="FY56" s="42"/>
      <c r="FZ56" s="42"/>
      <c r="GA56" s="42"/>
      <c r="GB56" s="42"/>
      <c r="GC56" s="42"/>
      <c r="GD56" s="42"/>
      <c r="GE56" s="42"/>
      <c r="GF56" s="42"/>
      <c r="GG56" s="42"/>
      <c r="GH56" s="42"/>
      <c r="GI56" s="42"/>
      <c r="GJ56" s="42"/>
      <c r="GK56" s="42"/>
      <c r="GL56" s="42"/>
      <c r="GM56" s="42"/>
      <c r="GN56" s="42"/>
      <c r="GO56" s="42"/>
      <c r="GP56" s="42"/>
      <c r="GQ56" s="42"/>
      <c r="GR56" s="42"/>
      <c r="GS56" s="42"/>
      <c r="GT56" s="42"/>
      <c r="GU56" s="42">
        <v>597.9</v>
      </c>
      <c r="GV56" s="42">
        <v>0</v>
      </c>
      <c r="GW56" s="42">
        <v>0</v>
      </c>
      <c r="GX56" s="42">
        <v>0</v>
      </c>
    </row>
    <row r="57" spans="1:206" x14ac:dyDescent="0.35">
      <c r="A57" s="2" t="s">
        <v>3</v>
      </c>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c r="BH57" s="42"/>
      <c r="BI57" s="42"/>
      <c r="BJ57" s="42"/>
      <c r="BK57" s="42"/>
      <c r="BL57" s="42"/>
      <c r="BM57" s="42"/>
      <c r="BN57" s="42"/>
      <c r="BO57" s="42"/>
      <c r="BP57" s="42"/>
      <c r="BQ57" s="42"/>
      <c r="BR57" s="42"/>
      <c r="BS57" s="42"/>
      <c r="BT57" s="42"/>
      <c r="BU57" s="42"/>
      <c r="BV57" s="42"/>
      <c r="BW57" s="42"/>
      <c r="BX57" s="42"/>
      <c r="BY57" s="42"/>
      <c r="BZ57" s="42"/>
      <c r="CA57" s="42"/>
      <c r="CB57" s="42"/>
      <c r="CC57" s="42"/>
      <c r="CD57" s="42"/>
      <c r="CE57" s="42"/>
      <c r="CF57" s="42"/>
      <c r="CG57" s="42"/>
      <c r="CH57" s="42"/>
      <c r="CI57" s="42"/>
      <c r="CJ57" s="42"/>
      <c r="CK57" s="42"/>
      <c r="CL57" s="42"/>
      <c r="CM57" s="42"/>
      <c r="CN57" s="42"/>
      <c r="CO57" s="42"/>
      <c r="CP57" s="42"/>
      <c r="CQ57" s="42"/>
      <c r="CR57" s="42"/>
      <c r="CS57" s="42"/>
      <c r="CT57" s="42"/>
      <c r="CU57" s="42"/>
      <c r="CV57" s="42"/>
      <c r="CW57" s="42"/>
      <c r="CX57" s="42"/>
      <c r="CY57" s="42"/>
      <c r="CZ57" s="42"/>
      <c r="DA57" s="42"/>
      <c r="DB57" s="42"/>
      <c r="DC57" s="42"/>
      <c r="DD57" s="42"/>
      <c r="DE57" s="42"/>
      <c r="DF57" s="42"/>
      <c r="DG57" s="42"/>
      <c r="DH57" s="42"/>
      <c r="DI57" s="42"/>
      <c r="DJ57" s="42"/>
      <c r="DK57" s="42"/>
      <c r="DL57" s="42"/>
      <c r="DM57" s="42"/>
      <c r="DN57" s="42"/>
      <c r="DO57" s="42"/>
      <c r="DP57" s="42"/>
      <c r="DQ57" s="42"/>
      <c r="DR57" s="42"/>
      <c r="DS57" s="42"/>
      <c r="DT57" s="42"/>
      <c r="DU57" s="42"/>
      <c r="DV57" s="42"/>
      <c r="DW57" s="42"/>
      <c r="DX57" s="42"/>
      <c r="DY57" s="42"/>
      <c r="DZ57" s="42"/>
      <c r="EA57" s="42"/>
      <c r="EB57" s="42"/>
      <c r="EC57" s="42"/>
      <c r="ED57" s="42"/>
      <c r="EE57" s="42"/>
      <c r="EF57" s="42"/>
      <c r="EG57" s="42"/>
      <c r="EH57" s="42"/>
      <c r="EI57" s="42"/>
      <c r="EJ57" s="42"/>
      <c r="EK57" s="42"/>
      <c r="EL57" s="42"/>
      <c r="EM57" s="42"/>
      <c r="EN57" s="42"/>
      <c r="EO57" s="42"/>
      <c r="EP57" s="42"/>
      <c r="EQ57" s="42"/>
      <c r="ER57" s="42"/>
      <c r="ES57" s="42"/>
      <c r="ET57" s="42"/>
      <c r="EU57" s="42"/>
      <c r="EV57" s="42"/>
      <c r="EW57" s="42"/>
      <c r="EX57" s="42"/>
      <c r="EY57" s="42"/>
      <c r="EZ57" s="42"/>
      <c r="FA57" s="42"/>
      <c r="FB57" s="42"/>
      <c r="FC57" s="42"/>
      <c r="FD57" s="42"/>
      <c r="FE57" s="42"/>
      <c r="FF57" s="42"/>
      <c r="FG57" s="42"/>
      <c r="FH57" s="42"/>
      <c r="FI57" s="42"/>
      <c r="FJ57" s="42"/>
      <c r="FK57" s="42"/>
      <c r="FL57" s="42"/>
      <c r="FM57" s="42"/>
      <c r="FN57" s="42"/>
      <c r="FO57" s="42"/>
      <c r="FP57" s="42"/>
      <c r="FQ57" s="42"/>
      <c r="FR57" s="42"/>
      <c r="FS57" s="42"/>
      <c r="FT57" s="42"/>
      <c r="FU57" s="42"/>
      <c r="FV57" s="42"/>
      <c r="FW57" s="42"/>
      <c r="FX57" s="42"/>
      <c r="FY57" s="42"/>
      <c r="FZ57" s="42"/>
      <c r="GA57" s="42"/>
      <c r="GB57" s="42"/>
      <c r="GC57" s="42"/>
      <c r="GD57" s="42"/>
      <c r="GE57" s="42"/>
      <c r="GF57" s="42"/>
      <c r="GG57" s="42"/>
      <c r="GH57" s="42"/>
      <c r="GI57" s="42"/>
      <c r="GJ57" s="42"/>
      <c r="GK57" s="42"/>
      <c r="GL57" s="42"/>
      <c r="GM57" s="42"/>
      <c r="GN57" s="42"/>
      <c r="GO57" s="42"/>
      <c r="GP57" s="42"/>
      <c r="GQ57" s="42"/>
      <c r="GR57" s="42"/>
      <c r="GS57" s="42"/>
      <c r="GT57" s="42"/>
      <c r="GU57" s="42">
        <v>28.4</v>
      </c>
      <c r="GV57" s="42">
        <v>15.8</v>
      </c>
      <c r="GW57" s="42">
        <v>15.2</v>
      </c>
      <c r="GX57" s="42">
        <v>28.9</v>
      </c>
    </row>
    <row r="58" spans="1:206" x14ac:dyDescent="0.35">
      <c r="A58" s="2" t="s">
        <v>4</v>
      </c>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c r="BH58" s="42"/>
      <c r="BI58" s="42"/>
      <c r="BJ58" s="42"/>
      <c r="BK58" s="42"/>
      <c r="BL58" s="42"/>
      <c r="BM58" s="42"/>
      <c r="BN58" s="42"/>
      <c r="BO58" s="42"/>
      <c r="BP58" s="42"/>
      <c r="BQ58" s="42"/>
      <c r="BR58" s="42"/>
      <c r="BS58" s="42"/>
      <c r="BT58" s="42"/>
      <c r="BU58" s="42"/>
      <c r="BV58" s="42"/>
      <c r="BW58" s="42"/>
      <c r="BX58" s="42"/>
      <c r="BY58" s="42"/>
      <c r="BZ58" s="42"/>
      <c r="CA58" s="42"/>
      <c r="CB58" s="42"/>
      <c r="CC58" s="42"/>
      <c r="CD58" s="42"/>
      <c r="CE58" s="42"/>
      <c r="CF58" s="42"/>
      <c r="CG58" s="42"/>
      <c r="CH58" s="42"/>
      <c r="CI58" s="42"/>
      <c r="CJ58" s="42"/>
      <c r="CK58" s="42"/>
      <c r="CL58" s="42"/>
      <c r="CM58" s="42"/>
      <c r="CN58" s="42"/>
      <c r="CO58" s="42"/>
      <c r="CP58" s="42"/>
      <c r="CQ58" s="42"/>
      <c r="CR58" s="42"/>
      <c r="CS58" s="42"/>
      <c r="CT58" s="42"/>
      <c r="CU58" s="42"/>
      <c r="CV58" s="42"/>
      <c r="CW58" s="42"/>
      <c r="CX58" s="42"/>
      <c r="CY58" s="42"/>
      <c r="CZ58" s="42"/>
      <c r="DA58" s="42"/>
      <c r="DB58" s="42"/>
      <c r="DC58" s="42"/>
      <c r="DD58" s="42"/>
      <c r="DE58" s="42"/>
      <c r="DF58" s="42"/>
      <c r="DG58" s="42"/>
      <c r="DH58" s="42"/>
      <c r="DI58" s="42"/>
      <c r="DJ58" s="42"/>
      <c r="DK58" s="42"/>
      <c r="DL58" s="42"/>
      <c r="DM58" s="42"/>
      <c r="DN58" s="42"/>
      <c r="DO58" s="42"/>
      <c r="DP58" s="42"/>
      <c r="DQ58" s="42"/>
      <c r="DR58" s="42"/>
      <c r="DS58" s="42"/>
      <c r="DT58" s="42"/>
      <c r="DU58" s="42"/>
      <c r="DV58" s="42"/>
      <c r="DW58" s="42"/>
      <c r="DX58" s="42"/>
      <c r="DY58" s="42"/>
      <c r="DZ58" s="42"/>
      <c r="EA58" s="42"/>
      <c r="EB58" s="42"/>
      <c r="EC58" s="42"/>
      <c r="ED58" s="42"/>
      <c r="EE58" s="42"/>
      <c r="EF58" s="42"/>
      <c r="EG58" s="42"/>
      <c r="EH58" s="42"/>
      <c r="EI58" s="42"/>
      <c r="EJ58" s="42"/>
      <c r="EK58" s="42"/>
      <c r="EL58" s="42"/>
      <c r="EM58" s="42"/>
      <c r="EN58" s="42"/>
      <c r="EO58" s="42"/>
      <c r="EP58" s="42"/>
      <c r="EQ58" s="42"/>
      <c r="ER58" s="42"/>
      <c r="ES58" s="42"/>
      <c r="ET58" s="42"/>
      <c r="EU58" s="42"/>
      <c r="EV58" s="42"/>
      <c r="EW58" s="42"/>
      <c r="EX58" s="42"/>
      <c r="EY58" s="42"/>
      <c r="EZ58" s="42"/>
      <c r="FA58" s="42"/>
      <c r="FB58" s="42"/>
      <c r="FC58" s="42"/>
      <c r="FD58" s="42"/>
      <c r="FE58" s="42"/>
      <c r="FF58" s="42"/>
      <c r="FG58" s="42"/>
      <c r="FH58" s="42"/>
      <c r="FI58" s="42"/>
      <c r="FJ58" s="42"/>
      <c r="FK58" s="42"/>
      <c r="FL58" s="42"/>
      <c r="FM58" s="42"/>
      <c r="FN58" s="42"/>
      <c r="FO58" s="42"/>
      <c r="FP58" s="42"/>
      <c r="FQ58" s="42"/>
      <c r="FR58" s="42"/>
      <c r="FS58" s="42"/>
      <c r="FT58" s="42"/>
      <c r="FU58" s="42"/>
      <c r="FV58" s="42"/>
      <c r="FW58" s="42"/>
      <c r="FX58" s="42"/>
      <c r="FY58" s="42"/>
      <c r="FZ58" s="42"/>
      <c r="GA58" s="42"/>
      <c r="GB58" s="42"/>
      <c r="GC58" s="42"/>
      <c r="GD58" s="42"/>
      <c r="GE58" s="42"/>
      <c r="GF58" s="42"/>
      <c r="GG58" s="42"/>
      <c r="GH58" s="42"/>
      <c r="GI58" s="42"/>
      <c r="GJ58" s="42"/>
      <c r="GK58" s="42"/>
      <c r="GL58" s="42"/>
      <c r="GM58" s="42"/>
      <c r="GN58" s="42"/>
      <c r="GO58" s="42"/>
      <c r="GP58" s="42"/>
      <c r="GQ58" s="42"/>
      <c r="GR58" s="42"/>
      <c r="GS58" s="42"/>
      <c r="GT58" s="42"/>
      <c r="GU58" s="42">
        <v>64.400000000000006</v>
      </c>
      <c r="GV58" s="42">
        <v>23.4</v>
      </c>
      <c r="GW58" s="42">
        <v>13.8</v>
      </c>
      <c r="GX58" s="42">
        <v>17.100000000000001</v>
      </c>
    </row>
    <row r="59" spans="1:206" x14ac:dyDescent="0.35">
      <c r="A59" s="2" t="s">
        <v>267</v>
      </c>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c r="BH59" s="42"/>
      <c r="BI59" s="42"/>
      <c r="BJ59" s="42"/>
      <c r="BK59" s="42"/>
      <c r="BL59" s="42"/>
      <c r="BM59" s="42"/>
      <c r="BN59" s="42"/>
      <c r="BO59" s="42"/>
      <c r="BP59" s="42"/>
      <c r="BQ59" s="42"/>
      <c r="BR59" s="42"/>
      <c r="BS59" s="42"/>
      <c r="BT59" s="42"/>
      <c r="BU59" s="42"/>
      <c r="BV59" s="42"/>
      <c r="BW59" s="42"/>
      <c r="BX59" s="42"/>
      <c r="BY59" s="42"/>
      <c r="BZ59" s="42"/>
      <c r="CA59" s="42"/>
      <c r="CB59" s="42"/>
      <c r="CC59" s="42"/>
      <c r="CD59" s="42"/>
      <c r="CE59" s="42"/>
      <c r="CF59" s="42"/>
      <c r="CG59" s="42"/>
      <c r="CH59" s="42"/>
      <c r="CI59" s="42"/>
      <c r="CJ59" s="42"/>
      <c r="CK59" s="42"/>
      <c r="CL59" s="42"/>
      <c r="CM59" s="42"/>
      <c r="CN59" s="42"/>
      <c r="CO59" s="42"/>
      <c r="CP59" s="42"/>
      <c r="CQ59" s="42"/>
      <c r="CR59" s="42"/>
      <c r="CS59" s="42"/>
      <c r="CT59" s="42"/>
      <c r="CU59" s="42"/>
      <c r="CV59" s="42"/>
      <c r="CW59" s="42"/>
      <c r="CX59" s="42"/>
      <c r="CY59" s="42"/>
      <c r="CZ59" s="42"/>
      <c r="DA59" s="42"/>
      <c r="DB59" s="42"/>
      <c r="DC59" s="42"/>
      <c r="DD59" s="42"/>
      <c r="DE59" s="42"/>
      <c r="DF59" s="42"/>
      <c r="DG59" s="42"/>
      <c r="DH59" s="42"/>
      <c r="DI59" s="42"/>
      <c r="DJ59" s="42"/>
      <c r="DK59" s="42"/>
      <c r="DL59" s="42"/>
      <c r="DM59" s="42"/>
      <c r="DN59" s="42"/>
      <c r="DO59" s="42"/>
      <c r="DP59" s="42"/>
      <c r="DQ59" s="42"/>
      <c r="DR59" s="42"/>
      <c r="DS59" s="42"/>
      <c r="DT59" s="42"/>
      <c r="DU59" s="42"/>
      <c r="DV59" s="42"/>
      <c r="DW59" s="42"/>
      <c r="DX59" s="42"/>
      <c r="DY59" s="42"/>
      <c r="DZ59" s="42"/>
      <c r="EA59" s="42"/>
      <c r="EB59" s="42"/>
      <c r="EC59" s="42"/>
      <c r="ED59" s="42"/>
      <c r="EE59" s="42"/>
      <c r="EF59" s="42"/>
      <c r="EG59" s="42"/>
      <c r="EH59" s="42"/>
      <c r="EI59" s="42"/>
      <c r="EJ59" s="42"/>
      <c r="EK59" s="42"/>
      <c r="EL59" s="42"/>
      <c r="EM59" s="42"/>
      <c r="EN59" s="42"/>
      <c r="EO59" s="42"/>
      <c r="EP59" s="42"/>
      <c r="EQ59" s="42"/>
      <c r="ER59" s="42"/>
      <c r="ES59" s="42"/>
      <c r="ET59" s="42"/>
      <c r="EU59" s="42"/>
      <c r="EV59" s="42"/>
      <c r="EW59" s="42"/>
      <c r="EX59" s="42"/>
      <c r="EY59" s="42"/>
      <c r="EZ59" s="42"/>
      <c r="FA59" s="42"/>
      <c r="FB59" s="42"/>
      <c r="FC59" s="42"/>
      <c r="FD59" s="42"/>
      <c r="FE59" s="42"/>
      <c r="FF59" s="42"/>
      <c r="FG59" s="42"/>
      <c r="FH59" s="42"/>
      <c r="FI59" s="42"/>
      <c r="FJ59" s="42"/>
      <c r="FK59" s="42"/>
      <c r="FL59" s="42"/>
      <c r="FM59" s="42"/>
      <c r="FN59" s="42"/>
      <c r="FO59" s="42"/>
      <c r="FP59" s="42"/>
      <c r="FQ59" s="42"/>
      <c r="FR59" s="42"/>
      <c r="FS59" s="42"/>
      <c r="FT59" s="42"/>
      <c r="FU59" s="42"/>
      <c r="FV59" s="42"/>
      <c r="FW59" s="42"/>
      <c r="FX59" s="42"/>
      <c r="FY59" s="42"/>
      <c r="FZ59" s="42"/>
      <c r="GA59" s="42"/>
      <c r="GB59" s="42"/>
      <c r="GC59" s="42"/>
      <c r="GD59" s="42"/>
      <c r="GE59" s="42"/>
      <c r="GF59" s="42"/>
      <c r="GG59" s="42"/>
      <c r="GH59" s="42"/>
      <c r="GI59" s="42"/>
      <c r="GJ59" s="42"/>
      <c r="GK59" s="42"/>
      <c r="GL59" s="42"/>
      <c r="GM59" s="42"/>
      <c r="GN59" s="42"/>
      <c r="GO59" s="42"/>
      <c r="GP59" s="42"/>
      <c r="GQ59" s="42"/>
      <c r="GR59" s="42"/>
      <c r="GS59" s="42"/>
      <c r="GT59" s="42"/>
      <c r="GU59" s="42">
        <v>7.2</v>
      </c>
      <c r="GV59" s="42">
        <v>23.9</v>
      </c>
      <c r="GW59" s="42">
        <v>63.6</v>
      </c>
      <c r="GX59" s="42">
        <v>74.099999999999994</v>
      </c>
    </row>
    <row r="60" spans="1:206" x14ac:dyDescent="0.35">
      <c r="A60" s="2" t="s">
        <v>268</v>
      </c>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42"/>
      <c r="BK60" s="42"/>
      <c r="BL60" s="42"/>
      <c r="BM60" s="42"/>
      <c r="BN60" s="42"/>
      <c r="BO60" s="42"/>
      <c r="BP60" s="42"/>
      <c r="BQ60" s="42"/>
      <c r="BR60" s="42"/>
      <c r="BS60" s="42"/>
      <c r="BT60" s="42"/>
      <c r="BU60" s="42"/>
      <c r="BV60" s="42"/>
      <c r="BW60" s="42"/>
      <c r="BX60" s="42"/>
      <c r="BY60" s="42"/>
      <c r="BZ60" s="42"/>
      <c r="CA60" s="42"/>
      <c r="CB60" s="42"/>
      <c r="CC60" s="42"/>
      <c r="CD60" s="42"/>
      <c r="CE60" s="42"/>
      <c r="CF60" s="42"/>
      <c r="CG60" s="42"/>
      <c r="CH60" s="42"/>
      <c r="CI60" s="42"/>
      <c r="CJ60" s="42"/>
      <c r="CK60" s="42"/>
      <c r="CL60" s="42"/>
      <c r="CM60" s="42"/>
      <c r="CN60" s="42"/>
      <c r="CO60" s="42"/>
      <c r="CP60" s="42"/>
      <c r="CQ60" s="42"/>
      <c r="CR60" s="42"/>
      <c r="CS60" s="42"/>
      <c r="CT60" s="42"/>
      <c r="CU60" s="42"/>
      <c r="CV60" s="42"/>
      <c r="CW60" s="42"/>
      <c r="CX60" s="42"/>
      <c r="CY60" s="42"/>
      <c r="CZ60" s="42"/>
      <c r="DA60" s="42"/>
      <c r="DB60" s="42"/>
      <c r="DC60" s="42"/>
      <c r="DD60" s="42"/>
      <c r="DE60" s="42"/>
      <c r="DF60" s="42"/>
      <c r="DG60" s="42"/>
      <c r="DH60" s="42"/>
      <c r="DI60" s="42"/>
      <c r="DJ60" s="42"/>
      <c r="DK60" s="42"/>
      <c r="DL60" s="42"/>
      <c r="DM60" s="42"/>
      <c r="DN60" s="42"/>
      <c r="DO60" s="42"/>
      <c r="DP60" s="42"/>
      <c r="DQ60" s="42"/>
      <c r="DR60" s="42"/>
      <c r="DS60" s="42"/>
      <c r="DT60" s="42"/>
      <c r="DU60" s="42"/>
      <c r="DV60" s="42"/>
      <c r="DW60" s="42"/>
      <c r="DX60" s="42"/>
      <c r="DY60" s="42"/>
      <c r="DZ60" s="42"/>
      <c r="EA60" s="42"/>
      <c r="EB60" s="42"/>
      <c r="EC60" s="42"/>
      <c r="ED60" s="42"/>
      <c r="EE60" s="42"/>
      <c r="EF60" s="42"/>
      <c r="EG60" s="42"/>
      <c r="EH60" s="42"/>
      <c r="EI60" s="42"/>
      <c r="EJ60" s="42"/>
      <c r="EK60" s="42"/>
      <c r="EL60" s="42"/>
      <c r="EM60" s="42"/>
      <c r="EN60" s="42"/>
      <c r="EO60" s="42"/>
      <c r="EP60" s="42"/>
      <c r="EQ60" s="42"/>
      <c r="ER60" s="42"/>
      <c r="ES60" s="42"/>
      <c r="ET60" s="42"/>
      <c r="EU60" s="42"/>
      <c r="EV60" s="42"/>
      <c r="EW60" s="42"/>
      <c r="EX60" s="42"/>
      <c r="EY60" s="42"/>
      <c r="EZ60" s="42"/>
      <c r="FA60" s="42"/>
      <c r="FB60" s="42"/>
      <c r="FC60" s="42"/>
      <c r="FD60" s="42"/>
      <c r="FE60" s="42"/>
      <c r="FF60" s="42"/>
      <c r="FG60" s="42"/>
      <c r="FH60" s="42"/>
      <c r="FI60" s="42"/>
      <c r="FJ60" s="42"/>
      <c r="FK60" s="42"/>
      <c r="FL60" s="42"/>
      <c r="FM60" s="42"/>
      <c r="FN60" s="42"/>
      <c r="FO60" s="42"/>
      <c r="FP60" s="42"/>
      <c r="FQ60" s="42"/>
      <c r="FR60" s="42"/>
      <c r="FS60" s="42"/>
      <c r="FT60" s="42"/>
      <c r="FU60" s="42"/>
      <c r="FV60" s="42"/>
      <c r="FW60" s="42"/>
      <c r="FX60" s="42"/>
      <c r="FY60" s="42"/>
      <c r="FZ60" s="42"/>
      <c r="GA60" s="42"/>
      <c r="GB60" s="42"/>
      <c r="GC60" s="42"/>
      <c r="GD60" s="42"/>
      <c r="GE60" s="42"/>
      <c r="GF60" s="42"/>
      <c r="GG60" s="42"/>
      <c r="GH60" s="42"/>
      <c r="GI60" s="42"/>
      <c r="GJ60" s="42"/>
      <c r="GK60" s="42"/>
      <c r="GL60" s="42"/>
      <c r="GM60" s="42"/>
      <c r="GN60" s="42"/>
      <c r="GO60" s="42"/>
      <c r="GP60" s="42"/>
      <c r="GQ60" s="42"/>
      <c r="GR60" s="42"/>
      <c r="GS60" s="42"/>
      <c r="GT60" s="42"/>
      <c r="GU60" s="42">
        <v>101.5</v>
      </c>
      <c r="GV60" s="42">
        <v>156.1</v>
      </c>
      <c r="GW60" s="42">
        <v>110.3</v>
      </c>
      <c r="GX60" s="42">
        <v>97.2</v>
      </c>
    </row>
    <row r="61" spans="1:206" x14ac:dyDescent="0.35">
      <c r="A61" s="2" t="s">
        <v>269</v>
      </c>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c r="CI61" s="42"/>
      <c r="CJ61" s="42"/>
      <c r="CK61" s="42"/>
      <c r="CL61" s="42"/>
      <c r="CM61" s="42"/>
      <c r="CN61" s="42"/>
      <c r="CO61" s="42"/>
      <c r="CP61" s="42"/>
      <c r="CQ61" s="42"/>
      <c r="CR61" s="42"/>
      <c r="CS61" s="42"/>
      <c r="CT61" s="42"/>
      <c r="CU61" s="42"/>
      <c r="CV61" s="42"/>
      <c r="CW61" s="42"/>
      <c r="CX61" s="42"/>
      <c r="CY61" s="42"/>
      <c r="CZ61" s="42"/>
      <c r="DA61" s="42"/>
      <c r="DB61" s="42"/>
      <c r="DC61" s="42"/>
      <c r="DD61" s="42"/>
      <c r="DE61" s="42"/>
      <c r="DF61" s="42"/>
      <c r="DG61" s="42"/>
      <c r="DH61" s="42"/>
      <c r="DI61" s="42"/>
      <c r="DJ61" s="42"/>
      <c r="DK61" s="42"/>
      <c r="DL61" s="42"/>
      <c r="DM61" s="42"/>
      <c r="DN61" s="42"/>
      <c r="DO61" s="42"/>
      <c r="DP61" s="42"/>
      <c r="DQ61" s="42"/>
      <c r="DR61" s="42"/>
      <c r="DS61" s="42"/>
      <c r="DT61" s="42"/>
      <c r="DU61" s="42"/>
      <c r="DV61" s="42"/>
      <c r="DW61" s="42"/>
      <c r="DX61" s="42"/>
      <c r="DY61" s="42"/>
      <c r="DZ61" s="42"/>
      <c r="EA61" s="42"/>
      <c r="EB61" s="42"/>
      <c r="EC61" s="42"/>
      <c r="ED61" s="42"/>
      <c r="EE61" s="42"/>
      <c r="EF61" s="42"/>
      <c r="EG61" s="42"/>
      <c r="EH61" s="42"/>
      <c r="EI61" s="42"/>
      <c r="EJ61" s="42"/>
      <c r="EK61" s="42"/>
      <c r="EL61" s="42"/>
      <c r="EM61" s="42"/>
      <c r="EN61" s="42"/>
      <c r="EO61" s="42"/>
      <c r="EP61" s="42"/>
      <c r="EQ61" s="42"/>
      <c r="ER61" s="42"/>
      <c r="ES61" s="42"/>
      <c r="ET61" s="42"/>
      <c r="EU61" s="42"/>
      <c r="EV61" s="42"/>
      <c r="EW61" s="42"/>
      <c r="EX61" s="42"/>
      <c r="EY61" s="42"/>
      <c r="EZ61" s="42"/>
      <c r="FA61" s="42"/>
      <c r="FB61" s="42"/>
      <c r="FC61" s="42"/>
      <c r="FD61" s="42"/>
      <c r="FE61" s="42"/>
      <c r="FF61" s="42"/>
      <c r="FG61" s="42"/>
      <c r="FH61" s="42"/>
      <c r="FI61" s="42"/>
      <c r="FJ61" s="42"/>
      <c r="FK61" s="42"/>
      <c r="FL61" s="42"/>
      <c r="FM61" s="42"/>
      <c r="FN61" s="42"/>
      <c r="FO61" s="42"/>
      <c r="FP61" s="42"/>
      <c r="FQ61" s="42"/>
      <c r="FR61" s="42"/>
      <c r="FS61" s="42"/>
      <c r="FT61" s="42"/>
      <c r="FU61" s="42"/>
      <c r="FV61" s="42"/>
      <c r="FW61" s="42"/>
      <c r="FX61" s="42"/>
      <c r="FY61" s="42"/>
      <c r="FZ61" s="42"/>
      <c r="GA61" s="42"/>
      <c r="GB61" s="42"/>
      <c r="GC61" s="42"/>
      <c r="GD61" s="42"/>
      <c r="GE61" s="42"/>
      <c r="GF61" s="42"/>
      <c r="GG61" s="42"/>
      <c r="GH61" s="42"/>
      <c r="GI61" s="42"/>
      <c r="GJ61" s="42"/>
      <c r="GK61" s="42"/>
      <c r="GL61" s="42"/>
      <c r="GM61" s="42"/>
      <c r="GN61" s="42"/>
      <c r="GO61" s="42"/>
      <c r="GP61" s="42"/>
      <c r="GQ61" s="42"/>
      <c r="GR61" s="42"/>
      <c r="GS61" s="42"/>
      <c r="GT61" s="42"/>
      <c r="GU61" s="42">
        <v>679.2</v>
      </c>
      <c r="GV61" s="42">
        <v>373.1</v>
      </c>
      <c r="GW61" s="42">
        <v>13.6</v>
      </c>
      <c r="GX61" s="42">
        <v>283.60000000000002</v>
      </c>
    </row>
    <row r="62" spans="1:206" x14ac:dyDescent="0.35">
      <c r="A62" s="2" t="s">
        <v>332</v>
      </c>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c r="BX62" s="42"/>
      <c r="BY62" s="42"/>
      <c r="BZ62" s="42"/>
      <c r="CA62" s="42"/>
      <c r="CB62" s="42"/>
      <c r="CC62" s="42"/>
      <c r="CD62" s="42"/>
      <c r="CE62" s="42"/>
      <c r="CF62" s="42"/>
      <c r="CG62" s="42"/>
      <c r="CH62" s="42"/>
      <c r="CI62" s="42"/>
      <c r="CJ62" s="42"/>
      <c r="CK62" s="42"/>
      <c r="CL62" s="42"/>
      <c r="CM62" s="42"/>
      <c r="CN62" s="42"/>
      <c r="CO62" s="42"/>
      <c r="CP62" s="42"/>
      <c r="CQ62" s="42"/>
      <c r="CR62" s="42"/>
      <c r="CS62" s="42"/>
      <c r="CT62" s="42"/>
      <c r="CU62" s="42"/>
      <c r="CV62" s="42"/>
      <c r="CW62" s="42"/>
      <c r="CX62" s="42"/>
      <c r="CY62" s="42"/>
      <c r="CZ62" s="42"/>
      <c r="DA62" s="42"/>
      <c r="DB62" s="42"/>
      <c r="DC62" s="42"/>
      <c r="DD62" s="42"/>
      <c r="DE62" s="42"/>
      <c r="DF62" s="42"/>
      <c r="DG62" s="42"/>
      <c r="DH62" s="42"/>
      <c r="DI62" s="42"/>
      <c r="DJ62" s="42"/>
      <c r="DK62" s="42"/>
      <c r="DL62" s="42"/>
      <c r="DM62" s="42"/>
      <c r="DN62" s="42"/>
      <c r="DO62" s="42"/>
      <c r="DP62" s="42"/>
      <c r="DQ62" s="42"/>
      <c r="DR62" s="42"/>
      <c r="DS62" s="42"/>
      <c r="DT62" s="42"/>
      <c r="DU62" s="42"/>
      <c r="DV62" s="42"/>
      <c r="DW62" s="42"/>
      <c r="DX62" s="42"/>
      <c r="DY62" s="42"/>
      <c r="DZ62" s="42"/>
      <c r="EA62" s="42"/>
      <c r="EB62" s="42"/>
      <c r="EC62" s="42"/>
      <c r="ED62" s="42"/>
      <c r="EE62" s="42"/>
      <c r="EF62" s="42"/>
      <c r="EG62" s="42"/>
      <c r="EH62" s="42"/>
      <c r="EI62" s="42"/>
      <c r="EJ62" s="42"/>
      <c r="EK62" s="42"/>
      <c r="EL62" s="42"/>
      <c r="EM62" s="42"/>
      <c r="EN62" s="42"/>
      <c r="EO62" s="42"/>
      <c r="EP62" s="42"/>
      <c r="EQ62" s="42"/>
      <c r="ER62" s="42"/>
      <c r="ES62" s="42"/>
      <c r="ET62" s="42"/>
      <c r="EU62" s="42"/>
      <c r="EV62" s="42"/>
      <c r="EW62" s="42"/>
      <c r="EX62" s="42"/>
      <c r="EY62" s="42"/>
      <c r="EZ62" s="42"/>
      <c r="FA62" s="42"/>
      <c r="FB62" s="42"/>
      <c r="FC62" s="42"/>
      <c r="FD62" s="42"/>
      <c r="FE62" s="42"/>
      <c r="FF62" s="42"/>
      <c r="FG62" s="42"/>
      <c r="FH62" s="42"/>
      <c r="FI62" s="42"/>
      <c r="FJ62" s="42"/>
      <c r="FK62" s="42"/>
      <c r="FL62" s="42"/>
      <c r="FM62" s="42"/>
      <c r="FN62" s="42"/>
      <c r="FO62" s="42"/>
      <c r="FP62" s="42"/>
      <c r="FQ62" s="42"/>
      <c r="FR62" s="42"/>
      <c r="FS62" s="42"/>
      <c r="FT62" s="42"/>
      <c r="FU62" s="42"/>
      <c r="FV62" s="42"/>
      <c r="FW62" s="42"/>
      <c r="FX62" s="42"/>
      <c r="FY62" s="42"/>
      <c r="FZ62" s="42"/>
      <c r="GA62" s="42"/>
      <c r="GB62" s="42"/>
      <c r="GC62" s="42"/>
      <c r="GD62" s="42"/>
      <c r="GE62" s="42"/>
      <c r="GF62" s="42"/>
      <c r="GG62" s="42"/>
      <c r="GH62" s="42"/>
      <c r="GI62" s="42"/>
      <c r="GJ62" s="42"/>
      <c r="GK62" s="42"/>
      <c r="GL62" s="42"/>
      <c r="GM62" s="42"/>
      <c r="GN62" s="42"/>
      <c r="GO62" s="42"/>
      <c r="GP62" s="42"/>
      <c r="GQ62" s="42"/>
      <c r="GR62" s="42"/>
      <c r="GS62" s="42"/>
      <c r="GT62" s="42"/>
      <c r="GU62" s="42">
        <v>788</v>
      </c>
      <c r="GV62" s="42">
        <v>556.20000000000005</v>
      </c>
      <c r="GW62" s="42">
        <v>198.5</v>
      </c>
      <c r="GX62" s="42">
        <v>473.5</v>
      </c>
    </row>
    <row r="63" spans="1:206" x14ac:dyDescent="0.35">
      <c r="A63" s="2" t="s">
        <v>333</v>
      </c>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c r="CV63" s="42"/>
      <c r="CW63" s="42"/>
      <c r="CX63" s="42"/>
      <c r="CY63" s="42"/>
      <c r="CZ63" s="42"/>
      <c r="DA63" s="42"/>
      <c r="DB63" s="42"/>
      <c r="DC63" s="42"/>
      <c r="DD63" s="42"/>
      <c r="DE63" s="42"/>
      <c r="DF63" s="42"/>
      <c r="DG63" s="42"/>
      <c r="DH63" s="42"/>
      <c r="DI63" s="42"/>
      <c r="DJ63" s="42"/>
      <c r="DK63" s="42"/>
      <c r="DL63" s="42"/>
      <c r="DM63" s="42"/>
      <c r="DN63" s="42"/>
      <c r="DO63" s="42"/>
      <c r="DP63" s="42"/>
      <c r="DQ63" s="42"/>
      <c r="DR63" s="42"/>
      <c r="DS63" s="42"/>
      <c r="DT63" s="42"/>
      <c r="DU63" s="42"/>
      <c r="DV63" s="42"/>
      <c r="DW63" s="42"/>
      <c r="DX63" s="42"/>
      <c r="DY63" s="42"/>
      <c r="DZ63" s="42"/>
      <c r="EA63" s="42"/>
      <c r="EB63" s="42"/>
      <c r="EC63" s="42"/>
      <c r="ED63" s="42"/>
      <c r="EE63" s="42"/>
      <c r="EF63" s="42"/>
      <c r="EG63" s="42"/>
      <c r="EH63" s="42"/>
      <c r="EI63" s="42"/>
      <c r="EJ63" s="42"/>
      <c r="EK63" s="42"/>
      <c r="EL63" s="42"/>
      <c r="EM63" s="42"/>
      <c r="EN63" s="42"/>
      <c r="EO63" s="42"/>
      <c r="EP63" s="42"/>
      <c r="EQ63" s="42"/>
      <c r="ER63" s="42"/>
      <c r="ES63" s="42"/>
      <c r="ET63" s="42"/>
      <c r="EU63" s="42"/>
      <c r="EV63" s="42"/>
      <c r="EW63" s="42"/>
      <c r="EX63" s="42"/>
      <c r="EY63" s="42"/>
      <c r="EZ63" s="42"/>
      <c r="FA63" s="42"/>
      <c r="FB63" s="42"/>
      <c r="FC63" s="42"/>
      <c r="FD63" s="42"/>
      <c r="FE63" s="42"/>
      <c r="FF63" s="42"/>
      <c r="FG63" s="42"/>
      <c r="FH63" s="42"/>
      <c r="FI63" s="42"/>
      <c r="FJ63" s="42"/>
      <c r="FK63" s="42"/>
      <c r="FL63" s="42"/>
      <c r="FM63" s="42"/>
      <c r="FN63" s="42"/>
      <c r="FO63" s="42"/>
      <c r="FP63" s="42"/>
      <c r="FQ63" s="42"/>
      <c r="FR63" s="42"/>
      <c r="FS63" s="42"/>
      <c r="FT63" s="42"/>
      <c r="FU63" s="42"/>
      <c r="FV63" s="42"/>
      <c r="FW63" s="42"/>
      <c r="FX63" s="42"/>
      <c r="FY63" s="42"/>
      <c r="FZ63" s="42"/>
      <c r="GA63" s="42"/>
      <c r="GB63" s="42"/>
      <c r="GC63" s="42"/>
      <c r="GD63" s="42"/>
      <c r="GE63" s="42"/>
      <c r="GF63" s="42"/>
      <c r="GG63" s="42"/>
      <c r="GH63" s="42"/>
      <c r="GI63" s="42"/>
      <c r="GJ63" s="42"/>
      <c r="GK63" s="42"/>
      <c r="GL63" s="42"/>
      <c r="GM63" s="42"/>
      <c r="GN63" s="42"/>
      <c r="GO63" s="42"/>
      <c r="GP63" s="42"/>
      <c r="GQ63" s="42"/>
      <c r="GR63" s="42"/>
      <c r="GS63" s="42"/>
      <c r="GT63" s="42"/>
      <c r="GU63" s="42"/>
      <c r="GV63" s="42">
        <v>106.2</v>
      </c>
      <c r="GW63" s="42">
        <v>35.833333333333343</v>
      </c>
      <c r="GX63" s="42">
        <v>1.6333333333333331</v>
      </c>
    </row>
    <row r="64" spans="1:206" x14ac:dyDescent="0.35">
      <c r="A64" s="2" t="s">
        <v>186</v>
      </c>
      <c r="B64" s="42">
        <v>38.1</v>
      </c>
      <c r="C64" s="42">
        <v>38.633333333333333</v>
      </c>
      <c r="D64" s="42">
        <v>39.033333333333331</v>
      </c>
      <c r="E64" s="42">
        <v>39.6</v>
      </c>
      <c r="F64" s="42">
        <v>39.93333333333333</v>
      </c>
      <c r="G64" s="42">
        <v>40.299999999999997</v>
      </c>
      <c r="H64" s="42">
        <v>40.700000000000003</v>
      </c>
      <c r="I64" s="42">
        <v>41</v>
      </c>
      <c r="J64" s="42">
        <v>41.333333333333343</v>
      </c>
      <c r="K64" s="42">
        <v>41.6</v>
      </c>
      <c r="L64" s="42">
        <v>41.93333333333333</v>
      </c>
      <c r="M64" s="42">
        <v>42.366666666666667</v>
      </c>
      <c r="N64" s="42">
        <v>43.033333333333331</v>
      </c>
      <c r="O64" s="42">
        <v>43.933333333333337</v>
      </c>
      <c r="P64" s="42">
        <v>44.8</v>
      </c>
      <c r="Q64" s="42">
        <v>45.93333333333333</v>
      </c>
      <c r="R64" s="42">
        <v>47.3</v>
      </c>
      <c r="S64" s="42">
        <v>48.56666666666667</v>
      </c>
      <c r="T64" s="42">
        <v>49.93333333333333</v>
      </c>
      <c r="U64" s="42">
        <v>51.466666666666669</v>
      </c>
      <c r="V64" s="42">
        <v>52.566666666666663</v>
      </c>
      <c r="W64" s="42">
        <v>53.2</v>
      </c>
      <c r="X64" s="42">
        <v>54.266666666666673</v>
      </c>
      <c r="Y64" s="42">
        <v>55.266666666666673</v>
      </c>
      <c r="Z64" s="42">
        <v>55.9</v>
      </c>
      <c r="AA64" s="42">
        <v>56.4</v>
      </c>
      <c r="AB64" s="42">
        <v>57.3</v>
      </c>
      <c r="AC64" s="42">
        <v>58.133333333333333</v>
      </c>
      <c r="AD64" s="42">
        <v>59.2</v>
      </c>
      <c r="AE64" s="42">
        <v>60.233333333333327</v>
      </c>
      <c r="AF64" s="42">
        <v>61.066666666666663</v>
      </c>
      <c r="AG64" s="42">
        <v>61.966666666666669</v>
      </c>
      <c r="AH64" s="42">
        <v>63.033333333333331</v>
      </c>
      <c r="AI64" s="42">
        <v>64.466666666666669</v>
      </c>
      <c r="AJ64" s="42">
        <v>65.966666666666669</v>
      </c>
      <c r="AK64" s="42">
        <v>67.5</v>
      </c>
      <c r="AL64" s="42">
        <v>69.2</v>
      </c>
      <c r="AM64" s="42">
        <v>71.400000000000006</v>
      </c>
      <c r="AN64" s="42">
        <v>73.7</v>
      </c>
      <c r="AO64" s="42">
        <v>76.033333333333331</v>
      </c>
      <c r="AP64" s="42">
        <v>79.033333333333331</v>
      </c>
      <c r="AQ64" s="42">
        <v>81.7</v>
      </c>
      <c r="AR64" s="42">
        <v>83.233333333333334</v>
      </c>
      <c r="AS64" s="42">
        <v>85.566666666666663</v>
      </c>
      <c r="AT64" s="42">
        <v>87.933333333333337</v>
      </c>
      <c r="AU64" s="42">
        <v>89.766666666666666</v>
      </c>
      <c r="AV64" s="42">
        <v>92.266666666666666</v>
      </c>
      <c r="AW64" s="42">
        <v>93.766666666666666</v>
      </c>
      <c r="AX64" s="42">
        <v>94.600000000000009</v>
      </c>
      <c r="AY64" s="42">
        <v>95.966666666666669</v>
      </c>
      <c r="AZ64" s="42">
        <v>97.63333333333334</v>
      </c>
      <c r="BA64" s="42">
        <v>97.933333333333337</v>
      </c>
      <c r="BB64" s="42">
        <v>98</v>
      </c>
      <c r="BC64" s="42">
        <v>99.13333333333334</v>
      </c>
      <c r="BD64" s="42">
        <v>100.1</v>
      </c>
      <c r="BE64" s="42">
        <v>101.1</v>
      </c>
      <c r="BF64" s="42">
        <v>102.5333333333333</v>
      </c>
      <c r="BG64" s="42">
        <v>103.5</v>
      </c>
      <c r="BH64" s="42">
        <v>104.4</v>
      </c>
      <c r="BI64" s="42">
        <v>105.3</v>
      </c>
      <c r="BJ64" s="42">
        <v>106.26666666666669</v>
      </c>
      <c r="BK64" s="42">
        <v>107.23333333333331</v>
      </c>
      <c r="BL64" s="42">
        <v>107.9</v>
      </c>
      <c r="BM64" s="42">
        <v>109</v>
      </c>
      <c r="BN64" s="42">
        <v>109.56666666666671</v>
      </c>
      <c r="BO64" s="42">
        <v>109.0333333333333</v>
      </c>
      <c r="BP64" s="42">
        <v>109.7</v>
      </c>
      <c r="BQ64" s="42">
        <v>110.4666666666667</v>
      </c>
      <c r="BR64" s="42">
        <v>111.8</v>
      </c>
      <c r="BS64" s="42">
        <v>113.06666666666671</v>
      </c>
      <c r="BT64" s="42">
        <v>114.26666666666669</v>
      </c>
      <c r="BU64" s="42">
        <v>115.3333333333333</v>
      </c>
      <c r="BV64" s="42">
        <v>116.23333333333331</v>
      </c>
      <c r="BW64" s="42">
        <v>117.56666666666671</v>
      </c>
      <c r="BX64" s="42">
        <v>119</v>
      </c>
      <c r="BY64" s="42">
        <v>120.3</v>
      </c>
      <c r="BZ64" s="42">
        <v>121.6666666666667</v>
      </c>
      <c r="CA64" s="42">
        <v>123.6333333333333</v>
      </c>
      <c r="CB64" s="42">
        <v>124.6</v>
      </c>
      <c r="CC64" s="42">
        <v>125.8666666666667</v>
      </c>
      <c r="CD64" s="42">
        <v>128.0333333333333</v>
      </c>
      <c r="CE64" s="42">
        <v>129.30000000000001</v>
      </c>
      <c r="CF64" s="42">
        <v>131.5333333333333</v>
      </c>
      <c r="CG64" s="42">
        <v>133.76666666666671</v>
      </c>
      <c r="CH64" s="42">
        <v>134.76666666666671</v>
      </c>
      <c r="CI64" s="42">
        <v>135.56666666666669</v>
      </c>
      <c r="CJ64" s="42">
        <v>136.6</v>
      </c>
      <c r="CK64" s="42">
        <v>137.73333333333329</v>
      </c>
      <c r="CL64" s="42">
        <v>138.66666666666671</v>
      </c>
      <c r="CM64" s="42">
        <v>139.73333333333329</v>
      </c>
      <c r="CN64" s="42">
        <v>140.80000000000001</v>
      </c>
      <c r="CO64" s="42">
        <v>142.0333333333333</v>
      </c>
      <c r="CP64" s="42">
        <v>143.06666666666669</v>
      </c>
      <c r="CQ64" s="42">
        <v>144.1</v>
      </c>
      <c r="CR64" s="42">
        <v>144.76666666666671</v>
      </c>
      <c r="CS64" s="42">
        <v>145.9666666666667</v>
      </c>
      <c r="CT64" s="42">
        <v>146.69999999999999</v>
      </c>
      <c r="CU64" s="42">
        <v>147.5333333333333</v>
      </c>
      <c r="CV64" s="42">
        <v>148.9</v>
      </c>
      <c r="CW64" s="42">
        <v>149.76666666666671</v>
      </c>
      <c r="CX64" s="42">
        <v>150.8666666666667</v>
      </c>
      <c r="CY64" s="42">
        <v>152.1</v>
      </c>
      <c r="CZ64" s="42">
        <v>152.8666666666667</v>
      </c>
      <c r="DA64" s="42">
        <v>153.69999999999999</v>
      </c>
      <c r="DB64" s="42">
        <v>155.06666666666669</v>
      </c>
      <c r="DC64" s="42">
        <v>156.4</v>
      </c>
      <c r="DD64" s="42">
        <v>157.30000000000001</v>
      </c>
      <c r="DE64" s="42">
        <v>158.66666666666671</v>
      </c>
      <c r="DF64" s="42">
        <v>159.6333333333333</v>
      </c>
      <c r="DG64" s="42">
        <v>160</v>
      </c>
      <c r="DH64" s="42">
        <v>160.80000000000001</v>
      </c>
      <c r="DI64" s="42">
        <v>161.66666666666671</v>
      </c>
      <c r="DJ64" s="42">
        <v>162</v>
      </c>
      <c r="DK64" s="42">
        <v>162.5333333333333</v>
      </c>
      <c r="DL64" s="42">
        <v>163.3666666666667</v>
      </c>
      <c r="DM64" s="42">
        <v>164.1333333333333</v>
      </c>
      <c r="DN64" s="42">
        <v>164.73333333333329</v>
      </c>
      <c r="DO64" s="42">
        <v>165.9666666666667</v>
      </c>
      <c r="DP64" s="42">
        <v>167.2</v>
      </c>
      <c r="DQ64" s="42">
        <v>168.43333333333331</v>
      </c>
      <c r="DR64" s="42">
        <v>170.1</v>
      </c>
      <c r="DS64" s="42">
        <v>171.43333333333331</v>
      </c>
      <c r="DT64" s="42">
        <v>173</v>
      </c>
      <c r="DU64" s="42">
        <v>174.23333333333329</v>
      </c>
      <c r="DV64" s="42">
        <v>175.9</v>
      </c>
      <c r="DW64" s="42">
        <v>177.1333333333333</v>
      </c>
      <c r="DX64" s="42">
        <v>177.6333333333333</v>
      </c>
      <c r="DY64" s="42">
        <v>177.5</v>
      </c>
      <c r="DZ64" s="42">
        <v>178.06666666666669</v>
      </c>
      <c r="EA64" s="42">
        <v>179.4666666666667</v>
      </c>
      <c r="EB64" s="42">
        <v>180.43333333333331</v>
      </c>
      <c r="EC64" s="42">
        <v>181.5</v>
      </c>
      <c r="ED64" s="42">
        <v>183.3666666666667</v>
      </c>
      <c r="EE64" s="42">
        <v>183.06666666666669</v>
      </c>
      <c r="EF64" s="42">
        <v>184.43333333333331</v>
      </c>
      <c r="EG64" s="42">
        <v>185.1333333333333</v>
      </c>
      <c r="EH64" s="42">
        <v>186.7</v>
      </c>
      <c r="EI64" s="42">
        <v>188.16666666666671</v>
      </c>
      <c r="EJ64" s="42">
        <v>189.3666666666667</v>
      </c>
      <c r="EK64" s="42">
        <v>191.4</v>
      </c>
      <c r="EL64" s="42">
        <v>192.3666666666667</v>
      </c>
      <c r="EM64" s="42">
        <v>193.66666666666671</v>
      </c>
      <c r="EN64" s="42">
        <v>196.6</v>
      </c>
      <c r="EO64" s="42">
        <v>198.43333333333331</v>
      </c>
      <c r="EP64" s="42">
        <v>199.4666666666667</v>
      </c>
      <c r="EQ64" s="42">
        <v>201.26666666666671</v>
      </c>
      <c r="ER64" s="42">
        <v>203.16666666666671</v>
      </c>
      <c r="ES64" s="42">
        <v>202.33333333333329</v>
      </c>
      <c r="ET64" s="42">
        <v>204.31700000000001</v>
      </c>
      <c r="EU64" s="42">
        <v>206.631</v>
      </c>
      <c r="EV64" s="42">
        <v>207.93899999999999</v>
      </c>
      <c r="EW64" s="42">
        <v>210.48966666666669</v>
      </c>
      <c r="EX64" s="42">
        <v>212.76966666666669</v>
      </c>
      <c r="EY64" s="42">
        <v>215.53766666666669</v>
      </c>
      <c r="EZ64" s="42">
        <v>218.86099999999999</v>
      </c>
      <c r="FA64" s="42">
        <v>213.8486666666667</v>
      </c>
      <c r="FB64" s="42">
        <v>212.3776666666667</v>
      </c>
      <c r="FC64" s="42">
        <v>213.50700000000001</v>
      </c>
      <c r="FD64" s="42">
        <v>215.34399999999999</v>
      </c>
      <c r="FE64" s="42">
        <v>217.03</v>
      </c>
      <c r="FF64" s="42">
        <v>217.374</v>
      </c>
      <c r="FG64" s="42">
        <v>217.29733333333331</v>
      </c>
      <c r="FH64" s="42">
        <v>217.93433333333331</v>
      </c>
      <c r="FI64" s="42">
        <v>219.69900000000001</v>
      </c>
      <c r="FJ64" s="42">
        <v>222.0436666666667</v>
      </c>
      <c r="FK64" s="42">
        <v>224.5683333333333</v>
      </c>
      <c r="FL64" s="42">
        <v>226.0326666666667</v>
      </c>
      <c r="FM64" s="42">
        <v>227.04733333333331</v>
      </c>
      <c r="FN64" s="42">
        <v>228.32599999999999</v>
      </c>
      <c r="FO64" s="42">
        <v>228.80799999999999</v>
      </c>
      <c r="FP64" s="42">
        <v>229.84100000000001</v>
      </c>
      <c r="FQ64" s="42">
        <v>231.36933333333329</v>
      </c>
      <c r="FR64" s="42">
        <v>232.29933333333341</v>
      </c>
      <c r="FS64" s="42">
        <v>232.04499999999999</v>
      </c>
      <c r="FT64" s="42">
        <v>233.3</v>
      </c>
      <c r="FU64" s="42">
        <v>234.16266666666669</v>
      </c>
      <c r="FV64" s="42">
        <v>235.62100000000001</v>
      </c>
      <c r="FW64" s="42">
        <v>236.8723333333333</v>
      </c>
      <c r="FX64" s="42">
        <v>237.4783333333333</v>
      </c>
      <c r="FY64" s="42">
        <v>236.88833333333341</v>
      </c>
      <c r="FZ64" s="42">
        <v>235.35499999999999</v>
      </c>
      <c r="GA64" s="42">
        <v>236.96</v>
      </c>
      <c r="GB64" s="42">
        <v>237.85499999999999</v>
      </c>
      <c r="GC64" s="42">
        <v>237.83699999999999</v>
      </c>
      <c r="GD64" s="42">
        <v>237.68933333333331</v>
      </c>
      <c r="GE64" s="42">
        <v>239.59033333333329</v>
      </c>
      <c r="GF64" s="42">
        <v>240.60733333333329</v>
      </c>
      <c r="GG64" s="42">
        <v>242.1346666666667</v>
      </c>
      <c r="GH64" s="42">
        <v>243.7526666666667</v>
      </c>
      <c r="GI64" s="42">
        <v>244.18700000000001</v>
      </c>
      <c r="GJ64" s="42">
        <v>245.34533333333329</v>
      </c>
      <c r="GK64" s="42">
        <v>247.25700000000001</v>
      </c>
      <c r="GL64" s="42">
        <v>249.1793333333334</v>
      </c>
      <c r="GM64" s="42">
        <v>250.73766666666671</v>
      </c>
      <c r="GN64" s="42">
        <v>251.75433333333331</v>
      </c>
      <c r="GO64" s="42">
        <v>252.738</v>
      </c>
      <c r="GP64" s="42">
        <v>253.18566666666669</v>
      </c>
      <c r="GQ64" s="42">
        <v>255.37333333333331</v>
      </c>
      <c r="GR64" s="42">
        <v>256.19166666666672</v>
      </c>
      <c r="GS64" s="42">
        <v>257.85966666666673</v>
      </c>
      <c r="GT64" s="42">
        <v>258.5</v>
      </c>
      <c r="GU64" s="42">
        <v>256.47199999999998</v>
      </c>
      <c r="GV64" s="42">
        <v>259.42133333333328</v>
      </c>
      <c r="GW64" s="42">
        <v>260.983</v>
      </c>
      <c r="GX64" s="42">
        <v>263.39499999999998</v>
      </c>
    </row>
    <row r="65" spans="1:206" x14ac:dyDescent="0.35">
      <c r="A65" s="2" t="s">
        <v>334</v>
      </c>
      <c r="B65" s="42">
        <v>38.299999999999997</v>
      </c>
      <c r="C65" s="42">
        <v>38.833333333333343</v>
      </c>
      <c r="D65" s="42">
        <v>39.233333333333341</v>
      </c>
      <c r="E65" s="42">
        <v>39.799999999999997</v>
      </c>
      <c r="F65" s="42">
        <v>40.166666666666671</v>
      </c>
      <c r="G65" s="42">
        <v>40.533333333333339</v>
      </c>
      <c r="H65" s="42">
        <v>40.966666666666669</v>
      </c>
      <c r="I65" s="42">
        <v>41.233333333333341</v>
      </c>
      <c r="J65" s="42">
        <v>41.6</v>
      </c>
      <c r="K65" s="42">
        <v>41.8</v>
      </c>
      <c r="L65" s="42">
        <v>42.2</v>
      </c>
      <c r="M65" s="42">
        <v>42.633333333333333</v>
      </c>
      <c r="N65" s="42">
        <v>43.266666666666673</v>
      </c>
      <c r="O65" s="42">
        <v>44.166666666666657</v>
      </c>
      <c r="P65" s="42">
        <v>45.066666666666663</v>
      </c>
      <c r="Q65" s="42">
        <v>46.166666666666657</v>
      </c>
      <c r="R65" s="42">
        <v>47.566666666666663</v>
      </c>
      <c r="S65" s="42">
        <v>48.766666666666673</v>
      </c>
      <c r="T65" s="42">
        <v>50.233333333333341</v>
      </c>
      <c r="U65" s="42">
        <v>51.766666666666673</v>
      </c>
      <c r="V65" s="42">
        <v>52.866666666666667</v>
      </c>
      <c r="W65" s="42">
        <v>53.5</v>
      </c>
      <c r="X65" s="42">
        <v>54.566666666666663</v>
      </c>
      <c r="Y65" s="42">
        <v>55.56666666666667</v>
      </c>
      <c r="Z65" s="42">
        <v>56.233333333333327</v>
      </c>
      <c r="AA65" s="42">
        <v>56.733333333333327</v>
      </c>
      <c r="AB65" s="42">
        <v>57.6</v>
      </c>
      <c r="AC65" s="42">
        <v>58.433333333333337</v>
      </c>
      <c r="AD65" s="42">
        <v>59.533333333333331</v>
      </c>
      <c r="AE65" s="42">
        <v>60.6</v>
      </c>
      <c r="AF65" s="42">
        <v>61.433333333333337</v>
      </c>
      <c r="AG65" s="42">
        <v>62.266666666666659</v>
      </c>
      <c r="AH65" s="42">
        <v>63.366666666666667</v>
      </c>
      <c r="AI65" s="42">
        <v>64.766666666666666</v>
      </c>
      <c r="AJ65" s="42">
        <v>66.233333333333334</v>
      </c>
      <c r="AK65" s="42">
        <v>67.833333333333329</v>
      </c>
      <c r="AL65" s="42">
        <v>69.566666666666663</v>
      </c>
      <c r="AM65" s="42">
        <v>71.899999999999991</v>
      </c>
      <c r="AN65" s="42">
        <v>74.233333333333334</v>
      </c>
      <c r="AO65" s="42">
        <v>76.5</v>
      </c>
      <c r="AP65" s="42">
        <v>79.5</v>
      </c>
      <c r="AQ65" s="42">
        <v>82.2</v>
      </c>
      <c r="AR65" s="42">
        <v>83.733333333333334</v>
      </c>
      <c r="AS65" s="42">
        <v>86.166666666666671</v>
      </c>
      <c r="AT65" s="42">
        <v>88.466666666666654</v>
      </c>
      <c r="AU65" s="42">
        <v>90.233333333333348</v>
      </c>
      <c r="AV65" s="42">
        <v>92.733333333333334</v>
      </c>
      <c r="AW65" s="42">
        <v>94.166666666666671</v>
      </c>
      <c r="AX65" s="42">
        <v>94.966666666666654</v>
      </c>
      <c r="AY65" s="42">
        <v>96.233333333333334</v>
      </c>
      <c r="AZ65" s="42">
        <v>98</v>
      </c>
      <c r="BA65" s="42">
        <v>98.333333333333329</v>
      </c>
      <c r="BB65" s="42">
        <v>98.3</v>
      </c>
      <c r="BC65" s="42">
        <v>99.433333333333337</v>
      </c>
      <c r="BD65" s="42">
        <v>100.4</v>
      </c>
      <c r="BE65" s="42">
        <v>101.1666666666667</v>
      </c>
      <c r="BF65" s="42">
        <v>101.93333333333329</v>
      </c>
      <c r="BG65" s="42">
        <v>102.4666666666667</v>
      </c>
      <c r="BH65" s="42">
        <v>103.93333333333329</v>
      </c>
      <c r="BI65" s="42">
        <v>104.8</v>
      </c>
      <c r="BJ65" s="42">
        <v>105.6666666666667</v>
      </c>
      <c r="BK65" s="42">
        <v>106.6333333333333</v>
      </c>
      <c r="BL65" s="42">
        <v>107.1333333333333</v>
      </c>
      <c r="BM65" s="42">
        <v>108.2</v>
      </c>
      <c r="BN65" s="42">
        <v>108.6666666666667</v>
      </c>
      <c r="BO65" s="42">
        <v>107.93333333333329</v>
      </c>
      <c r="BP65" s="42">
        <v>108.5</v>
      </c>
      <c r="BQ65" s="42">
        <v>109.2</v>
      </c>
      <c r="BR65" s="42">
        <v>110.6666666666667</v>
      </c>
      <c r="BS65" s="42">
        <v>111.9666666666667</v>
      </c>
      <c r="BT65" s="42">
        <v>113.1666666666667</v>
      </c>
      <c r="BU65" s="42">
        <v>114.1666666666667</v>
      </c>
      <c r="BV65" s="42">
        <v>114.93333333333329</v>
      </c>
      <c r="BW65" s="42">
        <v>116.2</v>
      </c>
      <c r="BX65" s="42">
        <v>117.73333333333331</v>
      </c>
      <c r="BY65" s="42">
        <v>118.93333333333329</v>
      </c>
      <c r="BZ65" s="42">
        <v>120.3666666666667</v>
      </c>
      <c r="CA65" s="42">
        <v>122.4</v>
      </c>
      <c r="CB65" s="42">
        <v>123.26666666666669</v>
      </c>
      <c r="CC65" s="42">
        <v>124.4</v>
      </c>
      <c r="CD65" s="42">
        <v>126.56666666666671</v>
      </c>
      <c r="CE65" s="42">
        <v>127.6666666666667</v>
      </c>
      <c r="CF65" s="42">
        <v>129.8666666666667</v>
      </c>
      <c r="CG65" s="42">
        <v>132.1</v>
      </c>
      <c r="CH65" s="42">
        <v>132.93333333333331</v>
      </c>
      <c r="CI65" s="42">
        <v>133.73333333333341</v>
      </c>
      <c r="CJ65" s="42">
        <v>134.6333333333333</v>
      </c>
      <c r="CK65" s="42">
        <v>135.73333333333329</v>
      </c>
      <c r="CL65" s="42">
        <v>136.5333333333333</v>
      </c>
      <c r="CM65" s="42">
        <v>137.56666666666669</v>
      </c>
      <c r="CN65" s="42">
        <v>138.69999999999999</v>
      </c>
      <c r="CO65" s="42">
        <v>139.80000000000001</v>
      </c>
      <c r="CP65" s="42">
        <v>140.76666666666671</v>
      </c>
      <c r="CQ65" s="42">
        <v>141.73333333333341</v>
      </c>
      <c r="CR65" s="42">
        <v>142.33333333333329</v>
      </c>
      <c r="CS65" s="42">
        <v>143.43333333333331</v>
      </c>
      <c r="CT65" s="42">
        <v>144.0333333333333</v>
      </c>
      <c r="CU65" s="42">
        <v>144.8666666666667</v>
      </c>
      <c r="CV65" s="42">
        <v>146.4</v>
      </c>
      <c r="CW65" s="42">
        <v>147.26666666666671</v>
      </c>
      <c r="CX65" s="42">
        <v>148.33333333333329</v>
      </c>
      <c r="CY65" s="42">
        <v>149.5</v>
      </c>
      <c r="CZ65" s="42">
        <v>150.16666666666671</v>
      </c>
      <c r="DA65" s="42">
        <v>151</v>
      </c>
      <c r="DB65" s="42">
        <v>152.4</v>
      </c>
      <c r="DC65" s="42">
        <v>153.73333333333341</v>
      </c>
      <c r="DD65" s="42">
        <v>154.56666666666669</v>
      </c>
      <c r="DE65" s="42">
        <v>155.8666666666667</v>
      </c>
      <c r="DF65" s="42">
        <v>156.80000000000001</v>
      </c>
      <c r="DG65" s="42">
        <v>157.1</v>
      </c>
      <c r="DH65" s="42">
        <v>157.80000000000001</v>
      </c>
      <c r="DI65" s="42">
        <v>158.5333333333333</v>
      </c>
      <c r="DJ65" s="42">
        <v>158.73333333333329</v>
      </c>
      <c r="DK65" s="42">
        <v>159.19999999999999</v>
      </c>
      <c r="DL65" s="42">
        <v>159.9666666666667</v>
      </c>
      <c r="DM65" s="42">
        <v>160.76666666666671</v>
      </c>
      <c r="DN65" s="42">
        <v>161.3666666666667</v>
      </c>
      <c r="DO65" s="42">
        <v>162.5333333333333</v>
      </c>
      <c r="DP65" s="42">
        <v>163.9</v>
      </c>
      <c r="DQ65" s="42">
        <v>165.2</v>
      </c>
      <c r="DR65" s="42">
        <v>166.83333333333329</v>
      </c>
      <c r="DS65" s="42">
        <v>168.16666666666671</v>
      </c>
      <c r="DT65" s="42">
        <v>169.7</v>
      </c>
      <c r="DU65" s="42">
        <v>170.83333333333329</v>
      </c>
      <c r="DV65" s="42">
        <v>172.43333333333331</v>
      </c>
      <c r="DW65" s="42">
        <v>173.73333333333341</v>
      </c>
      <c r="DX65" s="42">
        <v>174.1</v>
      </c>
      <c r="DY65" s="42">
        <v>173.66666666666671</v>
      </c>
      <c r="DZ65" s="42">
        <v>174.0333333333333</v>
      </c>
      <c r="EA65" s="42">
        <v>175.5333333333333</v>
      </c>
      <c r="EB65" s="42">
        <v>176.5</v>
      </c>
      <c r="EC65" s="42">
        <v>177.4666666666667</v>
      </c>
      <c r="ED65" s="42">
        <v>179.4666666666667</v>
      </c>
      <c r="EE65" s="42">
        <v>178.93333333333331</v>
      </c>
      <c r="EF65" s="42">
        <v>180.2</v>
      </c>
      <c r="EG65" s="42">
        <v>180.73333333333341</v>
      </c>
      <c r="EH65" s="42">
        <v>182.33333333333329</v>
      </c>
      <c r="EI65" s="42">
        <v>183.66666666666671</v>
      </c>
      <c r="EJ65" s="42">
        <v>184.8666666666667</v>
      </c>
      <c r="EK65" s="42">
        <v>187.06666666666669</v>
      </c>
      <c r="EL65" s="42">
        <v>187.93333333333331</v>
      </c>
      <c r="EM65" s="42">
        <v>189.23333333333341</v>
      </c>
      <c r="EN65" s="42">
        <v>192.56666666666669</v>
      </c>
      <c r="EO65" s="42">
        <v>194.2</v>
      </c>
      <c r="EP65" s="42">
        <v>195.13333333333341</v>
      </c>
      <c r="EQ65" s="42">
        <v>196.93333333333331</v>
      </c>
      <c r="ER65" s="42">
        <v>198.8</v>
      </c>
      <c r="ES65" s="42">
        <v>197.56666666666661</v>
      </c>
      <c r="ET65" s="42">
        <v>199.553</v>
      </c>
      <c r="EU65" s="42">
        <v>202.077</v>
      </c>
      <c r="EV65" s="42">
        <v>203.37</v>
      </c>
      <c r="EW65" s="42">
        <v>206.08566666666661</v>
      </c>
      <c r="EX65" s="42">
        <v>208.51599999999999</v>
      </c>
      <c r="EY65" s="42">
        <v>211.5026666666667</v>
      </c>
      <c r="EZ65" s="42">
        <v>215.13</v>
      </c>
      <c r="FA65" s="42">
        <v>208.83866666666671</v>
      </c>
      <c r="FB65" s="42">
        <v>206.94333333333341</v>
      </c>
      <c r="FC65" s="42">
        <v>208.39033333333339</v>
      </c>
      <c r="FD65" s="42">
        <v>210.69499999999999</v>
      </c>
      <c r="FE65" s="42">
        <v>212.63266666666661</v>
      </c>
      <c r="FF65" s="42">
        <v>213.23699999999999</v>
      </c>
      <c r="FG65" s="42">
        <v>213.15066666666669</v>
      </c>
      <c r="FH65" s="42">
        <v>213.82</v>
      </c>
      <c r="FI65" s="42">
        <v>215.76400000000001</v>
      </c>
      <c r="FJ65" s="42">
        <v>218.41566666666671</v>
      </c>
      <c r="FK65" s="42">
        <v>221.28766666666669</v>
      </c>
      <c r="FL65" s="42">
        <v>222.738</v>
      </c>
      <c r="FM65" s="42">
        <v>223.77466666666669</v>
      </c>
      <c r="FN65" s="42">
        <v>225.08733333333331</v>
      </c>
      <c r="FO65" s="42">
        <v>225.45933333333329</v>
      </c>
      <c r="FP65" s="42">
        <v>226.357</v>
      </c>
      <c r="FQ65" s="42">
        <v>227.97166666666669</v>
      </c>
      <c r="FR65" s="42">
        <v>228.8366666666667</v>
      </c>
      <c r="FS65" s="42">
        <v>228.40966666666671</v>
      </c>
      <c r="FT65" s="42">
        <v>229.589</v>
      </c>
      <c r="FU65" s="42">
        <v>230.43366666666671</v>
      </c>
      <c r="FV65" s="42">
        <v>231.95</v>
      </c>
      <c r="FW65" s="42">
        <v>233.1013333333334</v>
      </c>
      <c r="FX65" s="42">
        <v>233.49433333333329</v>
      </c>
      <c r="FY65" s="42">
        <v>232.43100000000001</v>
      </c>
      <c r="FZ65" s="42">
        <v>230.23666666666671</v>
      </c>
      <c r="GA65" s="42">
        <v>231.95766666666671</v>
      </c>
      <c r="GB65" s="42">
        <v>232.69333333333341</v>
      </c>
      <c r="GC65" s="42">
        <v>232.2803333333334</v>
      </c>
      <c r="GD65" s="42">
        <v>231.78100000000001</v>
      </c>
      <c r="GE65" s="42">
        <v>233.774</v>
      </c>
      <c r="GF65" s="42">
        <v>234.59666666666669</v>
      </c>
      <c r="GG65" s="42">
        <v>236.1406666666667</v>
      </c>
      <c r="GH65" s="42">
        <v>237.75</v>
      </c>
      <c r="GI65" s="42">
        <v>238.03066666666669</v>
      </c>
      <c r="GJ65" s="42">
        <v>239.2</v>
      </c>
      <c r="GK65" s="42">
        <v>241.30366666666669</v>
      </c>
      <c r="GL65" s="42">
        <v>243.27433333333329</v>
      </c>
      <c r="GM65" s="42">
        <v>244.81299999999999</v>
      </c>
      <c r="GN65" s="42">
        <v>245.79300000000001</v>
      </c>
      <c r="GO65" s="42">
        <v>246.68100000000001</v>
      </c>
      <c r="GP65" s="42">
        <v>246.76499999999999</v>
      </c>
      <c r="GQ65" s="42">
        <v>249.00766666666669</v>
      </c>
      <c r="GR65" s="42">
        <v>249.66499999999999</v>
      </c>
      <c r="GS65" s="42">
        <v>251.42533333333341</v>
      </c>
      <c r="GT65" s="42">
        <v>251.88533333333331</v>
      </c>
      <c r="GU65" s="42">
        <v>249.57599999999999</v>
      </c>
      <c r="GV65" s="42">
        <v>253.01366666666661</v>
      </c>
      <c r="GW65" s="42">
        <v>254.68033333333329</v>
      </c>
      <c r="GX65" s="42">
        <v>257.35066666666671</v>
      </c>
    </row>
    <row r="66" spans="1:206" x14ac:dyDescent="0.35">
      <c r="A66" s="2" t="s">
        <v>335</v>
      </c>
      <c r="B66" s="42">
        <v>4940.7</v>
      </c>
      <c r="C66" s="42">
        <v>4982</v>
      </c>
      <c r="D66" s="42">
        <v>5021.8999999999996</v>
      </c>
      <c r="E66" s="42">
        <v>5060.8</v>
      </c>
      <c r="F66" s="42">
        <v>5099.8999999999996</v>
      </c>
      <c r="G66" s="42">
        <v>5139.7</v>
      </c>
      <c r="H66" s="42">
        <v>5180</v>
      </c>
      <c r="I66" s="42">
        <v>5221</v>
      </c>
      <c r="J66" s="42">
        <v>5262.8</v>
      </c>
      <c r="K66" s="42">
        <v>5305.2</v>
      </c>
      <c r="L66" s="42">
        <v>5348.2</v>
      </c>
      <c r="M66" s="42">
        <v>5391.9</v>
      </c>
      <c r="N66" s="42">
        <v>5436.6</v>
      </c>
      <c r="O66" s="42">
        <v>5483.5</v>
      </c>
      <c r="P66" s="42">
        <v>5530.8</v>
      </c>
      <c r="Q66" s="42">
        <v>5579.2</v>
      </c>
      <c r="R66" s="42">
        <v>5628.2</v>
      </c>
      <c r="S66" s="42">
        <v>5677.5</v>
      </c>
      <c r="T66" s="42">
        <v>5726.2</v>
      </c>
      <c r="U66" s="42">
        <v>5774.2</v>
      </c>
      <c r="V66" s="42">
        <v>5820.9</v>
      </c>
      <c r="W66" s="42">
        <v>5866.7</v>
      </c>
      <c r="X66" s="42">
        <v>5912</v>
      </c>
      <c r="Y66" s="42">
        <v>5957.4</v>
      </c>
      <c r="Z66" s="42">
        <v>6002.8</v>
      </c>
      <c r="AA66" s="42">
        <v>6048.9</v>
      </c>
      <c r="AB66" s="42">
        <v>6096.4</v>
      </c>
      <c r="AC66" s="42">
        <v>6144.7</v>
      </c>
      <c r="AD66" s="42">
        <v>6194.5</v>
      </c>
      <c r="AE66" s="42">
        <v>6245.6</v>
      </c>
      <c r="AF66" s="42">
        <v>6297.4</v>
      </c>
      <c r="AG66" s="42">
        <v>6350.6</v>
      </c>
      <c r="AH66" s="42">
        <v>6405.2</v>
      </c>
      <c r="AI66" s="42">
        <v>6460.8</v>
      </c>
      <c r="AJ66" s="42">
        <v>6518</v>
      </c>
      <c r="AK66" s="42">
        <v>6576.2</v>
      </c>
      <c r="AL66" s="42">
        <v>6636</v>
      </c>
      <c r="AM66" s="42">
        <v>6693.8</v>
      </c>
      <c r="AN66" s="42">
        <v>6748.7</v>
      </c>
      <c r="AO66" s="42">
        <v>6800.2</v>
      </c>
      <c r="AP66" s="42">
        <v>6847.6</v>
      </c>
      <c r="AQ66" s="42">
        <v>6890.3</v>
      </c>
      <c r="AR66" s="42">
        <v>6928.3</v>
      </c>
      <c r="AS66" s="42">
        <v>6968.3</v>
      </c>
      <c r="AT66" s="42">
        <v>7012.5</v>
      </c>
      <c r="AU66" s="42">
        <v>7059.7</v>
      </c>
      <c r="AV66" s="42">
        <v>7109.5</v>
      </c>
      <c r="AW66" s="42">
        <v>7161.9</v>
      </c>
      <c r="AX66" s="42">
        <v>7216.2</v>
      </c>
      <c r="AY66" s="42">
        <v>7271.9</v>
      </c>
      <c r="AZ66" s="42">
        <v>7328.5</v>
      </c>
      <c r="BA66" s="42">
        <v>7386.2</v>
      </c>
      <c r="BB66" s="42">
        <v>7443.9</v>
      </c>
      <c r="BC66" s="42">
        <v>7502.9</v>
      </c>
      <c r="BD66" s="42">
        <v>7563.6</v>
      </c>
      <c r="BE66" s="42">
        <v>7626.8</v>
      </c>
      <c r="BF66" s="42">
        <v>7692.5</v>
      </c>
      <c r="BG66" s="42">
        <v>7760.5</v>
      </c>
      <c r="BH66" s="42">
        <v>7830.2</v>
      </c>
      <c r="BI66" s="42">
        <v>7901.2</v>
      </c>
      <c r="BJ66" s="42">
        <v>7972.5</v>
      </c>
      <c r="BK66" s="42">
        <v>8044.2</v>
      </c>
      <c r="BL66" s="42">
        <v>8115.9</v>
      </c>
      <c r="BM66" s="42">
        <v>8187.2</v>
      </c>
      <c r="BN66" s="42">
        <v>8257.9</v>
      </c>
      <c r="BO66" s="42">
        <v>8328.2999999999993</v>
      </c>
      <c r="BP66" s="42">
        <v>8398.5</v>
      </c>
      <c r="BQ66" s="42">
        <v>8468.4</v>
      </c>
      <c r="BR66" s="42">
        <v>8537.9</v>
      </c>
      <c r="BS66" s="42">
        <v>8606.7000000000007</v>
      </c>
      <c r="BT66" s="42">
        <v>8675.1</v>
      </c>
      <c r="BU66" s="42">
        <v>8743.5</v>
      </c>
      <c r="BV66" s="42">
        <v>8811.2000000000007</v>
      </c>
      <c r="BW66" s="42">
        <v>8878.9</v>
      </c>
      <c r="BX66" s="42">
        <v>8946.2999999999993</v>
      </c>
      <c r="BY66" s="42">
        <v>9013.7000000000007</v>
      </c>
      <c r="BZ66" s="42">
        <v>9080.7000000000007</v>
      </c>
      <c r="CA66" s="42">
        <v>9147.6</v>
      </c>
      <c r="CB66" s="42">
        <v>9214.2000000000007</v>
      </c>
      <c r="CC66" s="42">
        <v>9280.7000000000007</v>
      </c>
      <c r="CD66" s="42">
        <v>9346.4</v>
      </c>
      <c r="CE66" s="42">
        <v>9411.5</v>
      </c>
      <c r="CF66" s="42">
        <v>9475.2999999999993</v>
      </c>
      <c r="CG66" s="42">
        <v>9537.7999999999993</v>
      </c>
      <c r="CH66" s="42">
        <v>9599.2000000000007</v>
      </c>
      <c r="CI66" s="42">
        <v>9659.6</v>
      </c>
      <c r="CJ66" s="42">
        <v>9719.4</v>
      </c>
      <c r="CK66" s="42">
        <v>9779.4</v>
      </c>
      <c r="CL66" s="42">
        <v>9839.7000000000007</v>
      </c>
      <c r="CM66" s="42">
        <v>9900.9</v>
      </c>
      <c r="CN66" s="42">
        <v>9963.6</v>
      </c>
      <c r="CO66" s="42">
        <v>10027.200000000001</v>
      </c>
      <c r="CP66" s="42">
        <v>10091.799999999999</v>
      </c>
      <c r="CQ66" s="42">
        <v>10158.1</v>
      </c>
      <c r="CR66" s="42">
        <v>10225.200000000001</v>
      </c>
      <c r="CS66" s="42">
        <v>10293.299999999999</v>
      </c>
      <c r="CT66" s="42">
        <v>10362.200000000001</v>
      </c>
      <c r="CU66" s="42">
        <v>10431.5</v>
      </c>
      <c r="CV66" s="42">
        <v>10502</v>
      </c>
      <c r="CW66" s="42">
        <v>10573.5</v>
      </c>
      <c r="CX66" s="42">
        <v>10645.4</v>
      </c>
      <c r="CY66" s="42">
        <v>10718.4</v>
      </c>
      <c r="CZ66" s="42">
        <v>10792</v>
      </c>
      <c r="DA66" s="42">
        <v>10867.2</v>
      </c>
      <c r="DB66" s="42">
        <v>10943.8</v>
      </c>
      <c r="DC66" s="42">
        <v>11025.2</v>
      </c>
      <c r="DD66" s="42">
        <v>11112.4</v>
      </c>
      <c r="DE66" s="42">
        <v>11205.1</v>
      </c>
      <c r="DF66" s="42">
        <v>11303.2</v>
      </c>
      <c r="DG66" s="42">
        <v>11406</v>
      </c>
      <c r="DH66" s="42">
        <v>11513.8</v>
      </c>
      <c r="DI66" s="42">
        <v>11625.6</v>
      </c>
      <c r="DJ66" s="42">
        <v>11741</v>
      </c>
      <c r="DK66" s="42">
        <v>11860</v>
      </c>
      <c r="DL66" s="42">
        <v>11981.4</v>
      </c>
      <c r="DM66" s="42">
        <v>12105</v>
      </c>
      <c r="DN66" s="42">
        <v>12231.2</v>
      </c>
      <c r="DO66" s="42">
        <v>12359</v>
      </c>
      <c r="DP66" s="42">
        <v>12488.9</v>
      </c>
      <c r="DQ66" s="42">
        <v>12621</v>
      </c>
      <c r="DR66" s="42">
        <v>12754.4</v>
      </c>
      <c r="DS66" s="42">
        <v>12885.1</v>
      </c>
      <c r="DT66" s="42">
        <v>13011.4</v>
      </c>
      <c r="DU66" s="42">
        <v>13131.9</v>
      </c>
      <c r="DV66" s="42">
        <v>13247.1</v>
      </c>
      <c r="DW66" s="42">
        <v>13356.2</v>
      </c>
      <c r="DX66" s="42">
        <v>13459.7</v>
      </c>
      <c r="DY66" s="42">
        <v>13557.8</v>
      </c>
      <c r="DZ66" s="42">
        <v>13651.1</v>
      </c>
      <c r="EA66" s="42">
        <v>13741.2</v>
      </c>
      <c r="EB66" s="42">
        <v>13829.2</v>
      </c>
      <c r="EC66" s="42">
        <v>13916</v>
      </c>
      <c r="ED66" s="42">
        <v>14002.4</v>
      </c>
      <c r="EE66" s="42">
        <v>14089.7</v>
      </c>
      <c r="EF66" s="42">
        <v>14177.4</v>
      </c>
      <c r="EG66" s="42">
        <v>14266.5</v>
      </c>
      <c r="EH66" s="42">
        <v>14357.5</v>
      </c>
      <c r="EI66" s="42">
        <v>14450.4</v>
      </c>
      <c r="EJ66" s="42">
        <v>14545.5</v>
      </c>
      <c r="EK66" s="42">
        <v>14642.1</v>
      </c>
      <c r="EL66" s="42">
        <v>14737.1</v>
      </c>
      <c r="EM66" s="42">
        <v>14829.4</v>
      </c>
      <c r="EN66" s="42">
        <v>14920.2</v>
      </c>
      <c r="EO66" s="42">
        <v>15008.9</v>
      </c>
      <c r="EP66" s="42">
        <v>15095.2</v>
      </c>
      <c r="EQ66" s="42">
        <v>15179.4</v>
      </c>
      <c r="ER66" s="42">
        <v>15259.8</v>
      </c>
      <c r="ES66" s="42">
        <v>15336.4</v>
      </c>
      <c r="ET66" s="42">
        <v>15412.4</v>
      </c>
      <c r="EU66" s="42">
        <v>15488</v>
      </c>
      <c r="EV66" s="42">
        <v>15563.8</v>
      </c>
      <c r="EW66" s="42">
        <v>15638.8</v>
      </c>
      <c r="EX66" s="42">
        <v>15712.6</v>
      </c>
      <c r="EY66" s="42">
        <v>15783.7</v>
      </c>
      <c r="EZ66" s="42">
        <v>15850.9</v>
      </c>
      <c r="FA66" s="42">
        <v>15913.8</v>
      </c>
      <c r="FB66" s="42">
        <v>15971.4</v>
      </c>
      <c r="FC66" s="42">
        <v>16025</v>
      </c>
      <c r="FD66" s="42">
        <v>16075.4</v>
      </c>
      <c r="FE66" s="42">
        <v>16124.4</v>
      </c>
      <c r="FF66" s="42">
        <v>16173.6</v>
      </c>
      <c r="FG66" s="42">
        <v>16224.4</v>
      </c>
      <c r="FH66" s="42">
        <v>16277.7</v>
      </c>
      <c r="FI66" s="42">
        <v>16333.2</v>
      </c>
      <c r="FJ66" s="42">
        <v>16390.900000000001</v>
      </c>
      <c r="FK66" s="42">
        <v>16450.900000000001</v>
      </c>
      <c r="FL66" s="42">
        <v>16513.3</v>
      </c>
      <c r="FM66" s="42">
        <v>16577.3</v>
      </c>
      <c r="FN66" s="42">
        <v>16642.900000000001</v>
      </c>
      <c r="FO66" s="42">
        <v>16710.5</v>
      </c>
      <c r="FP66" s="42">
        <v>16779.7</v>
      </c>
      <c r="FQ66" s="42">
        <v>16850.099999999999</v>
      </c>
      <c r="FR66" s="42">
        <v>16921.8</v>
      </c>
      <c r="FS66" s="42">
        <v>16994.900000000001</v>
      </c>
      <c r="FT66" s="42">
        <v>17068.599999999999</v>
      </c>
      <c r="FU66" s="42">
        <v>17143.400000000001</v>
      </c>
      <c r="FV66" s="42">
        <v>17219.3</v>
      </c>
      <c r="FW66" s="42">
        <v>17296.2</v>
      </c>
      <c r="FX66" s="42">
        <v>17374.2</v>
      </c>
      <c r="FY66" s="42">
        <v>17453</v>
      </c>
      <c r="FZ66" s="42">
        <v>17532.099999999999</v>
      </c>
      <c r="GA66" s="42">
        <v>17611.2</v>
      </c>
      <c r="GB66" s="42">
        <v>17689.599999999999</v>
      </c>
      <c r="GC66" s="42">
        <v>17766.8</v>
      </c>
      <c r="GD66" s="42">
        <v>17843.2</v>
      </c>
      <c r="GE66" s="42">
        <v>17918.2</v>
      </c>
      <c r="GF66" s="42">
        <v>17992</v>
      </c>
      <c r="GG66" s="42">
        <v>18065.099999999999</v>
      </c>
      <c r="GH66" s="42">
        <v>18137.7</v>
      </c>
      <c r="GI66" s="42">
        <v>18211.099999999999</v>
      </c>
      <c r="GJ66" s="42">
        <v>18287.099999999999</v>
      </c>
      <c r="GK66" s="42">
        <v>18365.3</v>
      </c>
      <c r="GL66" s="42">
        <v>18446.400000000001</v>
      </c>
      <c r="GM66" s="42">
        <v>18530.5</v>
      </c>
      <c r="GN66" s="42">
        <v>18617.400000000001</v>
      </c>
      <c r="GO66" s="42">
        <v>18705.5</v>
      </c>
      <c r="GP66" s="42">
        <v>18794.8</v>
      </c>
      <c r="GQ66" s="42">
        <v>18885.5</v>
      </c>
      <c r="GR66" s="42">
        <v>18976.5</v>
      </c>
      <c r="GS66" s="42">
        <v>19065.599999999999</v>
      </c>
      <c r="GT66" s="42">
        <v>19154</v>
      </c>
      <c r="GU66" s="42">
        <v>19242</v>
      </c>
      <c r="GV66" s="42">
        <v>19327.3</v>
      </c>
      <c r="GW66" s="42">
        <v>19414.2</v>
      </c>
      <c r="GX66" s="42">
        <v>19502.8</v>
      </c>
    </row>
    <row r="67" spans="1:206" x14ac:dyDescent="0.35">
      <c r="A67" s="2" t="s">
        <v>336</v>
      </c>
      <c r="B67" s="42">
        <v>1052.0999999999999</v>
      </c>
      <c r="C67" s="42">
        <v>1075.7</v>
      </c>
      <c r="D67" s="42">
        <v>1093.2</v>
      </c>
      <c r="E67" s="42">
        <v>1116.2</v>
      </c>
      <c r="F67" s="42">
        <v>1142</v>
      </c>
      <c r="G67" s="42">
        <v>1165.9000000000001</v>
      </c>
      <c r="H67" s="42">
        <v>1187.0999999999999</v>
      </c>
      <c r="I67" s="42">
        <v>1206.4000000000001</v>
      </c>
      <c r="J67" s="42">
        <v>1234.5999999999999</v>
      </c>
      <c r="K67" s="42">
        <v>1252.3</v>
      </c>
      <c r="L67" s="42">
        <v>1274.5</v>
      </c>
      <c r="M67" s="42">
        <v>1301.3</v>
      </c>
      <c r="N67" s="42">
        <v>1327.2</v>
      </c>
      <c r="O67" s="42">
        <v>1359.2</v>
      </c>
      <c r="P67" s="42">
        <v>1397.6</v>
      </c>
      <c r="Q67" s="42">
        <v>1437.9</v>
      </c>
      <c r="R67" s="42">
        <v>1477.9</v>
      </c>
      <c r="S67" s="42">
        <v>1526.2</v>
      </c>
      <c r="T67" s="42">
        <v>1584.3</v>
      </c>
      <c r="U67" s="42">
        <v>1644.6</v>
      </c>
      <c r="V67" s="42">
        <v>1695.5</v>
      </c>
      <c r="W67" s="42">
        <v>1734.3</v>
      </c>
      <c r="X67" s="42">
        <v>1778.6</v>
      </c>
      <c r="Y67" s="42">
        <v>1822.2</v>
      </c>
      <c r="Z67" s="42">
        <v>1855.5</v>
      </c>
      <c r="AA67" s="42">
        <v>1888.6</v>
      </c>
      <c r="AB67" s="42">
        <v>1928.1</v>
      </c>
      <c r="AC67" s="42">
        <v>1978.1</v>
      </c>
      <c r="AD67" s="42">
        <v>2026.2</v>
      </c>
      <c r="AE67" s="42">
        <v>2071.8000000000002</v>
      </c>
      <c r="AF67" s="42">
        <v>2114.4</v>
      </c>
      <c r="AG67" s="42">
        <v>2178.3000000000002</v>
      </c>
      <c r="AH67" s="42">
        <v>2229</v>
      </c>
      <c r="AI67" s="42">
        <v>2291.3000000000002</v>
      </c>
      <c r="AJ67" s="42">
        <v>2350.9</v>
      </c>
      <c r="AK67" s="42">
        <v>2420.4</v>
      </c>
      <c r="AL67" s="42">
        <v>2486.9</v>
      </c>
      <c r="AM67" s="42">
        <v>2570</v>
      </c>
      <c r="AN67" s="42">
        <v>2647.8</v>
      </c>
      <c r="AO67" s="42">
        <v>2717.5</v>
      </c>
      <c r="AP67" s="42">
        <v>2793.9</v>
      </c>
      <c r="AQ67" s="42">
        <v>2878.2</v>
      </c>
      <c r="AR67" s="42">
        <v>2958.8</v>
      </c>
      <c r="AS67" s="42">
        <v>3053.4</v>
      </c>
      <c r="AT67" s="42">
        <v>3153.6</v>
      </c>
      <c r="AU67" s="42">
        <v>3237.8</v>
      </c>
      <c r="AV67" s="42">
        <v>3322</v>
      </c>
      <c r="AW67" s="42">
        <v>3404.3</v>
      </c>
      <c r="AX67" s="42">
        <v>3477.3</v>
      </c>
      <c r="AY67" s="42">
        <v>3549.7</v>
      </c>
      <c r="AZ67" s="42">
        <v>3628</v>
      </c>
      <c r="BA67" s="42">
        <v>3694.6</v>
      </c>
      <c r="BB67" s="42">
        <v>3751.5</v>
      </c>
      <c r="BC67" s="42">
        <v>3809.3</v>
      </c>
      <c r="BD67" s="42">
        <v>3881</v>
      </c>
      <c r="BE67" s="42">
        <v>3943</v>
      </c>
      <c r="BF67" s="42">
        <v>4017.3</v>
      </c>
      <c r="BG67" s="42">
        <v>4087.5</v>
      </c>
      <c r="BH67" s="42">
        <v>4160.8999999999996</v>
      </c>
      <c r="BI67" s="42">
        <v>4230</v>
      </c>
      <c r="BJ67" s="42">
        <v>4310.3999999999996</v>
      </c>
      <c r="BK67" s="42">
        <v>4377.1000000000004</v>
      </c>
      <c r="BL67" s="42">
        <v>4442.8</v>
      </c>
      <c r="BM67" s="42">
        <v>4506.8</v>
      </c>
      <c r="BN67" s="42">
        <v>4568.3999999999996</v>
      </c>
      <c r="BO67" s="42">
        <v>4624.7</v>
      </c>
      <c r="BP67" s="42">
        <v>4682.8999999999996</v>
      </c>
      <c r="BQ67" s="42">
        <v>4747.5</v>
      </c>
      <c r="BR67" s="42">
        <v>4817</v>
      </c>
      <c r="BS67" s="42">
        <v>4889.3999999999996</v>
      </c>
      <c r="BT67" s="42">
        <v>4965.6000000000004</v>
      </c>
      <c r="BU67" s="42">
        <v>5044.5</v>
      </c>
      <c r="BV67" s="42">
        <v>5123.5</v>
      </c>
      <c r="BW67" s="42">
        <v>5213.1000000000004</v>
      </c>
      <c r="BX67" s="42">
        <v>5315.4</v>
      </c>
      <c r="BY67" s="42">
        <v>5401.8</v>
      </c>
      <c r="BZ67" s="42">
        <v>5498.7</v>
      </c>
      <c r="CA67" s="42">
        <v>5598.2</v>
      </c>
      <c r="CB67" s="42">
        <v>5680.2</v>
      </c>
      <c r="CC67" s="42">
        <v>5761.9</v>
      </c>
      <c r="CD67" s="42">
        <v>5865.2</v>
      </c>
      <c r="CE67" s="42">
        <v>5972.2</v>
      </c>
      <c r="CF67" s="42">
        <v>6064.3</v>
      </c>
      <c r="CG67" s="42">
        <v>6149.7</v>
      </c>
      <c r="CH67" s="42">
        <v>6249.9</v>
      </c>
      <c r="CI67" s="42">
        <v>6335.5</v>
      </c>
      <c r="CJ67" s="42">
        <v>6424.4</v>
      </c>
      <c r="CK67" s="42">
        <v>6502.4</v>
      </c>
      <c r="CL67" s="42">
        <v>6566.9</v>
      </c>
      <c r="CM67" s="42">
        <v>6647.5</v>
      </c>
      <c r="CN67" s="42">
        <v>6722.2</v>
      </c>
      <c r="CO67" s="42">
        <v>6811.7</v>
      </c>
      <c r="CP67" s="42">
        <v>6894</v>
      </c>
      <c r="CQ67" s="42">
        <v>6980.6</v>
      </c>
      <c r="CR67" s="42">
        <v>7068.5</v>
      </c>
      <c r="CS67" s="42">
        <v>7154.3</v>
      </c>
      <c r="CT67" s="42">
        <v>7236.6</v>
      </c>
      <c r="CU67" s="42">
        <v>7320.2</v>
      </c>
      <c r="CV67" s="42">
        <v>7412</v>
      </c>
      <c r="CW67" s="42">
        <v>7502.9</v>
      </c>
      <c r="CX67" s="42">
        <v>7595</v>
      </c>
      <c r="CY67" s="42">
        <v>7683.7</v>
      </c>
      <c r="CZ67" s="42">
        <v>7774.5</v>
      </c>
      <c r="DA67" s="42">
        <v>7866.5</v>
      </c>
      <c r="DB67" s="42">
        <v>7960.1</v>
      </c>
      <c r="DC67" s="42">
        <v>8052.5</v>
      </c>
      <c r="DD67" s="42">
        <v>8142.7</v>
      </c>
      <c r="DE67" s="42">
        <v>8254.6</v>
      </c>
      <c r="DF67" s="42">
        <v>8376.4</v>
      </c>
      <c r="DG67" s="42">
        <v>8469.7000000000007</v>
      </c>
      <c r="DH67" s="42">
        <v>8586.9</v>
      </c>
      <c r="DI67" s="42">
        <v>8698.7000000000007</v>
      </c>
      <c r="DJ67" s="42">
        <v>8797.9</v>
      </c>
      <c r="DK67" s="42">
        <v>8908.1</v>
      </c>
      <c r="DL67" s="42">
        <v>9038</v>
      </c>
      <c r="DM67" s="42">
        <v>9156.2999999999993</v>
      </c>
      <c r="DN67" s="42">
        <v>9286.7000000000007</v>
      </c>
      <c r="DO67" s="42">
        <v>9417.7999999999993</v>
      </c>
      <c r="DP67" s="42">
        <v>9549.2999999999993</v>
      </c>
      <c r="DQ67" s="42">
        <v>9702.1</v>
      </c>
      <c r="DR67" s="42">
        <v>9871.5</v>
      </c>
      <c r="DS67" s="42">
        <v>10033</v>
      </c>
      <c r="DT67" s="42">
        <v>10189</v>
      </c>
      <c r="DU67" s="42">
        <v>10337.799999999999</v>
      </c>
      <c r="DV67" s="42">
        <v>10492.2</v>
      </c>
      <c r="DW67" s="42">
        <v>10642.6</v>
      </c>
      <c r="DX67" s="42">
        <v>10768.3</v>
      </c>
      <c r="DY67" s="42">
        <v>10882.5</v>
      </c>
      <c r="DZ67" s="42">
        <v>10993.6</v>
      </c>
      <c r="EA67" s="42">
        <v>11105.7</v>
      </c>
      <c r="EB67" s="42">
        <v>11228.4</v>
      </c>
      <c r="EC67" s="42">
        <v>11363</v>
      </c>
      <c r="ED67" s="42">
        <v>11485.5</v>
      </c>
      <c r="EE67" s="42">
        <v>11591.1</v>
      </c>
      <c r="EF67" s="42">
        <v>11726.4</v>
      </c>
      <c r="EG67" s="42">
        <v>11869.8</v>
      </c>
      <c r="EH67" s="42">
        <v>12034.5</v>
      </c>
      <c r="EI67" s="42">
        <v>12211.2</v>
      </c>
      <c r="EJ67" s="42">
        <v>12371.8</v>
      </c>
      <c r="EK67" s="42">
        <v>12550</v>
      </c>
      <c r="EL67" s="42">
        <v>12731.5</v>
      </c>
      <c r="EM67" s="42">
        <v>12901</v>
      </c>
      <c r="EN67" s="42">
        <v>13097.4</v>
      </c>
      <c r="EO67" s="42">
        <v>13281.3</v>
      </c>
      <c r="EP67" s="42">
        <v>13450.8</v>
      </c>
      <c r="EQ67" s="42">
        <v>13639</v>
      </c>
      <c r="ER67" s="42">
        <v>13807.3</v>
      </c>
      <c r="ES67" s="42">
        <v>13927.8</v>
      </c>
      <c r="ET67" s="42">
        <v>14134.4</v>
      </c>
      <c r="EU67" s="42">
        <v>14295.6</v>
      </c>
      <c r="EV67" s="42">
        <v>14439.6</v>
      </c>
      <c r="EW67" s="42">
        <v>14566.7</v>
      </c>
      <c r="EX67" s="42">
        <v>14689.5</v>
      </c>
      <c r="EY67" s="42">
        <v>14835.1</v>
      </c>
      <c r="EZ67" s="42">
        <v>15009.3</v>
      </c>
      <c r="FA67" s="42">
        <v>15116</v>
      </c>
      <c r="FB67" s="42">
        <v>15169.1</v>
      </c>
      <c r="FC67" s="42">
        <v>15197.8</v>
      </c>
      <c r="FD67" s="42">
        <v>15261.7</v>
      </c>
      <c r="FE67" s="42">
        <v>15359.8</v>
      </c>
      <c r="FF67" s="42">
        <v>15445.7</v>
      </c>
      <c r="FG67" s="42">
        <v>15566.2</v>
      </c>
      <c r="FH67" s="42">
        <v>15662.7</v>
      </c>
      <c r="FI67" s="42">
        <v>15804.5</v>
      </c>
      <c r="FJ67" s="42">
        <v>15945.5</v>
      </c>
      <c r="FK67" s="42">
        <v>16109</v>
      </c>
      <c r="FL67" s="42">
        <v>16274.4</v>
      </c>
      <c r="FM67" s="42">
        <v>16362.2</v>
      </c>
      <c r="FN67" s="42">
        <v>16529.8</v>
      </c>
      <c r="FO67" s="42">
        <v>16662.5</v>
      </c>
      <c r="FP67" s="42">
        <v>16817.400000000001</v>
      </c>
      <c r="FQ67" s="42">
        <v>16974.5</v>
      </c>
      <c r="FR67" s="42">
        <v>17114.599999999999</v>
      </c>
      <c r="FS67" s="42">
        <v>17238</v>
      </c>
      <c r="FT67" s="42">
        <v>17395.8</v>
      </c>
      <c r="FU67" s="42">
        <v>17575</v>
      </c>
      <c r="FV67" s="42">
        <v>17725.099999999999</v>
      </c>
      <c r="FW67" s="42">
        <v>17903.5</v>
      </c>
      <c r="FX67" s="42">
        <v>18061.8</v>
      </c>
      <c r="FY67" s="42">
        <v>18172.7</v>
      </c>
      <c r="FZ67" s="42">
        <v>18238.8</v>
      </c>
      <c r="GA67" s="42">
        <v>18420.599999999999</v>
      </c>
      <c r="GB67" s="42">
        <v>18561</v>
      </c>
      <c r="GC67" s="42">
        <v>18643.900000000001</v>
      </c>
      <c r="GD67" s="42">
        <v>18711.2</v>
      </c>
      <c r="GE67" s="42">
        <v>18920.099999999999</v>
      </c>
      <c r="GF67" s="42">
        <v>19062.5</v>
      </c>
      <c r="GG67" s="42">
        <v>19233.7</v>
      </c>
      <c r="GH67" s="42">
        <v>19409</v>
      </c>
      <c r="GI67" s="42">
        <v>19547.7</v>
      </c>
      <c r="GJ67" s="42">
        <v>19726.8</v>
      </c>
      <c r="GK67" s="42">
        <v>19944.400000000001</v>
      </c>
      <c r="GL67" s="42">
        <v>20150.3</v>
      </c>
      <c r="GM67" s="42">
        <v>20416.2</v>
      </c>
      <c r="GN67" s="42">
        <v>20593.400000000001</v>
      </c>
      <c r="GO67" s="42">
        <v>20789.5</v>
      </c>
      <c r="GP67" s="42">
        <v>20942.099999999999</v>
      </c>
      <c r="GQ67" s="42">
        <v>21178.400000000001</v>
      </c>
      <c r="GR67" s="42">
        <v>21354.400000000001</v>
      </c>
      <c r="GS67" s="42">
        <v>21534.6</v>
      </c>
      <c r="GT67" s="42">
        <v>21723.5</v>
      </c>
      <c r="GU67" s="42">
        <v>21708.2</v>
      </c>
      <c r="GV67" s="42">
        <v>22002.3</v>
      </c>
      <c r="GW67" s="42">
        <v>22146</v>
      </c>
      <c r="GX67" s="42">
        <v>22361.5</v>
      </c>
    </row>
    <row r="68" spans="1:206" x14ac:dyDescent="0.35">
      <c r="A68" s="2" t="s">
        <v>337</v>
      </c>
      <c r="B68" s="42">
        <v>1</v>
      </c>
      <c r="C68" s="42">
        <v>1</v>
      </c>
      <c r="D68" s="42">
        <v>1</v>
      </c>
      <c r="E68" s="42">
        <v>1</v>
      </c>
      <c r="F68" s="42">
        <v>-1</v>
      </c>
      <c r="G68" s="42">
        <v>-1</v>
      </c>
      <c r="H68" s="42">
        <v>-1</v>
      </c>
      <c r="I68" s="42">
        <v>-1</v>
      </c>
      <c r="J68" s="42">
        <v>-1</v>
      </c>
      <c r="K68" s="42">
        <v>-1</v>
      </c>
      <c r="L68" s="42">
        <v>-1</v>
      </c>
      <c r="M68" s="42">
        <v>-1</v>
      </c>
      <c r="N68" s="42">
        <v>-1</v>
      </c>
      <c r="O68" s="42">
        <v>-1</v>
      </c>
      <c r="P68" s="42">
        <v>-1</v>
      </c>
      <c r="Q68" s="42">
        <v>1</v>
      </c>
      <c r="R68" s="42">
        <v>1</v>
      </c>
      <c r="S68" s="42">
        <v>1</v>
      </c>
      <c r="T68" s="42">
        <v>1</v>
      </c>
      <c r="U68" s="42">
        <v>1</v>
      </c>
      <c r="V68" s="42">
        <v>1</v>
      </c>
      <c r="W68" s="42">
        <v>-1</v>
      </c>
      <c r="X68" s="42">
        <v>-1</v>
      </c>
      <c r="Y68" s="42">
        <v>-1</v>
      </c>
      <c r="Z68" s="42">
        <v>-1</v>
      </c>
      <c r="AA68" s="42">
        <v>-1</v>
      </c>
      <c r="AB68" s="42">
        <v>-1</v>
      </c>
      <c r="AC68" s="42">
        <v>-1</v>
      </c>
      <c r="AD68" s="42">
        <v>-1</v>
      </c>
      <c r="AE68" s="42">
        <v>-1</v>
      </c>
      <c r="AF68" s="42">
        <v>-1</v>
      </c>
      <c r="AG68" s="42">
        <v>-1</v>
      </c>
      <c r="AH68" s="42">
        <v>-1</v>
      </c>
      <c r="AI68" s="42">
        <v>-1</v>
      </c>
      <c r="AJ68" s="42">
        <v>-1</v>
      </c>
      <c r="AK68" s="42">
        <v>-1</v>
      </c>
      <c r="AL68" s="42">
        <v>-1</v>
      </c>
      <c r="AM68" s="42">
        <v>-1</v>
      </c>
      <c r="AN68" s="42">
        <v>-1</v>
      </c>
      <c r="AO68" s="42">
        <v>-1</v>
      </c>
      <c r="AP68" s="42">
        <v>1</v>
      </c>
      <c r="AQ68" s="42">
        <v>1</v>
      </c>
      <c r="AR68" s="42">
        <v>1</v>
      </c>
      <c r="AS68" s="42">
        <v>-1</v>
      </c>
      <c r="AT68" s="42">
        <v>-1</v>
      </c>
      <c r="AU68" s="42">
        <v>-1</v>
      </c>
      <c r="AV68" s="42">
        <v>1</v>
      </c>
      <c r="AW68" s="42">
        <v>1</v>
      </c>
      <c r="AX68" s="42">
        <v>1</v>
      </c>
      <c r="AY68" s="42">
        <v>1</v>
      </c>
      <c r="AZ68" s="42">
        <v>1</v>
      </c>
      <c r="BA68" s="42">
        <v>1</v>
      </c>
      <c r="BB68" s="42">
        <v>-1</v>
      </c>
      <c r="BC68" s="42">
        <v>-1</v>
      </c>
      <c r="BD68" s="42">
        <v>-1</v>
      </c>
      <c r="BE68" s="42">
        <v>-1</v>
      </c>
      <c r="BF68" s="42">
        <v>-1</v>
      </c>
      <c r="BG68" s="42">
        <v>-1</v>
      </c>
      <c r="BH68" s="42">
        <v>-1</v>
      </c>
      <c r="BI68" s="42">
        <v>-1</v>
      </c>
      <c r="BJ68" s="42">
        <v>-1</v>
      </c>
      <c r="BK68" s="42">
        <v>-1</v>
      </c>
      <c r="BL68" s="42">
        <v>-1</v>
      </c>
      <c r="BM68" s="42">
        <v>-1</v>
      </c>
      <c r="BN68" s="42">
        <v>-1</v>
      </c>
      <c r="BO68" s="42">
        <v>-1</v>
      </c>
      <c r="BP68" s="42">
        <v>-1</v>
      </c>
      <c r="BQ68" s="42">
        <v>-1</v>
      </c>
      <c r="BR68" s="42">
        <v>-1</v>
      </c>
      <c r="BS68" s="42">
        <v>-1</v>
      </c>
      <c r="BT68" s="42">
        <v>-1</v>
      </c>
      <c r="BU68" s="42">
        <v>-1</v>
      </c>
      <c r="BV68" s="42">
        <v>-1</v>
      </c>
      <c r="BW68" s="42">
        <v>-1</v>
      </c>
      <c r="BX68" s="42">
        <v>-1</v>
      </c>
      <c r="BY68" s="42">
        <v>-1</v>
      </c>
      <c r="BZ68" s="42">
        <v>-1</v>
      </c>
      <c r="CA68" s="42">
        <v>-1</v>
      </c>
      <c r="CB68" s="42">
        <v>-1</v>
      </c>
      <c r="CC68" s="42">
        <v>-1</v>
      </c>
      <c r="CD68" s="42">
        <v>-1</v>
      </c>
      <c r="CE68" s="42">
        <v>-1</v>
      </c>
      <c r="CF68" s="42">
        <v>1</v>
      </c>
      <c r="CG68" s="42">
        <v>1</v>
      </c>
      <c r="CH68" s="42">
        <v>1</v>
      </c>
      <c r="CI68" s="42">
        <v>-1</v>
      </c>
      <c r="CJ68" s="42">
        <v>-1</v>
      </c>
      <c r="CK68" s="42">
        <v>-1</v>
      </c>
      <c r="CL68" s="42">
        <v>-1</v>
      </c>
      <c r="CM68" s="42">
        <v>-1</v>
      </c>
      <c r="CN68" s="42">
        <v>-1</v>
      </c>
      <c r="CO68" s="42">
        <v>-1</v>
      </c>
      <c r="CP68" s="42">
        <v>-1</v>
      </c>
      <c r="CQ68" s="42">
        <v>-1</v>
      </c>
      <c r="CR68" s="42">
        <v>-1</v>
      </c>
      <c r="CS68" s="42">
        <v>-1</v>
      </c>
      <c r="CT68" s="42">
        <v>-1</v>
      </c>
      <c r="CU68" s="42">
        <v>-1</v>
      </c>
      <c r="CV68" s="42">
        <v>-1</v>
      </c>
      <c r="CW68" s="42">
        <v>-1</v>
      </c>
      <c r="CX68" s="42">
        <v>-1</v>
      </c>
      <c r="CY68" s="42">
        <v>-1</v>
      </c>
      <c r="CZ68" s="42">
        <v>-1</v>
      </c>
      <c r="DA68" s="42">
        <v>-1</v>
      </c>
      <c r="DB68" s="42">
        <v>-1</v>
      </c>
      <c r="DC68" s="42">
        <v>-1</v>
      </c>
      <c r="DD68" s="42">
        <v>-1</v>
      </c>
      <c r="DE68" s="42">
        <v>-1</v>
      </c>
      <c r="DF68" s="42">
        <v>-1</v>
      </c>
      <c r="DG68" s="42">
        <v>-1</v>
      </c>
      <c r="DH68" s="42">
        <v>-1</v>
      </c>
      <c r="DI68" s="42">
        <v>-1</v>
      </c>
      <c r="DJ68" s="42">
        <v>-1</v>
      </c>
      <c r="DK68" s="42">
        <v>-1</v>
      </c>
      <c r="DL68" s="42">
        <v>-1</v>
      </c>
      <c r="DM68" s="42">
        <v>-1</v>
      </c>
      <c r="DN68" s="42">
        <v>-1</v>
      </c>
      <c r="DO68" s="42">
        <v>-1</v>
      </c>
      <c r="DP68" s="42">
        <v>-1</v>
      </c>
      <c r="DQ68" s="42">
        <v>-1</v>
      </c>
      <c r="DR68" s="42">
        <v>-1</v>
      </c>
      <c r="DS68" s="42">
        <v>-1</v>
      </c>
      <c r="DT68" s="42">
        <v>-1</v>
      </c>
      <c r="DU68" s="42">
        <v>-1</v>
      </c>
      <c r="DV68" s="42">
        <v>1</v>
      </c>
      <c r="DW68" s="42">
        <v>1</v>
      </c>
      <c r="DX68" s="42">
        <v>1</v>
      </c>
      <c r="DY68" s="42">
        <v>1</v>
      </c>
      <c r="DZ68" s="42">
        <v>-1</v>
      </c>
      <c r="EA68" s="42">
        <v>-1</v>
      </c>
      <c r="EB68" s="42">
        <v>-1</v>
      </c>
      <c r="EC68" s="42">
        <v>-1</v>
      </c>
      <c r="ED68" s="42">
        <v>-1</v>
      </c>
      <c r="EE68" s="42">
        <v>-1</v>
      </c>
      <c r="EF68" s="42">
        <v>-1</v>
      </c>
      <c r="EG68" s="42">
        <v>-1</v>
      </c>
      <c r="EH68" s="42">
        <v>-1</v>
      </c>
      <c r="EI68" s="42">
        <v>-1</v>
      </c>
      <c r="EJ68" s="42">
        <v>-1</v>
      </c>
      <c r="EK68" s="42">
        <v>-1</v>
      </c>
      <c r="EL68" s="42">
        <v>-1</v>
      </c>
      <c r="EM68" s="42">
        <v>-1</v>
      </c>
      <c r="EN68" s="42">
        <v>-1</v>
      </c>
      <c r="EO68" s="42">
        <v>-1</v>
      </c>
      <c r="EP68" s="42">
        <v>-1</v>
      </c>
      <c r="EQ68" s="42">
        <v>-1</v>
      </c>
      <c r="ER68" s="42">
        <v>-1</v>
      </c>
      <c r="ES68" s="42">
        <v>-1</v>
      </c>
      <c r="ET68" s="42">
        <v>-1</v>
      </c>
      <c r="EU68" s="42">
        <v>-1</v>
      </c>
      <c r="EV68" s="42">
        <v>-1</v>
      </c>
      <c r="EW68" s="42">
        <v>1</v>
      </c>
      <c r="EX68" s="42">
        <v>1</v>
      </c>
      <c r="EY68" s="42">
        <v>1</v>
      </c>
      <c r="EZ68" s="42">
        <v>1</v>
      </c>
      <c r="FA68" s="42">
        <v>1</v>
      </c>
      <c r="FB68" s="42">
        <v>1</v>
      </c>
      <c r="FC68" s="42">
        <v>1</v>
      </c>
      <c r="FD68" s="42">
        <v>-1</v>
      </c>
      <c r="FE68" s="42">
        <v>-1</v>
      </c>
      <c r="FF68" s="42">
        <v>-1</v>
      </c>
      <c r="FG68" s="42">
        <v>-1</v>
      </c>
      <c r="FH68" s="42">
        <v>-1</v>
      </c>
      <c r="FI68" s="42">
        <v>-1</v>
      </c>
      <c r="FJ68" s="42">
        <v>-1</v>
      </c>
      <c r="FK68" s="42">
        <v>-1</v>
      </c>
      <c r="FL68" s="42">
        <v>-1</v>
      </c>
      <c r="FM68" s="42">
        <v>-1</v>
      </c>
      <c r="FN68" s="42">
        <v>-1</v>
      </c>
      <c r="FO68" s="42">
        <v>-1</v>
      </c>
      <c r="FP68" s="42">
        <v>-1</v>
      </c>
      <c r="FQ68" s="42">
        <v>-1</v>
      </c>
      <c r="FR68" s="42">
        <v>-1</v>
      </c>
      <c r="FS68" s="42">
        <v>-1</v>
      </c>
      <c r="FT68" s="42">
        <v>-1</v>
      </c>
      <c r="FU68" s="42">
        <v>-1</v>
      </c>
      <c r="FV68" s="42">
        <v>-1</v>
      </c>
      <c r="FW68" s="42">
        <v>-1</v>
      </c>
      <c r="FX68" s="42">
        <v>-1</v>
      </c>
      <c r="FY68" s="42">
        <v>-1</v>
      </c>
      <c r="FZ68" s="42">
        <v>-1</v>
      </c>
      <c r="GA68" s="42">
        <v>-1</v>
      </c>
      <c r="GB68" s="42">
        <v>-1</v>
      </c>
      <c r="GC68" s="42">
        <v>-1</v>
      </c>
      <c r="GD68" s="42">
        <v>-1</v>
      </c>
      <c r="GE68" s="42">
        <v>-1</v>
      </c>
      <c r="GF68" s="42">
        <v>-1</v>
      </c>
      <c r="GG68" s="42">
        <v>-1</v>
      </c>
      <c r="GH68" s="42">
        <v>-1</v>
      </c>
      <c r="GI68" s="42">
        <v>-1</v>
      </c>
      <c r="GJ68" s="42">
        <v>-1</v>
      </c>
      <c r="GK68" s="42">
        <v>-1</v>
      </c>
      <c r="GL68" s="42">
        <v>-1</v>
      </c>
      <c r="GM68" s="42">
        <v>-1</v>
      </c>
      <c r="GN68" s="42">
        <v>-1</v>
      </c>
      <c r="GO68" s="42">
        <v>-1</v>
      </c>
      <c r="GP68" s="42">
        <v>-1</v>
      </c>
      <c r="GQ68" s="42">
        <v>-1</v>
      </c>
      <c r="GR68" s="42">
        <v>-1</v>
      </c>
      <c r="GS68" s="42">
        <v>1</v>
      </c>
      <c r="GT68" s="42">
        <v>1</v>
      </c>
      <c r="GU68" s="42">
        <v>1</v>
      </c>
      <c r="GV68" s="42">
        <v>1</v>
      </c>
      <c r="GW68" s="42">
        <v>1</v>
      </c>
      <c r="GX68" s="42">
        <v>1</v>
      </c>
    </row>
    <row r="69" spans="1:206" x14ac:dyDescent="0.35">
      <c r="A69" s="2" t="s">
        <v>338</v>
      </c>
      <c r="B69" s="42">
        <v>2613.3333333333339</v>
      </c>
      <c r="C69" s="42">
        <v>2648.3333333333339</v>
      </c>
      <c r="D69" s="42">
        <v>2681.666666666667</v>
      </c>
      <c r="E69" s="42">
        <v>2716.3333333333339</v>
      </c>
      <c r="F69" s="42">
        <v>2719.3333333333339</v>
      </c>
      <c r="G69" s="42">
        <v>2739.666666666667</v>
      </c>
      <c r="H69" s="42">
        <v>2751.666666666667</v>
      </c>
      <c r="I69" s="42">
        <v>2781</v>
      </c>
      <c r="J69" s="42">
        <v>2815</v>
      </c>
      <c r="K69" s="42">
        <v>2849</v>
      </c>
      <c r="L69" s="42">
        <v>2874</v>
      </c>
      <c r="M69" s="42">
        <v>2901.3333333333339</v>
      </c>
      <c r="N69" s="42">
        <v>2899.666666666667</v>
      </c>
      <c r="O69" s="42">
        <v>2911.666666666667</v>
      </c>
      <c r="P69" s="42">
        <v>2926.3333333333339</v>
      </c>
      <c r="Q69" s="42">
        <v>2953.3333333333339</v>
      </c>
      <c r="R69" s="42">
        <v>2988.666666666667</v>
      </c>
      <c r="S69" s="42">
        <v>3018</v>
      </c>
      <c r="T69" s="42">
        <v>3048.3333333333339</v>
      </c>
      <c r="U69" s="42">
        <v>3099</v>
      </c>
      <c r="V69" s="42">
        <v>3161.666666666667</v>
      </c>
      <c r="W69" s="42">
        <v>3177.3333333333339</v>
      </c>
      <c r="X69" s="42">
        <v>3178</v>
      </c>
      <c r="Y69" s="42">
        <v>3197.3333333333339</v>
      </c>
      <c r="Z69" s="42">
        <v>3214.3333333333339</v>
      </c>
      <c r="AA69" s="42">
        <v>3241.666666666667</v>
      </c>
      <c r="AB69" s="42">
        <v>3290.666666666667</v>
      </c>
      <c r="AC69" s="42">
        <v>3342</v>
      </c>
      <c r="AD69" s="42">
        <v>3341.3333333333339</v>
      </c>
      <c r="AE69" s="42">
        <v>3374.666666666667</v>
      </c>
      <c r="AF69" s="42">
        <v>3385</v>
      </c>
      <c r="AG69" s="42">
        <v>3404.666666666667</v>
      </c>
      <c r="AH69" s="42">
        <v>3442.3333333333339</v>
      </c>
      <c r="AI69" s="42">
        <v>3479</v>
      </c>
      <c r="AJ69" s="42">
        <v>3477.3333333333339</v>
      </c>
      <c r="AK69" s="42">
        <v>3494</v>
      </c>
      <c r="AL69" s="42">
        <v>3504.3333333333339</v>
      </c>
      <c r="AM69" s="42">
        <v>3518</v>
      </c>
      <c r="AN69" s="42">
        <v>3560.666666666667</v>
      </c>
      <c r="AO69" s="42">
        <v>3579.3333333333339</v>
      </c>
      <c r="AP69" s="42">
        <v>3582</v>
      </c>
      <c r="AQ69" s="42">
        <v>3602.666666666667</v>
      </c>
      <c r="AR69" s="42">
        <v>3624</v>
      </c>
      <c r="AS69" s="42">
        <v>3630.666666666667</v>
      </c>
      <c r="AT69" s="42">
        <v>3636</v>
      </c>
      <c r="AU69" s="42">
        <v>3631.666666666667</v>
      </c>
      <c r="AV69" s="42">
        <v>3640</v>
      </c>
      <c r="AW69" s="42">
        <v>3653</v>
      </c>
      <c r="AX69" s="42">
        <v>3645.666666666667</v>
      </c>
      <c r="AY69" s="42">
        <v>3647.3333333333339</v>
      </c>
      <c r="AZ69" s="42">
        <v>3625.666666666667</v>
      </c>
      <c r="BA69" s="42">
        <v>3640.3333333333339</v>
      </c>
      <c r="BB69" s="42">
        <v>3650.3333333333339</v>
      </c>
      <c r="BC69" s="42">
        <v>3656</v>
      </c>
      <c r="BD69" s="42">
        <v>3671.3333333333339</v>
      </c>
      <c r="BE69" s="42">
        <v>3671.666666666667</v>
      </c>
      <c r="BF69" s="42">
        <v>3687</v>
      </c>
      <c r="BG69" s="42">
        <v>3720</v>
      </c>
      <c r="BH69" s="42">
        <v>3758</v>
      </c>
      <c r="BI69" s="42">
        <v>3773</v>
      </c>
      <c r="BJ69" s="42">
        <v>3798.3333333333339</v>
      </c>
      <c r="BK69" s="42">
        <v>3819.3333333333339</v>
      </c>
      <c r="BL69" s="42">
        <v>3844.3333333333339</v>
      </c>
      <c r="BM69" s="42">
        <v>3864.3333333333339</v>
      </c>
      <c r="BN69" s="42">
        <v>3872.3333333333339</v>
      </c>
      <c r="BO69" s="42">
        <v>3883</v>
      </c>
      <c r="BP69" s="42">
        <v>3889.3333333333339</v>
      </c>
      <c r="BQ69" s="42">
        <v>3926.666666666667</v>
      </c>
      <c r="BR69" s="42">
        <v>3943.666666666667</v>
      </c>
      <c r="BS69" s="42">
        <v>3953</v>
      </c>
      <c r="BT69" s="42">
        <v>3969</v>
      </c>
      <c r="BU69" s="42">
        <v>4000.666666666667</v>
      </c>
      <c r="BV69" s="42">
        <v>4030.666666666667</v>
      </c>
      <c r="BW69" s="42">
        <v>4065.3333333333339</v>
      </c>
      <c r="BX69" s="42">
        <v>4094.3333333333339</v>
      </c>
      <c r="BY69" s="42">
        <v>4114.666666666667</v>
      </c>
      <c r="BZ69" s="42">
        <v>4135.666666666667</v>
      </c>
      <c r="CA69" s="42">
        <v>4169</v>
      </c>
      <c r="CB69" s="42">
        <v>4201.333333333333</v>
      </c>
      <c r="CC69" s="42">
        <v>4221</v>
      </c>
      <c r="CD69" s="42">
        <v>4258</v>
      </c>
      <c r="CE69" s="42">
        <v>4295.666666666667</v>
      </c>
      <c r="CF69" s="42">
        <v>4322.666666666667</v>
      </c>
      <c r="CG69" s="42">
        <v>4342.666666666667</v>
      </c>
      <c r="CH69" s="42">
        <v>4358</v>
      </c>
      <c r="CI69" s="42">
        <v>4362.333333333333</v>
      </c>
      <c r="CJ69" s="42">
        <v>4345</v>
      </c>
      <c r="CK69" s="42">
        <v>4354.333333333333</v>
      </c>
      <c r="CL69" s="42">
        <v>4372</v>
      </c>
      <c r="CM69" s="42">
        <v>4395.666666666667</v>
      </c>
      <c r="CN69" s="42">
        <v>4425.333333333333</v>
      </c>
      <c r="CO69" s="42">
        <v>4438</v>
      </c>
      <c r="CP69" s="42">
        <v>4456</v>
      </c>
      <c r="CQ69" s="42">
        <v>4478</v>
      </c>
      <c r="CR69" s="42">
        <v>4496</v>
      </c>
      <c r="CS69" s="42">
        <v>4515</v>
      </c>
      <c r="CT69" s="42">
        <v>4523.666666666667</v>
      </c>
      <c r="CU69" s="42">
        <v>4555.333333333333</v>
      </c>
      <c r="CV69" s="42">
        <v>4600</v>
      </c>
      <c r="CW69" s="42">
        <v>4626.333333333333</v>
      </c>
      <c r="CX69" s="42">
        <v>4649.666666666667</v>
      </c>
      <c r="CY69" s="42">
        <v>4643</v>
      </c>
      <c r="CZ69" s="42">
        <v>4623.666666666667</v>
      </c>
      <c r="DA69" s="42">
        <v>4624.666666666667</v>
      </c>
      <c r="DB69" s="42">
        <v>4621.333333333333</v>
      </c>
      <c r="DC69" s="42">
        <v>4618.333333333333</v>
      </c>
      <c r="DD69" s="42">
        <v>4600.333333333333</v>
      </c>
      <c r="DE69" s="42">
        <v>4581.333333333333</v>
      </c>
      <c r="DF69" s="42">
        <v>4574.333333333333</v>
      </c>
      <c r="DG69" s="42">
        <v>4577</v>
      </c>
      <c r="DH69" s="42">
        <v>4589</v>
      </c>
      <c r="DI69" s="42">
        <v>4583</v>
      </c>
      <c r="DJ69" s="42">
        <v>4578</v>
      </c>
      <c r="DK69" s="42">
        <v>4596.666666666667</v>
      </c>
      <c r="DL69" s="42">
        <v>4631.666666666667</v>
      </c>
      <c r="DM69" s="42">
        <v>4640.666666666667</v>
      </c>
      <c r="DN69" s="42">
        <v>4669</v>
      </c>
      <c r="DO69" s="42">
        <v>4688.333333333333</v>
      </c>
      <c r="DP69" s="42">
        <v>4717.333333333333</v>
      </c>
      <c r="DQ69" s="42">
        <v>4757.333333333333</v>
      </c>
      <c r="DR69" s="42">
        <v>4768</v>
      </c>
      <c r="DS69" s="42">
        <v>4779.333333333333</v>
      </c>
      <c r="DT69" s="42">
        <v>4793.333333333333</v>
      </c>
      <c r="DU69" s="42">
        <v>4809</v>
      </c>
      <c r="DV69" s="42">
        <v>4832</v>
      </c>
      <c r="DW69" s="42">
        <v>4877.666666666667</v>
      </c>
      <c r="DX69" s="42">
        <v>4936.666666666667</v>
      </c>
      <c r="DY69" s="42">
        <v>4977.333333333333</v>
      </c>
      <c r="DZ69" s="42">
        <v>5004.333333333333</v>
      </c>
      <c r="EA69" s="42">
        <v>5039</v>
      </c>
      <c r="EB69" s="42">
        <v>5052.666666666667</v>
      </c>
      <c r="EC69" s="42">
        <v>5020.666666666667</v>
      </c>
      <c r="ED69" s="42">
        <v>5029.333333333333</v>
      </c>
      <c r="EE69" s="42">
        <v>5007.666666666667</v>
      </c>
      <c r="EF69" s="42">
        <v>4978.666666666667</v>
      </c>
      <c r="EG69" s="42">
        <v>4985.333333333333</v>
      </c>
      <c r="EH69" s="42">
        <v>4968.333333333333</v>
      </c>
      <c r="EI69" s="42">
        <v>4974</v>
      </c>
      <c r="EJ69" s="42">
        <v>4984</v>
      </c>
      <c r="EK69" s="42">
        <v>4995.333333333333</v>
      </c>
      <c r="EL69" s="42">
        <v>5015.666666666667</v>
      </c>
      <c r="EM69" s="42">
        <v>5023.333333333333</v>
      </c>
      <c r="EN69" s="42">
        <v>5039.333333333333</v>
      </c>
      <c r="EO69" s="42">
        <v>5047.666666666667</v>
      </c>
      <c r="EP69" s="42">
        <v>5047</v>
      </c>
      <c r="EQ69" s="42">
        <v>5068.333333333333</v>
      </c>
      <c r="ER69" s="42">
        <v>5086</v>
      </c>
      <c r="ES69" s="42">
        <v>5098.333333333333</v>
      </c>
      <c r="ET69" s="42">
        <v>5106.333333333333</v>
      </c>
      <c r="EU69" s="42">
        <v>5124.333333333333</v>
      </c>
      <c r="EV69" s="42">
        <v>5122</v>
      </c>
      <c r="EW69" s="42">
        <v>5136</v>
      </c>
      <c r="EX69" s="42">
        <v>5148.666666666667</v>
      </c>
      <c r="EY69" s="42">
        <v>5166</v>
      </c>
      <c r="EZ69" s="42">
        <v>5196.333333333333</v>
      </c>
      <c r="FA69" s="42">
        <v>5189</v>
      </c>
      <c r="FB69" s="42">
        <v>5192</v>
      </c>
      <c r="FC69" s="42">
        <v>5181.666666666667</v>
      </c>
      <c r="FD69" s="42">
        <v>5145.333333333333</v>
      </c>
      <c r="FE69" s="42">
        <v>5153.333333333333</v>
      </c>
      <c r="FF69" s="42">
        <v>5144</v>
      </c>
      <c r="FG69" s="42">
        <v>5136.666666666667</v>
      </c>
      <c r="FH69" s="42">
        <v>5129.333333333333</v>
      </c>
      <c r="FI69" s="42">
        <v>5137</v>
      </c>
      <c r="FJ69" s="42">
        <v>5113.333333333333</v>
      </c>
      <c r="FK69" s="42">
        <v>5084.333333333333</v>
      </c>
      <c r="FL69" s="42">
        <v>5069.666666666667</v>
      </c>
      <c r="FM69" s="42">
        <v>5051</v>
      </c>
      <c r="FN69" s="42">
        <v>5048</v>
      </c>
      <c r="FO69" s="42">
        <v>5055.333333333333</v>
      </c>
      <c r="FP69" s="42">
        <v>5064.666666666667</v>
      </c>
      <c r="FQ69" s="42">
        <v>5051.666666666667</v>
      </c>
      <c r="FR69" s="42">
        <v>5042</v>
      </c>
      <c r="FS69" s="42">
        <v>5044.666666666667</v>
      </c>
      <c r="FT69" s="42">
        <v>5040</v>
      </c>
      <c r="FU69" s="42">
        <v>5055.333333333333</v>
      </c>
      <c r="FV69" s="42">
        <v>5054.666666666667</v>
      </c>
      <c r="FW69" s="42">
        <v>5054.666666666667</v>
      </c>
      <c r="FX69" s="42">
        <v>5030.666666666667</v>
      </c>
      <c r="FY69" s="42">
        <v>5052.666666666667</v>
      </c>
      <c r="FZ69" s="42">
        <v>5067.666666666667</v>
      </c>
      <c r="GA69" s="42">
        <v>5072.333333333333</v>
      </c>
      <c r="GB69" s="42">
        <v>5077.666666666667</v>
      </c>
      <c r="GC69" s="42">
        <v>5087.333333333333</v>
      </c>
      <c r="GD69" s="42">
        <v>5089</v>
      </c>
      <c r="GE69" s="42">
        <v>5098.666666666667</v>
      </c>
      <c r="GF69" s="42">
        <v>5126.666666666667</v>
      </c>
      <c r="GG69" s="42">
        <v>5135.333333333333</v>
      </c>
      <c r="GH69" s="42">
        <v>5158</v>
      </c>
      <c r="GI69" s="42">
        <v>5170.333333333333</v>
      </c>
      <c r="GJ69" s="42">
        <v>5168.333333333333</v>
      </c>
      <c r="GK69" s="42">
        <v>5160.333333333333</v>
      </c>
      <c r="GL69" s="42">
        <v>5150.333333333333</v>
      </c>
      <c r="GM69" s="42">
        <v>5173</v>
      </c>
      <c r="GN69" s="42">
        <v>5185.333333333333</v>
      </c>
      <c r="GO69" s="42">
        <v>5177</v>
      </c>
      <c r="GP69" s="42">
        <v>5171.333333333333</v>
      </c>
      <c r="GQ69" s="42">
        <v>5177.333333333333</v>
      </c>
      <c r="GR69" s="42">
        <v>5218.333333333333</v>
      </c>
      <c r="GS69" s="42">
        <v>5250.333333333333</v>
      </c>
      <c r="GT69" s="42">
        <v>5276.333333333333</v>
      </c>
      <c r="GU69" s="42">
        <v>5049.333333333333</v>
      </c>
      <c r="GV69" s="42">
        <v>5036.333333333333</v>
      </c>
      <c r="GW69" s="42">
        <v>4935.333333333333</v>
      </c>
      <c r="GX69" s="42">
        <v>4977.666666666667</v>
      </c>
    </row>
    <row r="70" spans="1:206" x14ac:dyDescent="0.35">
      <c r="A70" s="2" t="s">
        <v>339</v>
      </c>
      <c r="B70" s="42">
        <v>7048.666666666667</v>
      </c>
      <c r="C70" s="42">
        <v>7104.333333333333</v>
      </c>
      <c r="D70" s="42">
        <v>7204.333333333333</v>
      </c>
      <c r="E70" s="42">
        <v>7279.333333333333</v>
      </c>
      <c r="F70" s="42">
        <v>7353.333333333333</v>
      </c>
      <c r="G70" s="42">
        <v>7419.666666666667</v>
      </c>
      <c r="H70" s="42">
        <v>7443.666666666667</v>
      </c>
      <c r="I70" s="42">
        <v>7534</v>
      </c>
      <c r="J70" s="42">
        <v>7651.666666666667</v>
      </c>
      <c r="K70" s="42">
        <v>7726.333333333333</v>
      </c>
      <c r="L70" s="42">
        <v>7855</v>
      </c>
      <c r="M70" s="42">
        <v>7931.333333333333</v>
      </c>
      <c r="N70" s="42">
        <v>8016</v>
      </c>
      <c r="O70" s="42">
        <v>8115</v>
      </c>
      <c r="P70" s="42">
        <v>8183.666666666667</v>
      </c>
      <c r="Q70" s="42">
        <v>8272.3333333333339</v>
      </c>
      <c r="R70" s="42">
        <v>8307.6666666666661</v>
      </c>
      <c r="S70" s="42">
        <v>8346.3333333333339</v>
      </c>
      <c r="T70" s="42">
        <v>8424.6666666666661</v>
      </c>
      <c r="U70" s="42">
        <v>8551.3333333333339</v>
      </c>
      <c r="V70" s="42">
        <v>8673</v>
      </c>
      <c r="W70" s="42">
        <v>8751.3333333333339</v>
      </c>
      <c r="X70" s="42">
        <v>8786.3333333333339</v>
      </c>
      <c r="Y70" s="42">
        <v>8824.6666666666661</v>
      </c>
      <c r="Z70" s="42">
        <v>8883</v>
      </c>
      <c r="AA70" s="42">
        <v>8868.6666666666661</v>
      </c>
      <c r="AB70" s="42">
        <v>8845</v>
      </c>
      <c r="AC70" s="42">
        <v>8861</v>
      </c>
      <c r="AD70" s="42">
        <v>8860.6666666666661</v>
      </c>
      <c r="AE70" s="42">
        <v>8907.3333333333339</v>
      </c>
      <c r="AF70" s="42">
        <v>9099.3333333333339</v>
      </c>
      <c r="AG70" s="42">
        <v>9231</v>
      </c>
      <c r="AH70" s="42">
        <v>9348.3333333333339</v>
      </c>
      <c r="AI70" s="42">
        <v>9466</v>
      </c>
      <c r="AJ70" s="42">
        <v>9492.3333333333339</v>
      </c>
      <c r="AK70" s="42">
        <v>9482.6666666666661</v>
      </c>
      <c r="AL70" s="42">
        <v>9531.3333333333339</v>
      </c>
      <c r="AM70" s="42">
        <v>9604.3333333333339</v>
      </c>
      <c r="AN70" s="42">
        <v>9710.6666666666661</v>
      </c>
      <c r="AO70" s="42">
        <v>9697.3333333333339</v>
      </c>
      <c r="AP70" s="42">
        <v>9741.3333333333339</v>
      </c>
      <c r="AQ70" s="42">
        <v>9749.3333333333339</v>
      </c>
      <c r="AR70" s="42">
        <v>9782.3333333333339</v>
      </c>
      <c r="AS70" s="42">
        <v>9793</v>
      </c>
      <c r="AT70" s="42">
        <v>9750.3333333333339</v>
      </c>
      <c r="AU70" s="42">
        <v>9665</v>
      </c>
      <c r="AV70" s="42">
        <v>9547.6666666666661</v>
      </c>
      <c r="AW70" s="42">
        <v>9507</v>
      </c>
      <c r="AX70" s="42">
        <v>9484.3333333333339</v>
      </c>
      <c r="AY70" s="42">
        <v>9495.6666666666661</v>
      </c>
      <c r="AZ70" s="42">
        <v>9409.6666666666661</v>
      </c>
      <c r="BA70" s="42">
        <v>9437</v>
      </c>
      <c r="BB70" s="42">
        <v>9447.3333333333339</v>
      </c>
      <c r="BC70" s="42">
        <v>9445.3333333333339</v>
      </c>
      <c r="BD70" s="42">
        <v>9433</v>
      </c>
      <c r="BE70" s="42">
        <v>9401.6666666666661</v>
      </c>
      <c r="BF70" s="42">
        <v>9412</v>
      </c>
      <c r="BG70" s="42">
        <v>9445.3333333333339</v>
      </c>
      <c r="BH70" s="42">
        <v>9509</v>
      </c>
      <c r="BI70" s="42">
        <v>9555</v>
      </c>
      <c r="BJ70" s="42">
        <v>9595.6666666666661</v>
      </c>
      <c r="BK70" s="42">
        <v>9640.3333333333339</v>
      </c>
      <c r="BL70" s="42">
        <v>9746.6666666666661</v>
      </c>
      <c r="BM70" s="42">
        <v>9764.3333333333339</v>
      </c>
      <c r="BN70" s="42">
        <v>9815.3333333333339</v>
      </c>
      <c r="BO70" s="42">
        <v>9854.3333333333339</v>
      </c>
      <c r="BP70" s="42">
        <v>9906.6666666666661</v>
      </c>
      <c r="BQ70" s="42">
        <v>10024.33333333333</v>
      </c>
      <c r="BR70" s="42">
        <v>10039.33333333333</v>
      </c>
      <c r="BS70" s="42">
        <v>10083.33333333333</v>
      </c>
      <c r="BT70" s="42">
        <v>10092.33333333333</v>
      </c>
      <c r="BU70" s="42">
        <v>10184.66666666667</v>
      </c>
      <c r="BV70" s="42">
        <v>10250.66666666667</v>
      </c>
      <c r="BW70" s="42">
        <v>10315.33333333333</v>
      </c>
      <c r="BX70" s="42">
        <v>10341.66666666667</v>
      </c>
      <c r="BY70" s="42">
        <v>10446.66666666667</v>
      </c>
      <c r="BZ70" s="42">
        <v>10510.66666666667</v>
      </c>
      <c r="CA70" s="42">
        <v>10566.33333333333</v>
      </c>
      <c r="CB70" s="42">
        <v>10640.66666666667</v>
      </c>
      <c r="CC70" s="42">
        <v>10719.66666666667</v>
      </c>
      <c r="CD70" s="42">
        <v>10814</v>
      </c>
      <c r="CE70" s="42">
        <v>10873</v>
      </c>
      <c r="CF70" s="42">
        <v>10967.33333333333</v>
      </c>
      <c r="CG70" s="42">
        <v>11000.33333333333</v>
      </c>
      <c r="CH70" s="42">
        <v>11027</v>
      </c>
      <c r="CI70" s="42">
        <v>11057.33333333333</v>
      </c>
      <c r="CJ70" s="42">
        <v>11099.33333333333</v>
      </c>
      <c r="CK70" s="42">
        <v>11139.33333333333</v>
      </c>
      <c r="CL70" s="42">
        <v>11199</v>
      </c>
      <c r="CM70" s="42">
        <v>11238</v>
      </c>
      <c r="CN70" s="42">
        <v>11306.66666666667</v>
      </c>
      <c r="CO70" s="42">
        <v>11319.66666666667</v>
      </c>
      <c r="CP70" s="42">
        <v>11366.66666666667</v>
      </c>
      <c r="CQ70" s="42">
        <v>11407.66666666667</v>
      </c>
      <c r="CR70" s="42">
        <v>11483</v>
      </c>
      <c r="CS70" s="42">
        <v>11520.66666666667</v>
      </c>
      <c r="CT70" s="42">
        <v>11591.33333333333</v>
      </c>
      <c r="CU70" s="42">
        <v>11672.33333333333</v>
      </c>
      <c r="CV70" s="42">
        <v>11710.33333333333</v>
      </c>
      <c r="CW70" s="42">
        <v>11752</v>
      </c>
      <c r="CX70" s="42">
        <v>11791.33333333333</v>
      </c>
      <c r="CY70" s="42">
        <v>11828.66666666667</v>
      </c>
      <c r="CZ70" s="42">
        <v>11868</v>
      </c>
      <c r="DA70" s="42">
        <v>11923</v>
      </c>
      <c r="DB70" s="42">
        <v>11966</v>
      </c>
      <c r="DC70" s="42">
        <v>12017.33333333333</v>
      </c>
      <c r="DD70" s="42">
        <v>12067</v>
      </c>
      <c r="DE70" s="42">
        <v>12139</v>
      </c>
      <c r="DF70" s="42">
        <v>12185.66666666667</v>
      </c>
      <c r="DG70" s="42">
        <v>12229.66666666667</v>
      </c>
      <c r="DH70" s="42">
        <v>12296</v>
      </c>
      <c r="DI70" s="42">
        <v>12380</v>
      </c>
      <c r="DJ70" s="42">
        <v>12437.33333333333</v>
      </c>
      <c r="DK70" s="42">
        <v>12501.33333333333</v>
      </c>
      <c r="DL70" s="42">
        <v>12553.33333333333</v>
      </c>
      <c r="DM70" s="42">
        <v>12616.33333333333</v>
      </c>
      <c r="DN70" s="42">
        <v>12694.66666666667</v>
      </c>
      <c r="DO70" s="42">
        <v>12783.33333333333</v>
      </c>
      <c r="DP70" s="42">
        <v>12887.33333333333</v>
      </c>
      <c r="DQ70" s="42">
        <v>12972.33333333333</v>
      </c>
      <c r="DR70" s="42">
        <v>13050.33333333333</v>
      </c>
      <c r="DS70" s="42">
        <v>13113</v>
      </c>
      <c r="DT70" s="42">
        <v>13168</v>
      </c>
      <c r="DU70" s="42">
        <v>13220.66666666667</v>
      </c>
      <c r="DV70" s="42">
        <v>13310</v>
      </c>
      <c r="DW70" s="42">
        <v>13410.66666666667</v>
      </c>
      <c r="DX70" s="42">
        <v>13500.66666666667</v>
      </c>
      <c r="DY70" s="42">
        <v>13583.66666666667</v>
      </c>
      <c r="DZ70" s="42">
        <v>13639</v>
      </c>
      <c r="EA70" s="42">
        <v>13699.33333333333</v>
      </c>
      <c r="EB70" s="42">
        <v>13744.66666666667</v>
      </c>
      <c r="EC70" s="42">
        <v>13775</v>
      </c>
      <c r="ED70" s="42">
        <v>13801</v>
      </c>
      <c r="EE70" s="42">
        <v>13820</v>
      </c>
      <c r="EF70" s="42">
        <v>13832.33333333333</v>
      </c>
      <c r="EG70" s="42">
        <v>13824.33333333333</v>
      </c>
      <c r="EH70" s="42">
        <v>13859</v>
      </c>
      <c r="EI70" s="42">
        <v>13898</v>
      </c>
      <c r="EJ70" s="42">
        <v>13909.33333333333</v>
      </c>
      <c r="EK70" s="42">
        <v>13958.66666666667</v>
      </c>
      <c r="EL70" s="42">
        <v>13994.66666666667</v>
      </c>
      <c r="EM70" s="42">
        <v>14012</v>
      </c>
      <c r="EN70" s="42">
        <v>14085.33333333333</v>
      </c>
      <c r="EO70" s="42">
        <v>14072.33333333333</v>
      </c>
      <c r="EP70" s="42">
        <v>14098</v>
      </c>
      <c r="EQ70" s="42">
        <v>14119.66666666667</v>
      </c>
      <c r="ER70" s="42">
        <v>14201</v>
      </c>
      <c r="ES70" s="42">
        <v>14251.33333333333</v>
      </c>
      <c r="ET70" s="42">
        <v>14287.33333333333</v>
      </c>
      <c r="EU70" s="42">
        <v>14336</v>
      </c>
      <c r="EV70" s="42">
        <v>14369.33333333333</v>
      </c>
      <c r="EW70" s="42">
        <v>14455</v>
      </c>
      <c r="EX70" s="42">
        <v>14521.66666666667</v>
      </c>
      <c r="EY70" s="42">
        <v>14560.33333333333</v>
      </c>
      <c r="EZ70" s="42">
        <v>14594</v>
      </c>
      <c r="FA70" s="42">
        <v>14591</v>
      </c>
      <c r="FB70" s="42">
        <v>14587</v>
      </c>
      <c r="FC70" s="42">
        <v>14576.33333333333</v>
      </c>
      <c r="FD70" s="42">
        <v>14532</v>
      </c>
      <c r="FE70" s="42">
        <v>14521</v>
      </c>
      <c r="FF70" s="42">
        <v>14466</v>
      </c>
      <c r="FG70" s="42">
        <v>14434</v>
      </c>
      <c r="FH70" s="42">
        <v>14327.66666666667</v>
      </c>
      <c r="FI70" s="42">
        <v>14279</v>
      </c>
      <c r="FJ70" s="42">
        <v>14232.66666666667</v>
      </c>
      <c r="FK70" s="42">
        <v>14207.66666666667</v>
      </c>
      <c r="FL70" s="42">
        <v>14094</v>
      </c>
      <c r="FM70" s="42">
        <v>14080.66666666667</v>
      </c>
      <c r="FN70" s="42">
        <v>14067.66666666667</v>
      </c>
      <c r="FO70" s="42">
        <v>14044.33333333333</v>
      </c>
      <c r="FP70" s="42">
        <v>14034.33333333333</v>
      </c>
      <c r="FQ70" s="42">
        <v>14026.33333333333</v>
      </c>
      <c r="FR70" s="42">
        <v>14029.33333333333</v>
      </c>
      <c r="FS70" s="42">
        <v>14033</v>
      </c>
      <c r="FT70" s="42">
        <v>14031</v>
      </c>
      <c r="FU70" s="42">
        <v>14033.66666666667</v>
      </c>
      <c r="FV70" s="42">
        <v>14037.66666666667</v>
      </c>
      <c r="FW70" s="42">
        <v>14077</v>
      </c>
      <c r="FX70" s="42">
        <v>14120</v>
      </c>
      <c r="FY70" s="42">
        <v>14140</v>
      </c>
      <c r="FZ70" s="42">
        <v>14155</v>
      </c>
      <c r="GA70" s="42">
        <v>14181.66666666667</v>
      </c>
      <c r="GB70" s="42">
        <v>14214</v>
      </c>
      <c r="GC70" s="42">
        <v>14223.66666666667</v>
      </c>
      <c r="GD70" s="42">
        <v>14277</v>
      </c>
      <c r="GE70" s="42">
        <v>14297.66666666667</v>
      </c>
      <c r="GF70" s="42">
        <v>14369</v>
      </c>
      <c r="GG70" s="42">
        <v>14351</v>
      </c>
      <c r="GH70" s="42">
        <v>14347</v>
      </c>
      <c r="GI70" s="42">
        <v>14363</v>
      </c>
      <c r="GJ70" s="42">
        <v>14401.66666666667</v>
      </c>
      <c r="GK70" s="42">
        <v>14428.66666666667</v>
      </c>
      <c r="GL70" s="42">
        <v>14442.33333333333</v>
      </c>
      <c r="GM70" s="42">
        <v>14468.66666666667</v>
      </c>
      <c r="GN70" s="42">
        <v>14494.33333333333</v>
      </c>
      <c r="GO70" s="42">
        <v>14510</v>
      </c>
      <c r="GP70" s="42">
        <v>14527.66666666667</v>
      </c>
      <c r="GQ70" s="42">
        <v>14558.33333333333</v>
      </c>
      <c r="GR70" s="42">
        <v>14590</v>
      </c>
      <c r="GS70" s="42">
        <v>14620.33333333333</v>
      </c>
      <c r="GT70" s="42">
        <v>14658.33333333333</v>
      </c>
      <c r="GU70" s="42">
        <v>13569.66666666667</v>
      </c>
      <c r="GV70" s="42">
        <v>13736.66666666667</v>
      </c>
      <c r="GW70" s="42">
        <v>13655.33333333333</v>
      </c>
      <c r="GX70" s="42">
        <v>13670.66666666667</v>
      </c>
    </row>
    <row r="71" spans="1:206" x14ac:dyDescent="0.35">
      <c r="A71" s="2" t="s">
        <v>340</v>
      </c>
      <c r="B71" s="42">
        <v>23545.666666666672</v>
      </c>
      <c r="C71" s="42">
        <v>24037</v>
      </c>
      <c r="D71" s="42">
        <v>25485.666666666672</v>
      </c>
      <c r="E71" s="42">
        <v>25754.666666666672</v>
      </c>
      <c r="F71" s="42">
        <v>25713</v>
      </c>
      <c r="G71" s="42">
        <v>25998.666666666672</v>
      </c>
      <c r="H71" s="42">
        <v>25691</v>
      </c>
      <c r="I71" s="42">
        <v>26178.666666666672</v>
      </c>
      <c r="J71" s="42">
        <v>25519</v>
      </c>
      <c r="K71" s="42">
        <v>24875</v>
      </c>
      <c r="L71" s="42">
        <v>25641</v>
      </c>
      <c r="M71" s="42">
        <v>27114.333333333328</v>
      </c>
      <c r="N71" s="42">
        <v>27472.666666666672</v>
      </c>
      <c r="O71" s="42">
        <v>27079.333333333328</v>
      </c>
      <c r="P71" s="42">
        <v>27510</v>
      </c>
      <c r="Q71" s="42">
        <v>28620</v>
      </c>
      <c r="R71" s="42">
        <v>30923.666666666672</v>
      </c>
      <c r="S71" s="42">
        <v>33400.666666666657</v>
      </c>
      <c r="T71" s="42">
        <v>33701.666666666657</v>
      </c>
      <c r="U71" s="42">
        <v>33884</v>
      </c>
      <c r="V71" s="42">
        <v>37820.333333333343</v>
      </c>
      <c r="W71" s="42">
        <v>35429.666666666657</v>
      </c>
      <c r="X71" s="42">
        <v>36988.333333333343</v>
      </c>
      <c r="Y71" s="42">
        <v>39554</v>
      </c>
      <c r="Z71" s="42">
        <v>42554</v>
      </c>
      <c r="AA71" s="42">
        <v>38830.666666666657</v>
      </c>
      <c r="AB71" s="42">
        <v>36130</v>
      </c>
      <c r="AC71" s="42">
        <v>34359.666666666657</v>
      </c>
      <c r="AD71" s="42">
        <v>36034</v>
      </c>
      <c r="AE71" s="42">
        <v>37037.666666666657</v>
      </c>
      <c r="AF71" s="42">
        <v>35666.333333333343</v>
      </c>
      <c r="AG71" s="42">
        <v>35160</v>
      </c>
      <c r="AH71" s="42">
        <v>34095.333333333343</v>
      </c>
      <c r="AI71" s="42">
        <v>41889.666666666657</v>
      </c>
      <c r="AJ71" s="42">
        <v>43760.666666666657</v>
      </c>
      <c r="AK71" s="42">
        <v>45015.333333333343</v>
      </c>
      <c r="AL71" s="42">
        <v>40794</v>
      </c>
      <c r="AM71" s="42">
        <v>45875.333333333343</v>
      </c>
      <c r="AN71" s="42">
        <v>49343.666666666657</v>
      </c>
      <c r="AO71" s="42">
        <v>52609</v>
      </c>
      <c r="AP71" s="42">
        <v>55934.333333333343</v>
      </c>
      <c r="AQ71" s="42">
        <v>54112</v>
      </c>
      <c r="AR71" s="42">
        <v>52797</v>
      </c>
      <c r="AS71" s="42">
        <v>54381</v>
      </c>
      <c r="AT71" s="42">
        <v>60484</v>
      </c>
      <c r="AU71" s="42">
        <v>53862</v>
      </c>
      <c r="AV71" s="42">
        <v>52044</v>
      </c>
      <c r="AW71" s="42">
        <v>54313.666666666657</v>
      </c>
      <c r="AX71" s="42">
        <v>51944</v>
      </c>
      <c r="AY71" s="42">
        <v>52182.666666666657</v>
      </c>
      <c r="AZ71" s="42">
        <v>52486.333333333343</v>
      </c>
      <c r="BA71" s="42">
        <v>54765.333333333343</v>
      </c>
      <c r="BB71" s="42">
        <v>52678.333333333343</v>
      </c>
      <c r="BC71" s="42">
        <v>51386</v>
      </c>
      <c r="BD71" s="42">
        <v>53662.333333333343</v>
      </c>
      <c r="BE71" s="42">
        <v>53249</v>
      </c>
      <c r="BF71" s="42">
        <v>55752.333333333343</v>
      </c>
      <c r="BG71" s="42">
        <v>57382.666666666657</v>
      </c>
      <c r="BH71" s="42">
        <v>59910.333333333343</v>
      </c>
      <c r="BI71" s="42">
        <v>60890.666666666657</v>
      </c>
      <c r="BJ71" s="42">
        <v>62514.666666666657</v>
      </c>
      <c r="BK71" s="42">
        <v>65739.333333333328</v>
      </c>
      <c r="BL71" s="42">
        <v>67220</v>
      </c>
      <c r="BM71" s="42">
        <v>66558.333333333328</v>
      </c>
      <c r="BN71" s="42">
        <v>70815.333333333328</v>
      </c>
      <c r="BO71" s="42">
        <v>72215.333333333328</v>
      </c>
      <c r="BP71" s="42">
        <v>73843.333333333328</v>
      </c>
      <c r="BQ71" s="42">
        <v>71122.666666666672</v>
      </c>
      <c r="BR71" s="42">
        <v>75290</v>
      </c>
      <c r="BS71" s="42">
        <v>75025.666666666672</v>
      </c>
      <c r="BT71" s="42">
        <v>77047</v>
      </c>
      <c r="BU71" s="42">
        <v>78058</v>
      </c>
      <c r="BV71" s="42">
        <v>79349.666666666672</v>
      </c>
      <c r="BW71" s="42">
        <v>83348</v>
      </c>
      <c r="BX71" s="42">
        <v>82022.666666666672</v>
      </c>
      <c r="BY71" s="42">
        <v>84604</v>
      </c>
      <c r="BZ71" s="42">
        <v>83566.666666666672</v>
      </c>
      <c r="CA71" s="42">
        <v>85684</v>
      </c>
      <c r="CB71" s="42">
        <v>85730.333333333328</v>
      </c>
      <c r="CC71" s="42">
        <v>89358.333333333328</v>
      </c>
      <c r="CD71" s="42">
        <v>94388.333333333328</v>
      </c>
      <c r="CE71" s="42">
        <v>93807</v>
      </c>
      <c r="CF71" s="42">
        <v>94972</v>
      </c>
      <c r="CG71" s="42">
        <v>98807.666666666672</v>
      </c>
      <c r="CH71" s="42">
        <v>95253.666666666672</v>
      </c>
      <c r="CI71" s="42">
        <v>96128.666666666672</v>
      </c>
      <c r="CJ71" s="42">
        <v>97326.333333333328</v>
      </c>
      <c r="CK71" s="42">
        <v>99221</v>
      </c>
      <c r="CL71" s="42">
        <v>106368.6666666667</v>
      </c>
      <c r="CM71" s="42">
        <v>103446</v>
      </c>
      <c r="CN71" s="42">
        <v>99580.333333333328</v>
      </c>
      <c r="CO71" s="42">
        <v>98022.333333333328</v>
      </c>
      <c r="CP71" s="42">
        <v>102495</v>
      </c>
      <c r="CQ71" s="42">
        <v>111962</v>
      </c>
      <c r="CR71" s="42">
        <v>116124.6666666667</v>
      </c>
      <c r="CS71" s="42">
        <v>118029</v>
      </c>
      <c r="CT71" s="42">
        <v>111803</v>
      </c>
      <c r="CU71" s="42">
        <v>113545</v>
      </c>
      <c r="CV71" s="42">
        <v>118942</v>
      </c>
      <c r="CW71" s="42">
        <v>117294.3333333333</v>
      </c>
      <c r="CX71" s="42">
        <v>116848.6666666667</v>
      </c>
      <c r="CY71" s="42">
        <v>124434.3333333333</v>
      </c>
      <c r="CZ71" s="42">
        <v>125240</v>
      </c>
      <c r="DA71" s="42">
        <v>127572.6666666667</v>
      </c>
      <c r="DB71" s="42">
        <v>126179.3333333333</v>
      </c>
      <c r="DC71" s="42">
        <v>131672</v>
      </c>
      <c r="DD71" s="42">
        <v>131615</v>
      </c>
      <c r="DE71" s="42">
        <v>135638.66666666669</v>
      </c>
      <c r="DF71" s="42">
        <v>135471.66666666669</v>
      </c>
      <c r="DG71" s="42">
        <v>139479.33333333331</v>
      </c>
      <c r="DH71" s="42">
        <v>141385.33333333331</v>
      </c>
      <c r="DI71" s="42">
        <v>140102.66666666669</v>
      </c>
      <c r="DJ71" s="42">
        <v>133975</v>
      </c>
      <c r="DK71" s="42">
        <v>137818</v>
      </c>
      <c r="DL71" s="42">
        <v>143529.33333333331</v>
      </c>
      <c r="DM71" s="42">
        <v>144434.66666666669</v>
      </c>
      <c r="DN71" s="42">
        <v>150497</v>
      </c>
      <c r="DO71" s="42">
        <v>152515.33333333331</v>
      </c>
      <c r="DP71" s="42">
        <v>155465.33333333331</v>
      </c>
      <c r="DQ71" s="42">
        <v>163365.33333333331</v>
      </c>
      <c r="DR71" s="42">
        <v>168776.33333333331</v>
      </c>
      <c r="DS71" s="42">
        <v>165200.66666666669</v>
      </c>
      <c r="DT71" s="42">
        <v>166145</v>
      </c>
      <c r="DU71" s="42">
        <v>170616.66666666669</v>
      </c>
      <c r="DV71" s="42">
        <v>176411.33333333331</v>
      </c>
      <c r="DW71" s="42">
        <v>189275.66666666669</v>
      </c>
      <c r="DX71" s="42">
        <v>187116</v>
      </c>
      <c r="DY71" s="42">
        <v>193037.66666666669</v>
      </c>
      <c r="DZ71" s="42">
        <v>198023.33333333331</v>
      </c>
      <c r="EA71" s="42">
        <v>194794</v>
      </c>
      <c r="EB71" s="42">
        <v>196443.66666666669</v>
      </c>
      <c r="EC71" s="42">
        <v>199770.66666666669</v>
      </c>
      <c r="ED71" s="42">
        <v>197410.66666666669</v>
      </c>
      <c r="EE71" s="42">
        <v>195858</v>
      </c>
      <c r="EF71" s="42">
        <v>200686</v>
      </c>
      <c r="EG71" s="42">
        <v>199340</v>
      </c>
      <c r="EH71" s="42">
        <v>197322.33333333331</v>
      </c>
      <c r="EI71" s="42">
        <v>202356.33333333331</v>
      </c>
      <c r="EJ71" s="42">
        <v>202328</v>
      </c>
      <c r="EK71" s="42">
        <v>204931</v>
      </c>
      <c r="EL71" s="42">
        <v>207202</v>
      </c>
      <c r="EM71" s="42">
        <v>215946</v>
      </c>
      <c r="EN71" s="42">
        <v>219407.66666666669</v>
      </c>
      <c r="EO71" s="42">
        <v>222763.66666666669</v>
      </c>
      <c r="EP71" s="42">
        <v>230117.66666666669</v>
      </c>
      <c r="EQ71" s="42">
        <v>238436</v>
      </c>
      <c r="ER71" s="42">
        <v>238965</v>
      </c>
      <c r="ES71" s="42">
        <v>242956.33333333331</v>
      </c>
      <c r="ET71" s="42">
        <v>258254.33333333331</v>
      </c>
      <c r="EU71" s="42">
        <v>266203.66666666669</v>
      </c>
      <c r="EV71" s="42">
        <v>271640.33333333331</v>
      </c>
      <c r="EW71" s="42">
        <v>276454.66666666669</v>
      </c>
      <c r="EX71" s="42">
        <v>278038.33333333331</v>
      </c>
      <c r="EY71" s="42">
        <v>283074.33333333331</v>
      </c>
      <c r="EZ71" s="42">
        <v>287093.66666666669</v>
      </c>
      <c r="FA71" s="42">
        <v>288334</v>
      </c>
      <c r="FB71" s="42">
        <v>289591.33333333331</v>
      </c>
      <c r="FC71" s="42">
        <v>292223.66666666669</v>
      </c>
      <c r="FD71" s="42">
        <v>287368</v>
      </c>
      <c r="FE71" s="42">
        <v>274301</v>
      </c>
      <c r="FF71" s="42">
        <v>268022</v>
      </c>
      <c r="FG71" s="42">
        <v>274526.66666666669</v>
      </c>
      <c r="FH71" s="42">
        <v>277232.33333333331</v>
      </c>
      <c r="FI71" s="42">
        <v>269906.33333333331</v>
      </c>
      <c r="FJ71" s="42">
        <v>258077</v>
      </c>
      <c r="FK71" s="42">
        <v>251739</v>
      </c>
      <c r="FL71" s="42">
        <v>253215.33333333331</v>
      </c>
      <c r="FM71" s="42">
        <v>258046</v>
      </c>
      <c r="FN71" s="42">
        <v>254528.33333333331</v>
      </c>
      <c r="FO71" s="42">
        <v>254598.66666666669</v>
      </c>
      <c r="FP71" s="42">
        <v>252248.66666666669</v>
      </c>
      <c r="FQ71" s="42">
        <v>246424.33333333331</v>
      </c>
      <c r="FR71" s="42">
        <v>242924.33333333331</v>
      </c>
      <c r="FS71" s="42">
        <v>245991.66666666669</v>
      </c>
      <c r="FT71" s="42">
        <v>249225</v>
      </c>
      <c r="FU71" s="42">
        <v>247543.33333333331</v>
      </c>
      <c r="FV71" s="42">
        <v>242591.33333333331</v>
      </c>
      <c r="FW71" s="42">
        <v>251613.33333333331</v>
      </c>
      <c r="FX71" s="42">
        <v>257546.33333333331</v>
      </c>
      <c r="FY71" s="42">
        <v>260104.33333333331</v>
      </c>
      <c r="FZ71" s="42">
        <v>260731.66666666669</v>
      </c>
      <c r="GA71" s="42">
        <v>274292.33333333331</v>
      </c>
      <c r="GB71" s="42">
        <v>278090.33333333331</v>
      </c>
      <c r="GC71" s="42">
        <v>268417</v>
      </c>
      <c r="GD71" s="42">
        <v>280145</v>
      </c>
      <c r="GE71" s="42">
        <v>275022</v>
      </c>
      <c r="GF71" s="42">
        <v>271266.66666666669</v>
      </c>
      <c r="GG71" s="42">
        <v>274719.66666666669</v>
      </c>
      <c r="GH71" s="42">
        <v>274527.66666666669</v>
      </c>
      <c r="GI71" s="42">
        <v>275545.66666666669</v>
      </c>
      <c r="GJ71" s="42">
        <v>273887</v>
      </c>
      <c r="GK71" s="42">
        <v>278738</v>
      </c>
      <c r="GL71" s="42">
        <v>284701</v>
      </c>
      <c r="GM71" s="42">
        <v>293031</v>
      </c>
      <c r="GN71" s="42">
        <v>291638.33333333331</v>
      </c>
      <c r="GO71" s="42">
        <v>283060</v>
      </c>
      <c r="GP71" s="42">
        <v>299821.33333333331</v>
      </c>
      <c r="GQ71" s="42">
        <v>314021</v>
      </c>
      <c r="GR71" s="42">
        <v>311467.66666666669</v>
      </c>
      <c r="GS71" s="42">
        <v>312808.66666666669</v>
      </c>
      <c r="GT71" s="42">
        <v>328551</v>
      </c>
      <c r="GU71" s="42">
        <v>326980</v>
      </c>
      <c r="GV71" s="42">
        <v>318988.33333333331</v>
      </c>
      <c r="GW71" s="42">
        <v>327773.66666666669</v>
      </c>
      <c r="GX71" s="42">
        <v>323195.66666666669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5" sqref="A5"/>
    </sheetView>
  </sheetViews>
  <sheetFormatPr defaultColWidth="8.81640625" defaultRowHeight="14" x14ac:dyDescent="0.3"/>
  <cols>
    <col min="1" max="1" width="77.81640625" style="54" bestFit="1" customWidth="1"/>
    <col min="2" max="2" width="21" style="54" customWidth="1"/>
    <col min="3" max="4" width="8.81640625" style="54"/>
    <col min="5" max="5" width="37.6328125" style="54" customWidth="1"/>
    <col min="6" max="6" width="16" style="54" customWidth="1"/>
    <col min="7" max="16384" width="8.81640625" style="54"/>
  </cols>
  <sheetData>
    <row r="1" spans="1:10" x14ac:dyDescent="0.3">
      <c r="A1" s="54" t="s">
        <v>459</v>
      </c>
      <c r="C1" s="218"/>
      <c r="D1" s="218"/>
      <c r="E1" s="218"/>
      <c r="F1" s="218"/>
      <c r="G1" s="218"/>
      <c r="H1" s="218"/>
      <c r="I1" s="218"/>
      <c r="J1" s="218"/>
    </row>
    <row r="2" spans="1:10" ht="20" x14ac:dyDescent="0.4">
      <c r="A2" s="219" t="s">
        <v>405</v>
      </c>
      <c r="B2" s="219" t="s">
        <v>457</v>
      </c>
      <c r="C2" s="269" t="s">
        <v>479</v>
      </c>
      <c r="D2" s="269" t="s">
        <v>498</v>
      </c>
      <c r="E2" s="220"/>
      <c r="F2" s="220"/>
      <c r="G2" s="220"/>
      <c r="H2" s="55"/>
      <c r="I2" s="218"/>
      <c r="J2" s="218"/>
    </row>
    <row r="3" spans="1:10" x14ac:dyDescent="0.3">
      <c r="A3" s="222" t="s">
        <v>406</v>
      </c>
      <c r="B3" s="221">
        <f>SUM(B4:B7)</f>
        <v>325</v>
      </c>
      <c r="C3" s="218"/>
      <c r="D3" s="218"/>
      <c r="E3" s="670" t="s">
        <v>463</v>
      </c>
      <c r="F3" s="670"/>
      <c r="G3" s="218"/>
      <c r="H3" s="218"/>
      <c r="I3" s="218"/>
      <c r="J3" s="218"/>
    </row>
    <row r="4" spans="1:10" x14ac:dyDescent="0.3">
      <c r="A4" s="210" t="s">
        <v>407</v>
      </c>
      <c r="B4" s="221">
        <v>284</v>
      </c>
      <c r="C4" s="218"/>
      <c r="D4" s="218"/>
      <c r="E4" s="217" t="s">
        <v>115</v>
      </c>
      <c r="F4" s="217" t="s">
        <v>462</v>
      </c>
      <c r="G4" s="218"/>
      <c r="H4" s="218"/>
      <c r="I4" s="218"/>
      <c r="J4" s="218"/>
    </row>
    <row r="5" spans="1:10" x14ac:dyDescent="0.3">
      <c r="A5" s="210" t="s">
        <v>408</v>
      </c>
      <c r="B5" s="221">
        <v>20</v>
      </c>
      <c r="C5" s="218"/>
      <c r="D5" s="218"/>
      <c r="E5" s="218" t="s">
        <v>391</v>
      </c>
      <c r="F5" s="218">
        <f>SUM(B11:B16)</f>
        <v>82</v>
      </c>
      <c r="G5" s="218"/>
      <c r="H5" s="218"/>
      <c r="I5" s="218"/>
      <c r="J5" s="218"/>
    </row>
    <row r="6" spans="1:10" x14ac:dyDescent="0.3">
      <c r="A6" s="210" t="s">
        <v>409</v>
      </c>
      <c r="B6" s="221">
        <v>15</v>
      </c>
      <c r="C6" s="218"/>
      <c r="D6" s="218"/>
      <c r="E6" s="218" t="s">
        <v>500</v>
      </c>
      <c r="F6" s="218">
        <f>B23</f>
        <v>3</v>
      </c>
      <c r="G6" s="218"/>
      <c r="H6" s="218"/>
      <c r="I6" s="218"/>
      <c r="J6" s="218"/>
    </row>
    <row r="7" spans="1:10" x14ac:dyDescent="0.3">
      <c r="A7" s="210" t="s">
        <v>410</v>
      </c>
      <c r="B7" s="221">
        <v>6</v>
      </c>
      <c r="C7" s="218"/>
      <c r="D7" s="218"/>
      <c r="E7" s="218" t="s">
        <v>389</v>
      </c>
      <c r="F7" s="218">
        <f>B27-B28</f>
        <v>29</v>
      </c>
      <c r="G7" s="218"/>
      <c r="H7" s="218"/>
      <c r="I7" s="218"/>
      <c r="J7" s="218"/>
    </row>
    <row r="8" spans="1:10" x14ac:dyDescent="0.3">
      <c r="A8" s="217" t="s">
        <v>411</v>
      </c>
      <c r="B8" s="221">
        <v>121</v>
      </c>
      <c r="E8" s="218" t="s">
        <v>499</v>
      </c>
      <c r="F8" s="218">
        <f>B42</f>
        <v>2</v>
      </c>
    </row>
    <row r="9" spans="1:10" x14ac:dyDescent="0.3">
      <c r="A9" s="223" t="s">
        <v>412</v>
      </c>
      <c r="B9" s="221">
        <v>166</v>
      </c>
      <c r="E9" s="54" t="s">
        <v>501</v>
      </c>
      <c r="F9" s="54">
        <f>B18+B20+B21</f>
        <v>34</v>
      </c>
    </row>
    <row r="10" spans="1:10" x14ac:dyDescent="0.3">
      <c r="A10" s="211" t="s">
        <v>388</v>
      </c>
      <c r="B10" s="221">
        <v>82</v>
      </c>
      <c r="E10" s="92" t="s">
        <v>461</v>
      </c>
      <c r="F10" s="92" t="s">
        <v>460</v>
      </c>
    </row>
    <row r="11" spans="1:10" x14ac:dyDescent="0.3">
      <c r="A11" s="210" t="s">
        <v>414</v>
      </c>
      <c r="B11" s="221">
        <v>54</v>
      </c>
      <c r="E11" s="54" t="s">
        <v>471</v>
      </c>
      <c r="F11" s="54">
        <f>B4</f>
        <v>284</v>
      </c>
    </row>
    <row r="12" spans="1:10" x14ac:dyDescent="0.3">
      <c r="A12" s="210" t="s">
        <v>415</v>
      </c>
      <c r="B12" s="221">
        <v>20</v>
      </c>
      <c r="E12" s="54" t="s">
        <v>472</v>
      </c>
      <c r="F12" s="54">
        <f>B5</f>
        <v>20</v>
      </c>
    </row>
    <row r="13" spans="1:10" x14ac:dyDescent="0.3">
      <c r="A13" s="210" t="s">
        <v>449</v>
      </c>
      <c r="B13" s="221">
        <v>4</v>
      </c>
      <c r="E13" s="54" t="s">
        <v>409</v>
      </c>
      <c r="F13" s="54">
        <f>B6</f>
        <v>15</v>
      </c>
    </row>
    <row r="14" spans="1:10" ht="28" x14ac:dyDescent="0.3">
      <c r="A14" s="210" t="s">
        <v>416</v>
      </c>
      <c r="B14" s="221">
        <v>2</v>
      </c>
      <c r="E14" s="64" t="s">
        <v>410</v>
      </c>
      <c r="F14" s="54">
        <f>B7</f>
        <v>6</v>
      </c>
    </row>
    <row r="15" spans="1:10" ht="28" x14ac:dyDescent="0.3">
      <c r="A15" s="210" t="s">
        <v>417</v>
      </c>
      <c r="B15" s="221">
        <v>1</v>
      </c>
      <c r="E15" s="64" t="s">
        <v>429</v>
      </c>
      <c r="F15" s="54">
        <f>B28</f>
        <v>15</v>
      </c>
    </row>
    <row r="16" spans="1:10" x14ac:dyDescent="0.3">
      <c r="A16" s="210" t="s">
        <v>419</v>
      </c>
      <c r="B16" s="221">
        <v>1</v>
      </c>
      <c r="E16" s="54" t="s">
        <v>436</v>
      </c>
      <c r="F16" s="54">
        <f>B37</f>
        <v>12</v>
      </c>
    </row>
    <row r="17" spans="1:6" x14ac:dyDescent="0.3">
      <c r="A17" s="92" t="s">
        <v>421</v>
      </c>
      <c r="B17" s="221">
        <v>72</v>
      </c>
      <c r="E17" s="54" t="s">
        <v>437</v>
      </c>
      <c r="F17" s="54">
        <f>B38</f>
        <v>10</v>
      </c>
    </row>
    <row r="18" spans="1:6" x14ac:dyDescent="0.3">
      <c r="A18" s="210" t="s">
        <v>422</v>
      </c>
      <c r="B18" s="221">
        <v>22</v>
      </c>
      <c r="C18" s="54" t="s">
        <v>480</v>
      </c>
    </row>
    <row r="19" spans="1:6" x14ac:dyDescent="0.3">
      <c r="A19" s="210" t="s">
        <v>413</v>
      </c>
      <c r="B19" s="221">
        <v>20</v>
      </c>
      <c r="C19" s="54" t="s">
        <v>492</v>
      </c>
    </row>
    <row r="20" spans="1:6" x14ac:dyDescent="0.3">
      <c r="A20" s="210" t="s">
        <v>423</v>
      </c>
      <c r="B20" s="221">
        <v>8</v>
      </c>
      <c r="C20" s="54" t="s">
        <v>480</v>
      </c>
    </row>
    <row r="21" spans="1:6" x14ac:dyDescent="0.3">
      <c r="A21" s="210" t="s">
        <v>424</v>
      </c>
      <c r="B21" s="221">
        <v>4</v>
      </c>
      <c r="C21" s="54" t="s">
        <v>115</v>
      </c>
    </row>
    <row r="22" spans="1:6" x14ac:dyDescent="0.3">
      <c r="A22" s="225" t="s">
        <v>464</v>
      </c>
      <c r="B22" s="221">
        <v>4</v>
      </c>
      <c r="C22" s="54" t="s">
        <v>492</v>
      </c>
    </row>
    <row r="23" spans="1:6" x14ac:dyDescent="0.3">
      <c r="A23" s="210" t="s">
        <v>425</v>
      </c>
      <c r="B23" s="221">
        <v>3</v>
      </c>
      <c r="C23" s="54" t="s">
        <v>493</v>
      </c>
    </row>
    <row r="24" spans="1:6" x14ac:dyDescent="0.3">
      <c r="A24" s="225" t="s">
        <v>426</v>
      </c>
      <c r="B24" s="221">
        <v>3</v>
      </c>
      <c r="C24" s="54" t="s">
        <v>494</v>
      </c>
    </row>
    <row r="25" spans="1:6" x14ac:dyDescent="0.3">
      <c r="A25" s="224" t="s">
        <v>427</v>
      </c>
      <c r="B25" s="221">
        <v>3</v>
      </c>
      <c r="C25" s="54" t="s">
        <v>495</v>
      </c>
    </row>
    <row r="26" spans="1:6" x14ac:dyDescent="0.3">
      <c r="A26" s="210" t="s">
        <v>428</v>
      </c>
      <c r="B26" s="221">
        <v>4</v>
      </c>
      <c r="C26" s="54" t="s">
        <v>481</v>
      </c>
    </row>
    <row r="27" spans="1:6" x14ac:dyDescent="0.3">
      <c r="A27" s="92" t="s">
        <v>389</v>
      </c>
      <c r="B27" s="221">
        <v>44</v>
      </c>
    </row>
    <row r="28" spans="1:6" x14ac:dyDescent="0.3">
      <c r="A28" s="259" t="s">
        <v>429</v>
      </c>
      <c r="B28" s="260">
        <v>15</v>
      </c>
    </row>
    <row r="29" spans="1:6" x14ac:dyDescent="0.3">
      <c r="A29" s="210" t="s">
        <v>430</v>
      </c>
      <c r="B29" s="221">
        <v>14</v>
      </c>
    </row>
    <row r="30" spans="1:6" x14ac:dyDescent="0.3">
      <c r="A30" s="210" t="s">
        <v>431</v>
      </c>
      <c r="B30" s="221">
        <v>10</v>
      </c>
    </row>
    <row r="31" spans="1:6" x14ac:dyDescent="0.3">
      <c r="A31" s="210" t="s">
        <v>432</v>
      </c>
      <c r="B31" s="221">
        <v>2</v>
      </c>
    </row>
    <row r="32" spans="1:6" x14ac:dyDescent="0.3">
      <c r="A32" s="210" t="s">
        <v>433</v>
      </c>
      <c r="B32" s="221">
        <v>2</v>
      </c>
    </row>
    <row r="33" spans="1:6" x14ac:dyDescent="0.3">
      <c r="A33" s="210" t="s">
        <v>434</v>
      </c>
      <c r="B33" s="221">
        <v>1</v>
      </c>
    </row>
    <row r="34" spans="1:6" x14ac:dyDescent="0.3">
      <c r="A34" s="92" t="s">
        <v>418</v>
      </c>
      <c r="B34" s="221">
        <v>88</v>
      </c>
    </row>
    <row r="35" spans="1:6" x14ac:dyDescent="0.3">
      <c r="A35" s="224" t="s">
        <v>435</v>
      </c>
      <c r="B35" s="221">
        <v>26</v>
      </c>
    </row>
    <row r="36" spans="1:6" x14ac:dyDescent="0.3">
      <c r="A36" s="225" t="s">
        <v>474</v>
      </c>
      <c r="B36" s="221">
        <v>25</v>
      </c>
    </row>
    <row r="37" spans="1:6" x14ac:dyDescent="0.3">
      <c r="A37" s="210" t="s">
        <v>436</v>
      </c>
      <c r="B37" s="221">
        <v>12</v>
      </c>
      <c r="C37" s="54" t="s">
        <v>490</v>
      </c>
      <c r="E37" s="54" t="s">
        <v>484</v>
      </c>
      <c r="F37" s="54" t="s">
        <v>485</v>
      </c>
    </row>
    <row r="38" spans="1:6" x14ac:dyDescent="0.3">
      <c r="A38" s="210" t="s">
        <v>437</v>
      </c>
      <c r="B38" s="221">
        <v>10</v>
      </c>
      <c r="C38" s="54" t="s">
        <v>490</v>
      </c>
      <c r="E38" s="54" t="s">
        <v>491</v>
      </c>
      <c r="F38" s="54" t="s">
        <v>486</v>
      </c>
    </row>
    <row r="39" spans="1:6" x14ac:dyDescent="0.3">
      <c r="A39" s="210" t="s">
        <v>438</v>
      </c>
      <c r="B39" s="221">
        <v>7</v>
      </c>
      <c r="C39" s="54" t="s">
        <v>481</v>
      </c>
      <c r="E39" s="54" t="s">
        <v>488</v>
      </c>
      <c r="F39" s="54" t="s">
        <v>487</v>
      </c>
    </row>
    <row r="40" spans="1:6" x14ac:dyDescent="0.3">
      <c r="A40" s="210" t="s">
        <v>439</v>
      </c>
      <c r="B40" s="221">
        <v>5</v>
      </c>
      <c r="C40" s="54" t="s">
        <v>492</v>
      </c>
      <c r="E40" s="54" t="s">
        <v>489</v>
      </c>
    </row>
    <row r="41" spans="1:6" x14ac:dyDescent="0.3">
      <c r="A41" s="210" t="s">
        <v>440</v>
      </c>
      <c r="B41" s="221">
        <v>2</v>
      </c>
      <c r="C41" s="54" t="s">
        <v>481</v>
      </c>
      <c r="E41" s="54" t="s">
        <v>483</v>
      </c>
    </row>
    <row r="42" spans="1:6" x14ac:dyDescent="0.3">
      <c r="A42" s="210" t="s">
        <v>441</v>
      </c>
      <c r="B42" s="221">
        <v>2</v>
      </c>
      <c r="C42" s="54" t="s">
        <v>480</v>
      </c>
      <c r="E42" s="268" t="s">
        <v>478</v>
      </c>
    </row>
    <row r="43" spans="1:6" x14ac:dyDescent="0.3">
      <c r="A43" s="210" t="s">
        <v>442</v>
      </c>
      <c r="B43" s="221">
        <v>0</v>
      </c>
      <c r="E43" s="54" t="s">
        <v>482</v>
      </c>
    </row>
    <row r="44" spans="1:6" x14ac:dyDescent="0.3">
      <c r="A44" s="217" t="s">
        <v>420</v>
      </c>
      <c r="B44" s="226">
        <v>40</v>
      </c>
    </row>
    <row r="45" spans="1:6" x14ac:dyDescent="0.3">
      <c r="A45" s="224" t="s">
        <v>443</v>
      </c>
      <c r="B45" s="227">
        <v>21</v>
      </c>
    </row>
    <row r="46" spans="1:6" x14ac:dyDescent="0.3">
      <c r="A46" s="225" t="s">
        <v>444</v>
      </c>
      <c r="B46" s="226">
        <v>6</v>
      </c>
    </row>
    <row r="47" spans="1:6" x14ac:dyDescent="0.3">
      <c r="A47" s="224" t="s">
        <v>445</v>
      </c>
      <c r="B47" s="227">
        <v>4</v>
      </c>
    </row>
    <row r="48" spans="1:6" x14ac:dyDescent="0.3">
      <c r="A48" s="225" t="s">
        <v>446</v>
      </c>
      <c r="B48" s="226">
        <v>4</v>
      </c>
    </row>
    <row r="49" spans="1:2" x14ac:dyDescent="0.3">
      <c r="A49" s="224" t="s">
        <v>447</v>
      </c>
      <c r="B49" s="227">
        <v>3</v>
      </c>
    </row>
    <row r="50" spans="1:2" x14ac:dyDescent="0.3">
      <c r="A50" s="225" t="s">
        <v>448</v>
      </c>
      <c r="B50" s="226">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B686"/>
  <sheetViews>
    <sheetView zoomScale="69" workbookViewId="0">
      <selection activeCell="V24" sqref="V24"/>
    </sheetView>
  </sheetViews>
  <sheetFormatPr defaultColWidth="8.81640625" defaultRowHeight="14.5" x14ac:dyDescent="0.35"/>
  <cols>
    <col min="23" max="23" width="36.1796875" bestFit="1" customWidth="1"/>
    <col min="24" max="24" width="53" bestFit="1" customWidth="1"/>
    <col min="28" max="28" width="25.6328125" bestFit="1" customWidth="1"/>
  </cols>
  <sheetData>
    <row r="1" spans="1:54" x14ac:dyDescent="0.35">
      <c r="A1" s="3"/>
      <c r="B1" s="671" t="s">
        <v>10</v>
      </c>
      <c r="C1" s="672"/>
      <c r="D1" s="4"/>
      <c r="E1" s="4"/>
      <c r="F1" s="4"/>
      <c r="G1" s="5"/>
      <c r="H1" s="5"/>
      <c r="I1" s="5"/>
      <c r="J1" s="5"/>
      <c r="K1" s="5"/>
      <c r="L1" s="673" t="s">
        <v>11</v>
      </c>
      <c r="M1" s="672"/>
      <c r="N1" s="672"/>
      <c r="O1" s="672"/>
      <c r="P1" s="672"/>
      <c r="Q1" s="672"/>
      <c r="R1" s="5"/>
      <c r="S1" s="5"/>
      <c r="T1" s="674" t="s">
        <v>12</v>
      </c>
      <c r="U1" s="672"/>
      <c r="V1" s="672"/>
      <c r="W1" s="675" t="s">
        <v>13</v>
      </c>
      <c r="X1" s="672"/>
      <c r="Y1" s="672"/>
      <c r="Z1" s="672"/>
      <c r="AA1" s="672"/>
      <c r="AB1" s="672"/>
      <c r="AC1" s="672"/>
      <c r="AD1" s="672"/>
      <c r="AE1" s="6"/>
      <c r="AF1" s="7"/>
      <c r="AG1" s="6"/>
      <c r="AH1" s="6"/>
      <c r="AI1" s="6"/>
      <c r="AJ1" s="6"/>
      <c r="AK1" s="6"/>
      <c r="AL1" s="6"/>
      <c r="AM1" s="6"/>
      <c r="AN1" s="6"/>
      <c r="AO1" s="676" t="s">
        <v>14</v>
      </c>
      <c r="AP1" s="672"/>
      <c r="AQ1" s="672"/>
      <c r="AR1" s="672"/>
      <c r="AS1" s="672"/>
      <c r="AT1" s="672"/>
      <c r="AU1" s="8"/>
      <c r="AV1" s="8"/>
      <c r="AW1" s="9"/>
      <c r="AX1" s="9"/>
      <c r="AY1" s="9"/>
      <c r="AZ1" s="9"/>
      <c r="BA1" s="9"/>
    </row>
    <row r="2" spans="1:54" x14ac:dyDescent="0.35">
      <c r="A2" s="10" t="s">
        <v>15</v>
      </c>
      <c r="B2" s="10" t="s">
        <v>16</v>
      </c>
      <c r="C2" s="10" t="s">
        <v>17</v>
      </c>
      <c r="D2" s="10" t="s">
        <v>18</v>
      </c>
      <c r="E2" s="10" t="s">
        <v>19</v>
      </c>
      <c r="F2" s="10" t="s">
        <v>20</v>
      </c>
      <c r="G2" s="10" t="s">
        <v>21</v>
      </c>
      <c r="H2" s="10" t="s">
        <v>22</v>
      </c>
      <c r="I2" s="10" t="s">
        <v>23</v>
      </c>
      <c r="J2" s="10" t="s">
        <v>24</v>
      </c>
      <c r="K2" s="10" t="s">
        <v>25</v>
      </c>
      <c r="L2" s="10" t="s">
        <v>26</v>
      </c>
      <c r="M2" s="10"/>
      <c r="N2" s="10"/>
      <c r="O2" s="10"/>
      <c r="P2" s="10" t="s">
        <v>27</v>
      </c>
      <c r="Q2" s="10" t="s">
        <v>28</v>
      </c>
      <c r="R2" s="10" t="s">
        <v>29</v>
      </c>
      <c r="S2" s="10" t="s">
        <v>30</v>
      </c>
      <c r="T2" s="10" t="s">
        <v>31</v>
      </c>
      <c r="U2" s="10" t="s">
        <v>32</v>
      </c>
      <c r="V2" s="10" t="s">
        <v>33</v>
      </c>
      <c r="W2" s="10" t="s">
        <v>34</v>
      </c>
      <c r="X2" s="10" t="s">
        <v>35</v>
      </c>
      <c r="Y2" s="10" t="s">
        <v>36</v>
      </c>
      <c r="Z2" s="10" t="s">
        <v>37</v>
      </c>
      <c r="AA2" s="10" t="s">
        <v>38</v>
      </c>
      <c r="AB2" s="10" t="s">
        <v>39</v>
      </c>
      <c r="AC2" s="10" t="s">
        <v>40</v>
      </c>
      <c r="AD2" s="10" t="s">
        <v>41</v>
      </c>
      <c r="AE2" s="10" t="s">
        <v>42</v>
      </c>
      <c r="AF2" s="11" t="s">
        <v>43</v>
      </c>
      <c r="AG2" s="10" t="s">
        <v>44</v>
      </c>
      <c r="AH2" s="10" t="s">
        <v>45</v>
      </c>
      <c r="AI2" s="10" t="s">
        <v>46</v>
      </c>
      <c r="AJ2" s="10" t="s">
        <v>47</v>
      </c>
      <c r="AK2" s="10" t="s">
        <v>48</v>
      </c>
      <c r="AL2" s="10" t="s">
        <v>49</v>
      </c>
      <c r="AM2" s="10" t="s">
        <v>50</v>
      </c>
      <c r="AN2" s="10" t="s">
        <v>51</v>
      </c>
      <c r="AO2" s="10" t="s">
        <v>52</v>
      </c>
      <c r="AP2" s="10" t="s">
        <v>53</v>
      </c>
      <c r="AQ2" s="10" t="s">
        <v>54</v>
      </c>
      <c r="AR2" s="10" t="s">
        <v>55</v>
      </c>
      <c r="AS2" s="10" t="s">
        <v>56</v>
      </c>
      <c r="AT2" s="10" t="s">
        <v>57</v>
      </c>
      <c r="AU2" s="10" t="s">
        <v>58</v>
      </c>
      <c r="AV2" s="10" t="s">
        <v>59</v>
      </c>
      <c r="AW2" s="10"/>
      <c r="AX2" s="10"/>
      <c r="AY2" s="10"/>
      <c r="AZ2" s="10"/>
      <c r="BA2" s="10"/>
    </row>
    <row r="3" spans="1:54" x14ac:dyDescent="0.35">
      <c r="A3" s="10" t="s">
        <v>60</v>
      </c>
      <c r="B3" s="10" t="s">
        <v>61</v>
      </c>
      <c r="C3" s="10" t="s">
        <v>62</v>
      </c>
      <c r="D3" s="10" t="s">
        <v>63</v>
      </c>
      <c r="E3" s="10" t="s">
        <v>64</v>
      </c>
      <c r="F3" s="10" t="s">
        <v>65</v>
      </c>
      <c r="G3" s="10" t="s">
        <v>66</v>
      </c>
      <c r="H3" s="10" t="s">
        <v>67</v>
      </c>
      <c r="I3" s="10" t="s">
        <v>68</v>
      </c>
      <c r="J3" s="10" t="s">
        <v>69</v>
      </c>
      <c r="K3" s="10" t="s">
        <v>70</v>
      </c>
      <c r="L3" s="10" t="s">
        <v>71</v>
      </c>
      <c r="M3" s="10" t="s">
        <v>72</v>
      </c>
      <c r="N3" s="10" t="s">
        <v>73</v>
      </c>
      <c r="O3" s="10" t="s">
        <v>74</v>
      </c>
      <c r="P3" s="10" t="s">
        <v>75</v>
      </c>
      <c r="Q3" s="10" t="s">
        <v>76</v>
      </c>
      <c r="R3" s="10" t="s">
        <v>77</v>
      </c>
      <c r="S3" s="10" t="s">
        <v>78</v>
      </c>
      <c r="T3" s="10" t="s">
        <v>79</v>
      </c>
      <c r="U3" s="10" t="s">
        <v>80</v>
      </c>
      <c r="V3" s="10" t="s">
        <v>81</v>
      </c>
      <c r="W3" s="10" t="s">
        <v>82</v>
      </c>
      <c r="X3" s="10" t="s">
        <v>83</v>
      </c>
      <c r="Y3" s="10" t="s">
        <v>84</v>
      </c>
      <c r="Z3" s="10" t="s">
        <v>85</v>
      </c>
      <c r="AA3" s="10" t="s">
        <v>5</v>
      </c>
      <c r="AB3" s="10" t="s">
        <v>86</v>
      </c>
      <c r="AC3" s="10" t="s">
        <v>87</v>
      </c>
      <c r="AD3" s="10" t="s">
        <v>88</v>
      </c>
      <c r="AE3" s="10" t="s">
        <v>89</v>
      </c>
      <c r="AF3" s="11" t="s">
        <v>90</v>
      </c>
      <c r="AG3" s="10" t="s">
        <v>91</v>
      </c>
      <c r="AH3" s="10" t="s">
        <v>92</v>
      </c>
      <c r="AI3" s="10" t="s">
        <v>93</v>
      </c>
      <c r="AJ3" s="10" t="s">
        <v>94</v>
      </c>
      <c r="AK3" s="10" t="s">
        <v>95</v>
      </c>
      <c r="AL3" s="10" t="s">
        <v>96</v>
      </c>
      <c r="AM3" s="10" t="s">
        <v>97</v>
      </c>
      <c r="AN3" s="10" t="s">
        <v>98</v>
      </c>
      <c r="AO3" s="10" t="s">
        <v>99</v>
      </c>
      <c r="AP3" s="10" t="s">
        <v>100</v>
      </c>
      <c r="AQ3" s="10" t="s">
        <v>101</v>
      </c>
      <c r="AR3" s="10" t="s">
        <v>102</v>
      </c>
      <c r="AS3" s="10" t="s">
        <v>103</v>
      </c>
      <c r="AT3" s="10" t="s">
        <v>104</v>
      </c>
      <c r="AU3" s="10" t="s">
        <v>105</v>
      </c>
      <c r="AV3" s="10" t="s">
        <v>106</v>
      </c>
      <c r="AW3" s="10"/>
      <c r="AX3" s="10"/>
      <c r="AY3" s="10"/>
      <c r="AZ3" s="10"/>
      <c r="BA3" s="10"/>
    </row>
    <row r="4" spans="1:54" x14ac:dyDescent="0.35">
      <c r="A4" s="12">
        <v>2021</v>
      </c>
      <c r="B4" s="13">
        <v>25.86</v>
      </c>
      <c r="C4" s="13">
        <v>0.55000000000000004</v>
      </c>
      <c r="D4" s="14">
        <v>394.202</v>
      </c>
      <c r="E4" s="15">
        <v>0.14599999999999999</v>
      </c>
      <c r="F4" s="15">
        <v>0.08</v>
      </c>
      <c r="G4" s="15">
        <v>18.823</v>
      </c>
      <c r="H4" s="14">
        <v>19</v>
      </c>
      <c r="I4" s="15">
        <v>11.481999999999999</v>
      </c>
      <c r="J4" s="3">
        <v>1.5580000000000001</v>
      </c>
      <c r="K4" s="3">
        <v>0.74</v>
      </c>
      <c r="L4" s="14">
        <v>0.2</v>
      </c>
      <c r="M4" s="14">
        <v>43.1</v>
      </c>
      <c r="N4" s="14">
        <v>33.9</v>
      </c>
      <c r="O4" s="14">
        <v>118.5</v>
      </c>
      <c r="P4" s="14">
        <v>28</v>
      </c>
      <c r="Q4" s="3">
        <v>-2.0379999999999998</v>
      </c>
      <c r="R4" s="14">
        <v>14.31</v>
      </c>
      <c r="S4" s="15">
        <v>0.42</v>
      </c>
      <c r="T4" s="15">
        <v>83.15</v>
      </c>
      <c r="U4" s="14">
        <v>7.0000000000000007E-2</v>
      </c>
      <c r="V4" s="14">
        <v>0</v>
      </c>
      <c r="W4" s="14">
        <v>283.95749999999998</v>
      </c>
      <c r="X4" s="12">
        <v>0.52100000000000002</v>
      </c>
      <c r="Y4" s="12">
        <v>3.4</v>
      </c>
      <c r="Z4" s="14">
        <v>0</v>
      </c>
      <c r="AA4" s="12">
        <v>12.347</v>
      </c>
      <c r="AB4" s="12">
        <v>17.744</v>
      </c>
      <c r="AC4" s="16">
        <v>0.28599999999999998</v>
      </c>
      <c r="AD4" s="12">
        <v>2</v>
      </c>
      <c r="AE4" s="12">
        <v>1.415</v>
      </c>
      <c r="AF4" s="17">
        <v>10</v>
      </c>
      <c r="AG4" s="12">
        <v>2.7</v>
      </c>
      <c r="AH4" s="12">
        <v>10.51</v>
      </c>
      <c r="AI4" s="12">
        <v>0.751</v>
      </c>
      <c r="AJ4" s="12">
        <v>2.6</v>
      </c>
      <c r="AK4" s="14">
        <v>12.56</v>
      </c>
      <c r="AL4" s="14">
        <v>0.81</v>
      </c>
      <c r="AM4" s="14">
        <v>1.1599999999999999</v>
      </c>
      <c r="AN4" s="14">
        <v>-0.33</v>
      </c>
      <c r="AO4" s="12">
        <v>4.0999999999999996</v>
      </c>
      <c r="AP4" s="12">
        <v>3.8</v>
      </c>
      <c r="AQ4" s="12">
        <v>44.8</v>
      </c>
      <c r="AR4" s="15">
        <v>0.83</v>
      </c>
      <c r="AS4" s="3">
        <v>4.5110000000000001</v>
      </c>
      <c r="AT4" s="14">
        <v>3.0739999999999998</v>
      </c>
      <c r="AU4" s="18">
        <v>-0.28399999999999997</v>
      </c>
      <c r="AV4" s="12">
        <v>21.012</v>
      </c>
      <c r="AW4" s="3"/>
      <c r="AX4" s="3"/>
      <c r="AY4" s="3"/>
      <c r="AZ4" s="3"/>
      <c r="BA4" s="3"/>
      <c r="BB4">
        <f>SUM(W4:AN4)</f>
        <v>362.43149999999997</v>
      </c>
    </row>
    <row r="5" spans="1:54" x14ac:dyDescent="0.35">
      <c r="A5" s="12">
        <v>2022</v>
      </c>
      <c r="B5" s="13">
        <v>79.260000000000005</v>
      </c>
      <c r="C5" s="13">
        <v>15.61</v>
      </c>
      <c r="D5" s="14">
        <v>17.465</v>
      </c>
      <c r="E5" s="15">
        <v>0.317</v>
      </c>
      <c r="F5" s="15">
        <v>3.7919999999999998</v>
      </c>
      <c r="G5" s="14">
        <v>2.5950000000000002</v>
      </c>
      <c r="H5" s="12">
        <v>14.5</v>
      </c>
      <c r="I5" s="14">
        <v>25.070999999999998</v>
      </c>
      <c r="J5" s="3">
        <v>1.952</v>
      </c>
      <c r="K5" s="3">
        <v>0.61399999999999999</v>
      </c>
      <c r="L5" s="12">
        <v>0</v>
      </c>
      <c r="M5" s="12">
        <v>2.2999999999999998</v>
      </c>
      <c r="N5" s="12">
        <v>1.6</v>
      </c>
      <c r="O5" s="12">
        <v>6.2</v>
      </c>
      <c r="P5" s="14">
        <v>0</v>
      </c>
      <c r="Q5" s="14">
        <v>1.31</v>
      </c>
      <c r="R5" s="14">
        <v>8.61</v>
      </c>
      <c r="S5" s="14">
        <v>0.7</v>
      </c>
      <c r="T5" s="15">
        <v>60.22</v>
      </c>
      <c r="U5" s="14">
        <v>0.12</v>
      </c>
      <c r="V5" s="14">
        <v>4.7E-2</v>
      </c>
      <c r="W5" s="14">
        <v>77.092500000000001</v>
      </c>
      <c r="X5" s="12">
        <v>1.575</v>
      </c>
      <c r="Y5" s="12">
        <v>5.0999999999999996</v>
      </c>
      <c r="Z5" s="14">
        <v>0</v>
      </c>
      <c r="AA5" s="12">
        <v>46.79</v>
      </c>
      <c r="AB5" s="12">
        <v>45.838000000000001</v>
      </c>
      <c r="AC5" s="18">
        <v>0.30499999999999999</v>
      </c>
      <c r="AD5" s="12">
        <v>4.3</v>
      </c>
      <c r="AE5" s="12">
        <v>3.927</v>
      </c>
      <c r="AF5" s="17">
        <v>10</v>
      </c>
      <c r="AG5" s="12">
        <v>4.5</v>
      </c>
      <c r="AH5" s="12">
        <v>4.2880000000000003</v>
      </c>
      <c r="AI5" s="12">
        <v>1.9810000000000001</v>
      </c>
      <c r="AJ5" s="12">
        <v>3.7</v>
      </c>
      <c r="AK5" s="14">
        <v>11.91</v>
      </c>
      <c r="AL5" s="3">
        <v>1.1000000000000001</v>
      </c>
      <c r="AM5" s="14">
        <v>4.2</v>
      </c>
      <c r="AN5" s="14">
        <v>-1.34</v>
      </c>
      <c r="AO5" s="12">
        <v>11.3</v>
      </c>
      <c r="AP5" s="12">
        <v>0</v>
      </c>
      <c r="AQ5" s="12">
        <v>1.1000000000000001</v>
      </c>
      <c r="AR5" s="15">
        <v>1.75</v>
      </c>
      <c r="AS5" s="3">
        <v>1.7330000000000001</v>
      </c>
      <c r="AT5" s="3">
        <v>7.1440000000000001</v>
      </c>
      <c r="AU5" s="19">
        <v>81.608999999999995</v>
      </c>
      <c r="AV5" s="12">
        <v>5.6120000000000001</v>
      </c>
      <c r="AW5" s="3"/>
      <c r="AX5" s="3"/>
      <c r="AY5" s="3"/>
      <c r="AZ5" s="3"/>
      <c r="BA5" s="3"/>
      <c r="BB5">
        <f t="shared" ref="BB5:BB14" si="0">SUM(W5:AN5)</f>
        <v>225.26649999999998</v>
      </c>
    </row>
    <row r="6" spans="1:54" x14ac:dyDescent="0.35">
      <c r="A6" s="12">
        <v>2023</v>
      </c>
      <c r="B6" s="13">
        <v>0.7</v>
      </c>
      <c r="C6" s="13">
        <v>0.96</v>
      </c>
      <c r="D6" s="14">
        <v>0.48599999999999999</v>
      </c>
      <c r="E6" s="15">
        <v>0.45600000000000002</v>
      </c>
      <c r="F6" s="14">
        <v>0</v>
      </c>
      <c r="G6" s="20">
        <v>0.93700000000000006</v>
      </c>
      <c r="H6" s="12">
        <v>3</v>
      </c>
      <c r="I6" s="15">
        <v>7.891</v>
      </c>
      <c r="J6" s="3">
        <v>0.61699999999999999</v>
      </c>
      <c r="K6" s="3">
        <v>8.4000000000000005E-2</v>
      </c>
      <c r="L6" s="12">
        <v>0</v>
      </c>
      <c r="M6" s="12">
        <v>0</v>
      </c>
      <c r="N6" s="12">
        <v>0</v>
      </c>
      <c r="O6" s="12">
        <v>0</v>
      </c>
      <c r="P6" s="14">
        <v>0</v>
      </c>
      <c r="Q6" s="14">
        <v>0.318</v>
      </c>
      <c r="R6" s="15">
        <v>-0.11000000000000001</v>
      </c>
      <c r="S6" s="14">
        <v>0.2</v>
      </c>
      <c r="T6" s="15">
        <v>3.73</v>
      </c>
      <c r="U6" s="14">
        <v>0.06</v>
      </c>
      <c r="V6" s="14">
        <v>1.7000000000000001E-2</v>
      </c>
      <c r="W6" s="14">
        <v>1</v>
      </c>
      <c r="X6" s="12">
        <v>0.38100000000000001</v>
      </c>
      <c r="Y6" s="12">
        <v>0</v>
      </c>
      <c r="Z6" s="14">
        <v>0</v>
      </c>
      <c r="AA6" s="12">
        <v>38.595999999999997</v>
      </c>
      <c r="AB6" s="12">
        <v>12.164999999999999</v>
      </c>
      <c r="AC6" s="14">
        <v>0.14899999999999999</v>
      </c>
      <c r="AD6" s="12">
        <v>1.2</v>
      </c>
      <c r="AE6" s="12">
        <v>1.93</v>
      </c>
      <c r="AF6" s="17">
        <v>8</v>
      </c>
      <c r="AG6" s="12">
        <v>4.5</v>
      </c>
      <c r="AH6" s="12">
        <v>1.4379999999999999</v>
      </c>
      <c r="AI6" s="12">
        <v>0.76600000000000001</v>
      </c>
      <c r="AJ6" s="12">
        <v>2.6</v>
      </c>
      <c r="AK6" s="14">
        <v>8.69</v>
      </c>
      <c r="AL6" s="3">
        <v>0.53</v>
      </c>
      <c r="AM6" s="14">
        <v>2.7</v>
      </c>
      <c r="AN6" s="3">
        <v>-2.48</v>
      </c>
      <c r="AO6" s="12">
        <v>8.4</v>
      </c>
      <c r="AP6" s="12">
        <v>0</v>
      </c>
      <c r="AQ6" s="12">
        <v>0.3</v>
      </c>
      <c r="AR6" s="15">
        <v>1.8</v>
      </c>
      <c r="AS6" s="3">
        <v>0</v>
      </c>
      <c r="AT6" s="3">
        <v>0</v>
      </c>
      <c r="AU6" s="18">
        <v>1.3759999999999999</v>
      </c>
      <c r="AV6" s="12">
        <v>0.85</v>
      </c>
      <c r="AW6" s="3"/>
      <c r="AX6" s="3"/>
      <c r="AY6" s="3"/>
      <c r="AZ6" s="3"/>
      <c r="BA6" s="3"/>
      <c r="BB6">
        <f t="shared" si="0"/>
        <v>82.164999999999992</v>
      </c>
    </row>
    <row r="7" spans="1:54" x14ac:dyDescent="0.35">
      <c r="A7" s="12">
        <v>2024</v>
      </c>
      <c r="B7" s="13">
        <v>0.7</v>
      </c>
      <c r="C7" s="13">
        <v>0.96</v>
      </c>
      <c r="D7" s="12">
        <v>0</v>
      </c>
      <c r="E7" s="15">
        <v>0.51900000000000002</v>
      </c>
      <c r="F7" s="14">
        <v>0</v>
      </c>
      <c r="G7" s="21">
        <v>0.16</v>
      </c>
      <c r="H7" s="12">
        <v>2.8</v>
      </c>
      <c r="I7" s="14">
        <v>0.504</v>
      </c>
      <c r="J7" s="3">
        <v>0.47199999999999998</v>
      </c>
      <c r="K7" s="3">
        <v>2E-3</v>
      </c>
      <c r="L7" s="12">
        <v>0</v>
      </c>
      <c r="M7" s="12">
        <v>0</v>
      </c>
      <c r="N7" s="12">
        <v>0</v>
      </c>
      <c r="O7" s="12">
        <v>0</v>
      </c>
      <c r="P7" s="14">
        <v>0</v>
      </c>
      <c r="Q7" s="14">
        <v>0.34399999999999997</v>
      </c>
      <c r="R7" s="15">
        <v>0</v>
      </c>
      <c r="S7" s="15">
        <v>0.1</v>
      </c>
      <c r="T7" s="15">
        <v>0.73000000000000043</v>
      </c>
      <c r="U7" s="14">
        <v>0.06</v>
      </c>
      <c r="V7" s="14">
        <v>4.0000000000000001E-3</v>
      </c>
      <c r="W7" s="14">
        <v>0</v>
      </c>
      <c r="X7" s="12">
        <v>0.13100000000000001</v>
      </c>
      <c r="Y7" s="12">
        <v>0</v>
      </c>
      <c r="Z7" s="14">
        <v>0</v>
      </c>
      <c r="AA7" s="12">
        <v>31.911000000000001</v>
      </c>
      <c r="AB7" s="12">
        <v>4.4610000000000003</v>
      </c>
      <c r="AC7" s="14">
        <v>4.1000000000000002E-2</v>
      </c>
      <c r="AD7" s="12">
        <v>0.4</v>
      </c>
      <c r="AE7" s="12">
        <v>0.79600000000000004</v>
      </c>
      <c r="AF7" s="17">
        <v>0</v>
      </c>
      <c r="AG7" s="12">
        <v>3</v>
      </c>
      <c r="AH7" s="12">
        <v>0.27500000000000002</v>
      </c>
      <c r="AI7" s="12">
        <v>0.30099999999999999</v>
      </c>
      <c r="AJ7" s="12">
        <v>1</v>
      </c>
      <c r="AK7" s="3">
        <v>5.36</v>
      </c>
      <c r="AL7" s="3">
        <v>0.41</v>
      </c>
      <c r="AM7" s="3">
        <v>0.87</v>
      </c>
      <c r="AN7" s="3">
        <v>-2.6</v>
      </c>
      <c r="AO7" s="12">
        <v>0.2</v>
      </c>
      <c r="AP7" s="12">
        <v>0</v>
      </c>
      <c r="AQ7" s="12">
        <v>0</v>
      </c>
      <c r="AR7" s="15">
        <v>1.95</v>
      </c>
      <c r="AS7" s="3">
        <v>0</v>
      </c>
      <c r="AT7" s="3">
        <v>0</v>
      </c>
      <c r="AU7" s="18">
        <v>-0.875</v>
      </c>
      <c r="AV7" s="12">
        <v>0.09</v>
      </c>
      <c r="AW7" s="3"/>
      <c r="AX7" s="3"/>
      <c r="AY7" s="3"/>
      <c r="AZ7" s="3"/>
      <c r="BA7" s="3"/>
      <c r="BB7">
        <f t="shared" si="0"/>
        <v>46.355999999999987</v>
      </c>
    </row>
    <row r="8" spans="1:54" x14ac:dyDescent="0.35">
      <c r="A8" s="12">
        <v>2025</v>
      </c>
      <c r="B8" s="13">
        <v>0.7</v>
      </c>
      <c r="C8" s="13">
        <v>1.06</v>
      </c>
      <c r="D8" s="12">
        <v>0</v>
      </c>
      <c r="E8" s="15">
        <v>0.56999999999999995</v>
      </c>
      <c r="F8" s="14">
        <v>0</v>
      </c>
      <c r="G8" s="22">
        <v>3.3000000000000002E-2</v>
      </c>
      <c r="H8" s="12">
        <v>2</v>
      </c>
      <c r="I8" s="22">
        <v>0</v>
      </c>
      <c r="J8" s="3">
        <v>0.21299999999999999</v>
      </c>
      <c r="K8" s="3">
        <v>2E-3</v>
      </c>
      <c r="L8" s="12">
        <v>0</v>
      </c>
      <c r="M8" s="12">
        <v>0</v>
      </c>
      <c r="N8" s="12">
        <v>0</v>
      </c>
      <c r="O8" s="12">
        <v>0</v>
      </c>
      <c r="P8" s="14">
        <v>0</v>
      </c>
      <c r="Q8" s="14">
        <v>0.157</v>
      </c>
      <c r="R8" s="15">
        <v>0</v>
      </c>
      <c r="S8" s="15">
        <v>0</v>
      </c>
      <c r="T8" s="14">
        <v>-2.73</v>
      </c>
      <c r="U8" s="14">
        <v>7.0000000000000007E-2</v>
      </c>
      <c r="V8" s="14">
        <v>0</v>
      </c>
      <c r="W8" s="12">
        <v>0</v>
      </c>
      <c r="X8" s="12">
        <v>0.112</v>
      </c>
      <c r="Y8" s="12">
        <v>0</v>
      </c>
      <c r="Z8" s="14">
        <v>0</v>
      </c>
      <c r="AA8" s="12">
        <v>23.099</v>
      </c>
      <c r="AB8" s="12">
        <v>1.782</v>
      </c>
      <c r="AC8" s="14">
        <v>1.2999999999999999E-2</v>
      </c>
      <c r="AD8" s="12">
        <v>0.3</v>
      </c>
      <c r="AE8" s="12">
        <v>5.3999999999999999E-2</v>
      </c>
      <c r="AF8" s="17">
        <v>0</v>
      </c>
      <c r="AG8" s="12">
        <v>0.2</v>
      </c>
      <c r="AH8" s="12">
        <v>0.13100000000000001</v>
      </c>
      <c r="AI8" s="12">
        <v>7.3999999999999996E-2</v>
      </c>
      <c r="AJ8" s="12">
        <v>0</v>
      </c>
      <c r="AK8" s="3">
        <v>3.73</v>
      </c>
      <c r="AL8" s="23">
        <v>0.15</v>
      </c>
      <c r="AM8" s="3">
        <v>0.33</v>
      </c>
      <c r="AN8" s="3">
        <v>-2.71</v>
      </c>
      <c r="AO8" s="12">
        <v>0</v>
      </c>
      <c r="AP8" s="12">
        <v>0</v>
      </c>
      <c r="AQ8" s="12">
        <v>0</v>
      </c>
      <c r="AR8" s="15">
        <v>1.43</v>
      </c>
      <c r="AS8" s="3">
        <v>0</v>
      </c>
      <c r="AT8" s="3">
        <v>0</v>
      </c>
      <c r="AU8" s="18">
        <v>-2.3410000000000002</v>
      </c>
      <c r="AV8" s="12">
        <v>0.01</v>
      </c>
      <c r="AW8" s="3"/>
      <c r="AX8" s="3"/>
      <c r="AY8" s="3"/>
      <c r="AZ8" s="3"/>
      <c r="BA8" s="3"/>
      <c r="BB8">
        <f t="shared" si="0"/>
        <v>27.264999999999997</v>
      </c>
    </row>
    <row r="9" spans="1:54" x14ac:dyDescent="0.35">
      <c r="A9" s="12">
        <v>2026</v>
      </c>
      <c r="B9" s="13">
        <v>0.7</v>
      </c>
      <c r="C9" s="13">
        <v>1.07</v>
      </c>
      <c r="D9" s="12">
        <v>0</v>
      </c>
      <c r="E9" s="15">
        <v>0.60099999999999998</v>
      </c>
      <c r="F9" s="14">
        <v>0</v>
      </c>
      <c r="G9" s="18">
        <v>3.2000000000000001E-2</v>
      </c>
      <c r="H9" s="12">
        <v>0.3</v>
      </c>
      <c r="I9" s="15">
        <v>0</v>
      </c>
      <c r="J9" s="3">
        <v>0.188</v>
      </c>
      <c r="K9" s="3">
        <v>2E-3</v>
      </c>
      <c r="L9" s="12">
        <v>0</v>
      </c>
      <c r="M9" s="12">
        <v>0</v>
      </c>
      <c r="N9" s="12">
        <v>0</v>
      </c>
      <c r="O9" s="12">
        <v>0</v>
      </c>
      <c r="P9" s="14">
        <v>-19</v>
      </c>
      <c r="Q9" s="14">
        <v>0</v>
      </c>
      <c r="R9" s="14">
        <v>0</v>
      </c>
      <c r="S9" s="15">
        <v>0</v>
      </c>
      <c r="T9" s="14">
        <v>-22.33</v>
      </c>
      <c r="U9" s="14">
        <v>7.0000000000000007E-2</v>
      </c>
      <c r="V9" s="14">
        <v>0</v>
      </c>
      <c r="W9" s="24">
        <v>0</v>
      </c>
      <c r="X9" s="12">
        <v>0.05</v>
      </c>
      <c r="Y9" s="12">
        <v>0</v>
      </c>
      <c r="Z9" s="14">
        <v>0</v>
      </c>
      <c r="AA9" s="12">
        <v>10.766999999999999</v>
      </c>
      <c r="AB9" s="12">
        <v>0</v>
      </c>
      <c r="AC9" s="14">
        <v>3.0000000000000001E-3</v>
      </c>
      <c r="AD9" s="12">
        <v>0.2</v>
      </c>
      <c r="AE9" s="12">
        <v>3.7999999999999999E-2</v>
      </c>
      <c r="AF9" s="17">
        <v>0</v>
      </c>
      <c r="AG9" s="12">
        <v>0</v>
      </c>
      <c r="AH9" s="12">
        <v>2.5999999999999999E-2</v>
      </c>
      <c r="AI9" s="12">
        <v>0</v>
      </c>
      <c r="AJ9" s="12">
        <v>0</v>
      </c>
      <c r="AK9" s="3">
        <v>2.56</v>
      </c>
      <c r="AL9" s="23">
        <v>0.1</v>
      </c>
      <c r="AM9" s="3">
        <v>0.17</v>
      </c>
      <c r="AN9" s="3">
        <v>-2.6700000000000004</v>
      </c>
      <c r="AO9" s="12">
        <v>0</v>
      </c>
      <c r="AP9" s="12">
        <v>0</v>
      </c>
      <c r="AQ9" s="12">
        <v>0</v>
      </c>
      <c r="AR9" s="3">
        <v>0.88</v>
      </c>
      <c r="AS9" s="3">
        <v>0</v>
      </c>
      <c r="AT9" s="3">
        <v>0</v>
      </c>
      <c r="AU9" s="14">
        <v>-2.8200000000000003</v>
      </c>
      <c r="AV9" s="12">
        <v>-0.21</v>
      </c>
      <c r="AW9" s="3"/>
      <c r="AX9" s="3"/>
      <c r="AY9" s="3"/>
      <c r="AZ9" s="3"/>
      <c r="BA9" s="3"/>
      <c r="BB9">
        <f t="shared" si="0"/>
        <v>11.244</v>
      </c>
    </row>
    <row r="10" spans="1:54" x14ac:dyDescent="0.35">
      <c r="A10" s="12">
        <v>2027</v>
      </c>
      <c r="B10" s="13">
        <v>0.3</v>
      </c>
      <c r="C10" s="13">
        <v>1.08</v>
      </c>
      <c r="D10" s="12">
        <v>0</v>
      </c>
      <c r="E10" s="15">
        <v>0.63300000000000001</v>
      </c>
      <c r="F10" s="21">
        <v>0</v>
      </c>
      <c r="G10" s="12">
        <v>3.2000000000000001E-2</v>
      </c>
      <c r="H10" s="12">
        <v>0</v>
      </c>
      <c r="I10" s="14">
        <v>0</v>
      </c>
      <c r="J10" s="3">
        <v>0</v>
      </c>
      <c r="K10" s="3">
        <v>0</v>
      </c>
      <c r="L10" s="12">
        <v>0</v>
      </c>
      <c r="M10" s="12">
        <v>0</v>
      </c>
      <c r="N10" s="12">
        <v>0</v>
      </c>
      <c r="O10" s="12">
        <v>0</v>
      </c>
      <c r="P10" s="14">
        <v>-12</v>
      </c>
      <c r="Q10" s="15">
        <v>0</v>
      </c>
      <c r="R10" s="14">
        <v>0</v>
      </c>
      <c r="S10" s="15">
        <v>0</v>
      </c>
      <c r="T10" s="14">
        <v>-18.080000000000002</v>
      </c>
      <c r="U10" s="14">
        <v>0.08</v>
      </c>
      <c r="V10" s="14">
        <v>0</v>
      </c>
      <c r="W10" s="14">
        <v>0</v>
      </c>
      <c r="X10" s="12">
        <v>0.03</v>
      </c>
      <c r="Y10" s="12">
        <v>0</v>
      </c>
      <c r="Z10" s="14">
        <v>0</v>
      </c>
      <c r="AA10" s="12">
        <v>4.0789999999999997</v>
      </c>
      <c r="AB10" s="12">
        <v>0</v>
      </c>
      <c r="AC10" s="12">
        <v>0</v>
      </c>
      <c r="AD10" s="12">
        <v>0.1</v>
      </c>
      <c r="AE10" s="12">
        <v>1.7000000000000001E-2</v>
      </c>
      <c r="AF10" s="17">
        <v>0</v>
      </c>
      <c r="AG10" s="12">
        <v>0</v>
      </c>
      <c r="AH10" s="12">
        <v>0</v>
      </c>
      <c r="AI10" s="12">
        <v>0</v>
      </c>
      <c r="AJ10" s="12">
        <v>0</v>
      </c>
      <c r="AK10" s="23">
        <v>2.23</v>
      </c>
      <c r="AL10" s="23">
        <v>0.1</v>
      </c>
      <c r="AM10" s="23">
        <v>0.06</v>
      </c>
      <c r="AN10" s="3">
        <v>-2.73</v>
      </c>
      <c r="AO10" s="12">
        <v>0</v>
      </c>
      <c r="AP10" s="12">
        <v>0</v>
      </c>
      <c r="AQ10" s="12">
        <v>0</v>
      </c>
      <c r="AR10" s="3">
        <v>0.28000000000000003</v>
      </c>
      <c r="AS10" s="3">
        <v>0</v>
      </c>
      <c r="AT10" s="3">
        <v>0</v>
      </c>
      <c r="AU10" s="22">
        <v>-5.0069999999999997</v>
      </c>
      <c r="AV10" s="12">
        <v>-0.09</v>
      </c>
      <c r="AW10" s="3"/>
      <c r="AX10" s="3"/>
      <c r="AY10" s="3"/>
      <c r="AZ10" s="3"/>
      <c r="BA10" s="3"/>
      <c r="BB10">
        <f t="shared" si="0"/>
        <v>3.8859999999999988</v>
      </c>
    </row>
    <row r="11" spans="1:54" x14ac:dyDescent="0.35">
      <c r="A11" s="12">
        <v>2028</v>
      </c>
      <c r="B11" s="13">
        <v>0.3</v>
      </c>
      <c r="C11" s="13">
        <v>1.08</v>
      </c>
      <c r="D11" s="12">
        <v>0</v>
      </c>
      <c r="E11" s="15">
        <v>0.63300000000000001</v>
      </c>
      <c r="F11" s="21">
        <v>0</v>
      </c>
      <c r="G11" s="25">
        <v>3.3000000000000002E-2</v>
      </c>
      <c r="H11" s="12">
        <v>0</v>
      </c>
      <c r="I11" s="14">
        <v>0</v>
      </c>
      <c r="J11" s="3">
        <v>0</v>
      </c>
      <c r="K11" s="3">
        <v>0</v>
      </c>
      <c r="L11" s="12">
        <v>0</v>
      </c>
      <c r="M11" s="12">
        <v>0</v>
      </c>
      <c r="N11" s="12">
        <v>0</v>
      </c>
      <c r="O11" s="12">
        <v>0</v>
      </c>
      <c r="P11" s="14">
        <v>0</v>
      </c>
      <c r="Q11" s="14">
        <v>0</v>
      </c>
      <c r="R11" s="14">
        <v>0</v>
      </c>
      <c r="S11" s="14">
        <v>0</v>
      </c>
      <c r="T11" s="14">
        <v>-8.42</v>
      </c>
      <c r="U11" s="14">
        <v>0.08</v>
      </c>
      <c r="V11" s="14">
        <v>0</v>
      </c>
      <c r="W11" s="14">
        <v>0</v>
      </c>
      <c r="X11" s="12">
        <v>0</v>
      </c>
      <c r="Y11" s="12">
        <v>0</v>
      </c>
      <c r="Z11" s="14">
        <v>0</v>
      </c>
      <c r="AA11" s="12">
        <v>1.635</v>
      </c>
      <c r="AB11" s="12">
        <v>0</v>
      </c>
      <c r="AC11" s="12">
        <v>0</v>
      </c>
      <c r="AD11" s="12">
        <v>0.1</v>
      </c>
      <c r="AE11" s="12">
        <v>1E-3</v>
      </c>
      <c r="AF11" s="17">
        <v>0</v>
      </c>
      <c r="AG11" s="12">
        <v>0</v>
      </c>
      <c r="AH11" s="12">
        <v>0</v>
      </c>
      <c r="AI11" s="12">
        <v>0</v>
      </c>
      <c r="AJ11" s="12">
        <v>0</v>
      </c>
      <c r="AK11" s="23">
        <v>1.71</v>
      </c>
      <c r="AL11" s="3">
        <v>0</v>
      </c>
      <c r="AM11" s="23">
        <v>0.03</v>
      </c>
      <c r="AN11" s="3">
        <v>-2.77</v>
      </c>
      <c r="AO11" s="12">
        <v>0</v>
      </c>
      <c r="AP11" s="12">
        <v>0</v>
      </c>
      <c r="AQ11" s="12">
        <v>0</v>
      </c>
      <c r="AR11" s="3">
        <v>0.1</v>
      </c>
      <c r="AS11" s="3">
        <v>0</v>
      </c>
      <c r="AT11" s="3">
        <v>0</v>
      </c>
      <c r="AU11" s="22">
        <v>-5.069</v>
      </c>
      <c r="AV11" s="12">
        <v>-0.09</v>
      </c>
      <c r="AW11" s="3"/>
      <c r="AX11" s="3"/>
      <c r="AY11" s="3"/>
      <c r="AZ11" s="3"/>
      <c r="BA11" s="3"/>
      <c r="BB11">
        <f t="shared" si="0"/>
        <v>0.70599999999999952</v>
      </c>
    </row>
    <row r="12" spans="1:54" x14ac:dyDescent="0.35">
      <c r="A12" s="12">
        <v>2029</v>
      </c>
      <c r="B12" s="13">
        <v>0.3</v>
      </c>
      <c r="C12" s="13">
        <v>1.08</v>
      </c>
      <c r="D12" s="12">
        <v>0</v>
      </c>
      <c r="E12" s="15">
        <v>0.63300000000000001</v>
      </c>
      <c r="F12" s="21">
        <v>0</v>
      </c>
      <c r="G12" s="14">
        <v>3.3000000000000002E-2</v>
      </c>
      <c r="H12" s="12">
        <v>0</v>
      </c>
      <c r="I12" s="14">
        <v>0</v>
      </c>
      <c r="J12" s="3">
        <v>0</v>
      </c>
      <c r="K12" s="3">
        <v>0</v>
      </c>
      <c r="L12" s="12">
        <v>0</v>
      </c>
      <c r="M12" s="12">
        <v>0</v>
      </c>
      <c r="N12" s="12">
        <v>0</v>
      </c>
      <c r="O12" s="12">
        <v>0</v>
      </c>
      <c r="P12" s="14">
        <v>0</v>
      </c>
      <c r="Q12" s="14">
        <v>0</v>
      </c>
      <c r="R12" s="14">
        <v>0</v>
      </c>
      <c r="S12" s="14">
        <v>0</v>
      </c>
      <c r="T12" s="12">
        <v>-9.39</v>
      </c>
      <c r="U12" s="14">
        <v>0.08</v>
      </c>
      <c r="V12" s="14">
        <v>0</v>
      </c>
      <c r="W12" s="26">
        <v>0</v>
      </c>
      <c r="X12" s="12">
        <v>0</v>
      </c>
      <c r="Y12" s="12">
        <v>0</v>
      </c>
      <c r="Z12" s="14">
        <v>0</v>
      </c>
      <c r="AA12" s="12">
        <v>-1.7000000000000001E-2</v>
      </c>
      <c r="AB12" s="12">
        <v>0</v>
      </c>
      <c r="AC12" s="12">
        <v>0</v>
      </c>
      <c r="AD12" s="12">
        <v>0</v>
      </c>
      <c r="AE12" s="12">
        <v>0</v>
      </c>
      <c r="AF12" s="17">
        <v>0</v>
      </c>
      <c r="AG12" s="12">
        <v>0</v>
      </c>
      <c r="AH12" s="12">
        <v>0</v>
      </c>
      <c r="AI12" s="12">
        <v>0</v>
      </c>
      <c r="AJ12" s="12">
        <v>0</v>
      </c>
      <c r="AK12" s="23">
        <v>1</v>
      </c>
      <c r="AL12" s="3">
        <v>0</v>
      </c>
      <c r="AM12" s="23">
        <v>0.01</v>
      </c>
      <c r="AN12" s="3">
        <v>-2.75</v>
      </c>
      <c r="AO12" s="12">
        <v>0</v>
      </c>
      <c r="AP12" s="12">
        <v>0</v>
      </c>
      <c r="AQ12" s="12">
        <v>0</v>
      </c>
      <c r="AR12" s="3">
        <v>0</v>
      </c>
      <c r="AS12" s="27">
        <v>0</v>
      </c>
      <c r="AT12" s="3">
        <v>0</v>
      </c>
      <c r="AU12" s="22">
        <v>-5.1180000000000003</v>
      </c>
      <c r="AV12" s="12">
        <v>-0.1</v>
      </c>
      <c r="AW12" s="3"/>
      <c r="AX12" s="3"/>
      <c r="AY12" s="3"/>
      <c r="AZ12" s="3"/>
      <c r="BA12" s="3"/>
      <c r="BB12">
        <f t="shared" si="0"/>
        <v>-1.7570000000000001</v>
      </c>
    </row>
    <row r="13" spans="1:54" x14ac:dyDescent="0.35">
      <c r="A13" s="12">
        <v>2030</v>
      </c>
      <c r="B13" s="13">
        <v>0.3</v>
      </c>
      <c r="C13" s="13">
        <v>1.1800000000000002</v>
      </c>
      <c r="D13" s="12">
        <v>0</v>
      </c>
      <c r="E13" s="15">
        <v>0.63300000000000001</v>
      </c>
      <c r="F13" s="21">
        <v>0</v>
      </c>
      <c r="G13" s="14">
        <v>3.3000000000000002E-2</v>
      </c>
      <c r="H13" s="12">
        <v>0</v>
      </c>
      <c r="I13" s="14">
        <v>0</v>
      </c>
      <c r="J13" s="3">
        <v>0</v>
      </c>
      <c r="K13" s="3">
        <v>0</v>
      </c>
      <c r="L13" s="12">
        <v>0</v>
      </c>
      <c r="M13" s="12">
        <v>0</v>
      </c>
      <c r="N13" s="12">
        <v>0</v>
      </c>
      <c r="O13" s="12">
        <v>0</v>
      </c>
      <c r="P13" s="14">
        <v>0</v>
      </c>
      <c r="Q13" s="15">
        <v>0</v>
      </c>
      <c r="R13" s="12">
        <v>0</v>
      </c>
      <c r="S13" s="14">
        <v>0</v>
      </c>
      <c r="T13" s="14">
        <v>-9.18</v>
      </c>
      <c r="U13" s="14">
        <v>0.09</v>
      </c>
      <c r="V13" s="14">
        <v>0</v>
      </c>
      <c r="W13" s="28">
        <v>0</v>
      </c>
      <c r="X13" s="12">
        <v>0</v>
      </c>
      <c r="Y13" s="12">
        <v>0</v>
      </c>
      <c r="Z13" s="14">
        <v>-5.4089999999999998</v>
      </c>
      <c r="AA13" s="12">
        <v>-1.9E-2</v>
      </c>
      <c r="AB13" s="12">
        <v>0</v>
      </c>
      <c r="AC13" s="12">
        <v>0</v>
      </c>
      <c r="AD13" s="12">
        <v>0</v>
      </c>
      <c r="AE13" s="12">
        <v>0</v>
      </c>
      <c r="AF13" s="17">
        <v>0</v>
      </c>
      <c r="AG13" s="12">
        <v>0</v>
      </c>
      <c r="AH13" s="12">
        <v>0</v>
      </c>
      <c r="AI13" s="12">
        <v>0</v>
      </c>
      <c r="AJ13" s="12">
        <v>0</v>
      </c>
      <c r="AK13" s="3">
        <v>0.8</v>
      </c>
      <c r="AL13" s="3">
        <v>0</v>
      </c>
      <c r="AM13" s="3">
        <v>0.01</v>
      </c>
      <c r="AN13" s="3">
        <v>-2.71</v>
      </c>
      <c r="AO13" s="12">
        <v>0</v>
      </c>
      <c r="AP13" s="12">
        <v>0</v>
      </c>
      <c r="AQ13" s="12">
        <v>0</v>
      </c>
      <c r="AR13" s="12">
        <v>0</v>
      </c>
      <c r="AS13" s="3">
        <v>0</v>
      </c>
      <c r="AT13" s="3">
        <v>0</v>
      </c>
      <c r="AU13" s="14">
        <v>-5.8319999999999999</v>
      </c>
      <c r="AV13" s="12">
        <v>-0.11</v>
      </c>
      <c r="AW13" s="3"/>
      <c r="AX13" s="3"/>
      <c r="AY13" s="3"/>
      <c r="AZ13" s="3"/>
      <c r="BA13" s="3"/>
      <c r="BB13">
        <f t="shared" si="0"/>
        <v>-7.3280000000000003</v>
      </c>
    </row>
    <row r="14" spans="1:54" x14ac:dyDescent="0.35">
      <c r="A14" s="12">
        <v>2031</v>
      </c>
      <c r="B14" s="13">
        <v>0.3</v>
      </c>
      <c r="C14" s="13">
        <v>1.1900000000000002</v>
      </c>
      <c r="D14" s="12">
        <v>0</v>
      </c>
      <c r="E14" s="15">
        <v>0.63300000000000001</v>
      </c>
      <c r="F14" s="21">
        <v>0</v>
      </c>
      <c r="G14" s="3">
        <v>0</v>
      </c>
      <c r="H14" s="12">
        <v>0</v>
      </c>
      <c r="I14" s="12">
        <v>0</v>
      </c>
      <c r="J14" s="3">
        <v>0</v>
      </c>
      <c r="K14" s="3">
        <v>0</v>
      </c>
      <c r="L14" s="12">
        <v>0</v>
      </c>
      <c r="M14" s="12">
        <v>0</v>
      </c>
      <c r="N14" s="12">
        <v>0</v>
      </c>
      <c r="O14" s="12">
        <v>0</v>
      </c>
      <c r="P14" s="14">
        <v>0</v>
      </c>
      <c r="Q14" s="12">
        <v>0</v>
      </c>
      <c r="R14" s="14">
        <v>0</v>
      </c>
      <c r="S14" s="14">
        <v>0</v>
      </c>
      <c r="T14" s="14">
        <v>-9.33</v>
      </c>
      <c r="U14" s="14">
        <v>0.09</v>
      </c>
      <c r="V14" s="14">
        <v>0</v>
      </c>
      <c r="W14" s="29">
        <v>0</v>
      </c>
      <c r="X14" s="12">
        <v>0</v>
      </c>
      <c r="Y14" s="12">
        <v>0</v>
      </c>
      <c r="Z14" s="14">
        <v>-0.26900000000000002</v>
      </c>
      <c r="AA14" s="12">
        <v>-1.9E-2</v>
      </c>
      <c r="AB14" s="12">
        <v>0</v>
      </c>
      <c r="AC14" s="12">
        <v>0</v>
      </c>
      <c r="AD14" s="12">
        <v>0</v>
      </c>
      <c r="AE14" s="12">
        <v>0</v>
      </c>
      <c r="AF14" s="17">
        <v>0</v>
      </c>
      <c r="AG14" s="12">
        <v>0</v>
      </c>
      <c r="AH14" s="12">
        <v>0</v>
      </c>
      <c r="AI14" s="12">
        <v>0</v>
      </c>
      <c r="AJ14" s="12">
        <v>0</v>
      </c>
      <c r="AK14" s="3">
        <v>0</v>
      </c>
      <c r="AL14" s="3">
        <v>0</v>
      </c>
      <c r="AM14" s="3">
        <v>0</v>
      </c>
      <c r="AN14" s="3">
        <v>-2.77</v>
      </c>
      <c r="AO14" s="12">
        <v>0</v>
      </c>
      <c r="AP14" s="12">
        <v>0</v>
      </c>
      <c r="AQ14" s="12">
        <v>0</v>
      </c>
      <c r="AR14" s="12">
        <v>0</v>
      </c>
      <c r="AS14" s="3">
        <v>0</v>
      </c>
      <c r="AT14" s="3">
        <v>0</v>
      </c>
      <c r="AU14" s="14">
        <v>-5.4350000000000005</v>
      </c>
      <c r="AV14" s="12">
        <v>-2.29</v>
      </c>
      <c r="AW14" s="3"/>
      <c r="AX14" s="3"/>
      <c r="AY14" s="3"/>
      <c r="AZ14" s="3"/>
      <c r="BA14" s="3"/>
      <c r="BB14">
        <f t="shared" si="0"/>
        <v>-3.0579999999999998</v>
      </c>
    </row>
    <row r="15" spans="1:54" x14ac:dyDescent="0.35">
      <c r="A15" s="3" t="s">
        <v>6</v>
      </c>
      <c r="B15" s="12">
        <f t="shared" ref="B15:AV15" si="1">SUM(B4:B14)</f>
        <v>109.42</v>
      </c>
      <c r="C15" s="12">
        <f t="shared" si="1"/>
        <v>25.819999999999997</v>
      </c>
      <c r="D15" s="12">
        <f t="shared" si="1"/>
        <v>412.15299999999996</v>
      </c>
      <c r="E15" s="12">
        <f t="shared" si="1"/>
        <v>5.774</v>
      </c>
      <c r="F15" s="12">
        <f t="shared" si="1"/>
        <v>3.8719999999999999</v>
      </c>
      <c r="G15" s="12">
        <f t="shared" si="1"/>
        <v>22.711000000000006</v>
      </c>
      <c r="H15" s="12">
        <f t="shared" si="1"/>
        <v>41.599999999999994</v>
      </c>
      <c r="I15" s="12">
        <f t="shared" si="1"/>
        <v>44.947999999999993</v>
      </c>
      <c r="J15" s="12">
        <f t="shared" si="1"/>
        <v>5</v>
      </c>
      <c r="K15" s="12">
        <f t="shared" si="1"/>
        <v>1.4440000000000002</v>
      </c>
      <c r="L15" s="12">
        <f t="shared" si="1"/>
        <v>0.2</v>
      </c>
      <c r="M15" s="12">
        <f t="shared" si="1"/>
        <v>45.4</v>
      </c>
      <c r="N15" s="12">
        <f t="shared" si="1"/>
        <v>35.5</v>
      </c>
      <c r="O15" s="12">
        <f t="shared" si="1"/>
        <v>124.7</v>
      </c>
      <c r="P15" s="12">
        <f t="shared" si="1"/>
        <v>-3</v>
      </c>
      <c r="Q15" s="12">
        <f t="shared" si="1"/>
        <v>9.100000000000022E-2</v>
      </c>
      <c r="R15" s="12">
        <f t="shared" si="1"/>
        <v>22.810000000000002</v>
      </c>
      <c r="S15" s="12">
        <f t="shared" si="1"/>
        <v>1.42</v>
      </c>
      <c r="T15" s="12">
        <f t="shared" si="1"/>
        <v>68.36999999999999</v>
      </c>
      <c r="U15" s="12">
        <f t="shared" si="1"/>
        <v>0.86999999999999988</v>
      </c>
      <c r="V15" s="12">
        <f t="shared" si="1"/>
        <v>6.8000000000000005E-2</v>
      </c>
      <c r="W15" s="12">
        <f t="shared" si="1"/>
        <v>362.04999999999995</v>
      </c>
      <c r="X15" s="12">
        <f t="shared" si="1"/>
        <v>2.8000000000000003</v>
      </c>
      <c r="Y15" s="12">
        <f t="shared" si="1"/>
        <v>8.5</v>
      </c>
      <c r="Z15" s="12">
        <f t="shared" si="1"/>
        <v>-5.6779999999999999</v>
      </c>
      <c r="AA15" s="12">
        <f t="shared" si="1"/>
        <v>169.16899999999998</v>
      </c>
      <c r="AB15" s="12">
        <f t="shared" si="1"/>
        <v>81.99</v>
      </c>
      <c r="AC15" s="30">
        <f t="shared" si="1"/>
        <v>0.79700000000000004</v>
      </c>
      <c r="AD15" s="12">
        <f t="shared" si="1"/>
        <v>8.6</v>
      </c>
      <c r="AE15" s="12">
        <f t="shared" si="1"/>
        <v>8.177999999999999</v>
      </c>
      <c r="AF15" s="31">
        <f t="shared" si="1"/>
        <v>28</v>
      </c>
      <c r="AG15" s="12">
        <f t="shared" si="1"/>
        <v>14.899999999999999</v>
      </c>
      <c r="AH15" s="12">
        <f t="shared" si="1"/>
        <v>16.667999999999999</v>
      </c>
      <c r="AI15" s="12">
        <f t="shared" si="1"/>
        <v>3.8730000000000002</v>
      </c>
      <c r="AJ15" s="12">
        <f t="shared" si="1"/>
        <v>9.9</v>
      </c>
      <c r="AK15" s="12">
        <f t="shared" si="1"/>
        <v>50.54999999999999</v>
      </c>
      <c r="AL15" s="12">
        <f t="shared" si="1"/>
        <v>3.2000000000000006</v>
      </c>
      <c r="AM15" s="12">
        <f t="shared" si="1"/>
        <v>9.5399999999999991</v>
      </c>
      <c r="AN15" s="12">
        <f t="shared" si="1"/>
        <v>-25.860000000000003</v>
      </c>
      <c r="AO15" s="12">
        <f t="shared" si="1"/>
        <v>24</v>
      </c>
      <c r="AP15" s="12">
        <f t="shared" si="1"/>
        <v>3.8</v>
      </c>
      <c r="AQ15" s="12">
        <f t="shared" si="1"/>
        <v>46.199999999999996</v>
      </c>
      <c r="AR15" s="12">
        <f t="shared" si="1"/>
        <v>9.02</v>
      </c>
      <c r="AS15" s="12">
        <f t="shared" si="1"/>
        <v>6.2439999999999998</v>
      </c>
      <c r="AT15" s="12">
        <f t="shared" si="1"/>
        <v>10.218</v>
      </c>
      <c r="AU15" s="12">
        <f t="shared" si="1"/>
        <v>50.203999999999979</v>
      </c>
      <c r="AV15" s="12">
        <f t="shared" si="1"/>
        <v>24.684000000000005</v>
      </c>
      <c r="AW15" s="3"/>
      <c r="AX15" s="3"/>
      <c r="AY15" s="3"/>
      <c r="AZ15" s="3"/>
      <c r="BA15" s="3"/>
    </row>
    <row r="16" spans="1:54" x14ac:dyDescent="0.35">
      <c r="A16" s="3"/>
      <c r="B16" s="3"/>
      <c r="C16" s="3" t="s">
        <v>107</v>
      </c>
      <c r="D16" s="3" t="s">
        <v>108</v>
      </c>
      <c r="E16" s="15"/>
      <c r="F16" s="15"/>
      <c r="G16" s="3"/>
      <c r="J16" s="3"/>
      <c r="K16" s="3"/>
      <c r="L16" s="3"/>
      <c r="M16" s="3"/>
      <c r="N16" s="3"/>
      <c r="O16" s="3"/>
      <c r="P16" s="3"/>
      <c r="Q16" s="3"/>
      <c r="R16" s="3"/>
      <c r="S16" s="3"/>
      <c r="T16" s="3"/>
      <c r="U16" s="3"/>
      <c r="V16" s="3"/>
      <c r="W16" s="3" t="s">
        <v>450</v>
      </c>
      <c r="X16" s="3" t="s">
        <v>451</v>
      </c>
      <c r="Y16" s="3" t="s">
        <v>450</v>
      </c>
      <c r="Z16" s="3" t="s">
        <v>451</v>
      </c>
      <c r="AA16" s="3" t="s">
        <v>450</v>
      </c>
      <c r="AB16" s="3" t="s">
        <v>451</v>
      </c>
      <c r="AC16" s="3" t="s">
        <v>450</v>
      </c>
      <c r="AD16" s="3" t="s">
        <v>452</v>
      </c>
      <c r="AE16" s="3" t="s">
        <v>451</v>
      </c>
      <c r="AF16" s="17" t="s">
        <v>451</v>
      </c>
      <c r="AG16" s="3" t="s">
        <v>451</v>
      </c>
      <c r="AH16" s="3" t="s">
        <v>451</v>
      </c>
      <c r="AI16" s="3" t="s">
        <v>451</v>
      </c>
      <c r="AJ16" s="3" t="s">
        <v>451</v>
      </c>
      <c r="AK16" s="3" t="s">
        <v>451</v>
      </c>
      <c r="AL16" s="3" t="s">
        <v>453</v>
      </c>
      <c r="AM16" s="3" t="s">
        <v>451</v>
      </c>
      <c r="AN16" s="3" t="s">
        <v>451</v>
      </c>
      <c r="AO16" s="3"/>
      <c r="AP16" s="3"/>
      <c r="AQ16" s="3"/>
      <c r="AR16" s="3"/>
      <c r="AS16" s="3"/>
      <c r="AT16" s="3"/>
      <c r="AU16" s="3"/>
      <c r="AV16" s="3"/>
      <c r="AW16" s="3"/>
      <c r="AX16" s="3"/>
      <c r="AY16" s="3"/>
      <c r="AZ16" s="3"/>
      <c r="BA16" s="3"/>
    </row>
    <row r="17" spans="1:53" x14ac:dyDescent="0.35">
      <c r="A17" s="3"/>
      <c r="B17" s="3" t="s">
        <v>109</v>
      </c>
      <c r="C17" s="3" t="s">
        <v>110</v>
      </c>
      <c r="D17" s="3" t="s">
        <v>111</v>
      </c>
      <c r="E17" s="15"/>
      <c r="F17" s="15"/>
      <c r="G17" s="15"/>
      <c r="J17" s="15"/>
      <c r="K17" s="15"/>
      <c r="L17" s="3"/>
      <c r="N17">
        <f>SUM(L4:Q4)</f>
        <v>221.66199999999998</v>
      </c>
      <c r="O17">
        <f>N17*4/2</f>
        <v>443.32399999999996</v>
      </c>
      <c r="R17" s="15"/>
      <c r="S17" s="15"/>
      <c r="AE17" s="15"/>
      <c r="AF17" s="32"/>
      <c r="AO17" s="3"/>
      <c r="AP17" s="3"/>
      <c r="AQ17" s="3"/>
      <c r="AR17" s="3"/>
      <c r="AS17" s="3"/>
      <c r="AT17" s="3"/>
      <c r="AU17" s="3"/>
      <c r="AV17" s="3"/>
      <c r="AW17" s="3"/>
      <c r="AX17" s="3"/>
      <c r="AY17" s="3"/>
      <c r="AZ17" s="3"/>
      <c r="BA17" s="3"/>
    </row>
    <row r="18" spans="1:53" x14ac:dyDescent="0.35">
      <c r="A18" s="3" t="s">
        <v>112</v>
      </c>
      <c r="B18" s="12">
        <f>SUM(B15:F15)</f>
        <v>557.03899999999999</v>
      </c>
      <c r="C18" s="12">
        <v>600</v>
      </c>
      <c r="D18" s="12">
        <f t="shared" ref="D18:D21" si="2">C18-B18</f>
        <v>42.961000000000013</v>
      </c>
      <c r="E18" s="3"/>
      <c r="F18" s="3"/>
      <c r="G18" s="15"/>
      <c r="J18" s="15"/>
      <c r="K18" s="15"/>
      <c r="L18" s="3"/>
      <c r="R18" s="15"/>
      <c r="S18" s="15"/>
      <c r="X18" s="12"/>
      <c r="AB18" s="33"/>
      <c r="AE18" s="15"/>
      <c r="AF18" s="32"/>
      <c r="AO18" s="3"/>
      <c r="AP18" s="3"/>
      <c r="AQ18" s="3"/>
      <c r="AR18" s="3"/>
      <c r="AS18" s="3"/>
      <c r="AT18" s="3"/>
      <c r="AU18" s="3"/>
      <c r="AV18" s="3"/>
      <c r="AW18" s="3"/>
      <c r="AX18" s="3"/>
      <c r="AY18" s="3"/>
      <c r="AZ18" s="3"/>
      <c r="BA18" s="3"/>
    </row>
    <row r="19" spans="1:53" x14ac:dyDescent="0.35">
      <c r="A19" s="3" t="s">
        <v>113</v>
      </c>
      <c r="B19" s="12">
        <f>SUM(G15:S15)</f>
        <v>342.82400000000001</v>
      </c>
      <c r="C19" s="12">
        <v>400</v>
      </c>
      <c r="D19" s="12">
        <f t="shared" si="2"/>
        <v>57.175999999999988</v>
      </c>
      <c r="E19" s="3"/>
      <c r="F19" s="3"/>
      <c r="G19" s="15" t="s">
        <v>114</v>
      </c>
      <c r="J19" s="15"/>
      <c r="K19" s="15"/>
      <c r="L19" s="3"/>
      <c r="R19" s="15"/>
      <c r="S19" s="15"/>
      <c r="X19" s="12"/>
      <c r="AB19" s="33"/>
      <c r="AE19" s="15"/>
      <c r="AF19" s="32"/>
      <c r="AO19" s="3"/>
      <c r="AP19" s="3"/>
      <c r="AQ19" s="3"/>
      <c r="AR19" s="3"/>
      <c r="AS19" s="3"/>
      <c r="AT19" s="3"/>
      <c r="AU19" s="3"/>
      <c r="AV19" s="3"/>
      <c r="AW19" s="3"/>
      <c r="AX19" s="3"/>
      <c r="AY19" s="3"/>
      <c r="AZ19" s="3"/>
      <c r="BA19" s="3"/>
    </row>
    <row r="20" spans="1:53" x14ac:dyDescent="0.35">
      <c r="A20" s="3" t="s">
        <v>115</v>
      </c>
      <c r="B20" s="12">
        <f>SUM(T15:AN15)</f>
        <v>816.4849999999999</v>
      </c>
      <c r="C20" s="12">
        <v>750</v>
      </c>
      <c r="D20" s="12">
        <f t="shared" si="2"/>
        <v>-66.4849999999999</v>
      </c>
      <c r="E20" s="3"/>
      <c r="F20" s="3"/>
      <c r="G20" s="15" t="s">
        <v>116</v>
      </c>
      <c r="J20" s="22">
        <v>0</v>
      </c>
      <c r="K20" s="15">
        <v>0</v>
      </c>
      <c r="L20" s="3"/>
      <c r="R20" s="15"/>
      <c r="S20" s="15"/>
      <c r="X20" s="12"/>
      <c r="Y20" s="24"/>
      <c r="AB20" s="26"/>
      <c r="AC20" s="28"/>
      <c r="AD20" s="29"/>
      <c r="AE20" s="29"/>
      <c r="AF20" s="34"/>
      <c r="AG20" s="24"/>
      <c r="AH20" s="24"/>
      <c r="AK20" s="19"/>
      <c r="AL20" s="19"/>
      <c r="AO20" s="3"/>
      <c r="AP20" s="3"/>
      <c r="AQ20" s="3"/>
      <c r="AR20" s="3"/>
      <c r="AS20" s="3"/>
      <c r="AT20" s="3"/>
      <c r="AU20" s="3"/>
      <c r="AV20" s="3"/>
      <c r="AW20" s="27"/>
      <c r="AX20" s="3"/>
      <c r="AY20" s="3"/>
      <c r="AZ20" s="3"/>
      <c r="BA20" s="3"/>
    </row>
    <row r="21" spans="1:53" x14ac:dyDescent="0.35">
      <c r="A21" s="3" t="s">
        <v>117</v>
      </c>
      <c r="B21" s="12">
        <f>SUM(AO15:AV15)</f>
        <v>174.36999999999998</v>
      </c>
      <c r="C21" s="12">
        <v>150</v>
      </c>
      <c r="D21" s="12">
        <f t="shared" si="2"/>
        <v>-24.369999999999976</v>
      </c>
      <c r="E21" s="3"/>
      <c r="F21" s="3"/>
      <c r="G21" s="33"/>
      <c r="H21" s="33"/>
      <c r="I21" s="21"/>
      <c r="K21" s="15"/>
      <c r="L21" s="3"/>
      <c r="M21" s="21"/>
      <c r="N21" s="21"/>
      <c r="O21" s="33"/>
      <c r="P21" s="33"/>
      <c r="Q21" s="33"/>
      <c r="R21" s="15"/>
      <c r="S21" s="15"/>
      <c r="T21" s="33"/>
      <c r="U21" s="33"/>
      <c r="V21" s="33"/>
      <c r="W21" s="33"/>
      <c r="X21" s="33"/>
      <c r="Y21" s="26">
        <v>747</v>
      </c>
      <c r="Z21" s="33"/>
      <c r="AA21" s="33"/>
      <c r="AB21" s="33"/>
      <c r="AC21" s="28"/>
      <c r="AD21" s="33"/>
      <c r="AE21" s="33"/>
      <c r="AF21" s="35"/>
      <c r="AG21" s="18"/>
      <c r="AH21" s="18"/>
      <c r="AI21" s="18"/>
      <c r="AJ21" s="18"/>
      <c r="AK21" s="18"/>
      <c r="AL21" s="36"/>
      <c r="AM21" s="36"/>
      <c r="AN21" s="36"/>
      <c r="AO21" s="3"/>
      <c r="AP21" s="3"/>
      <c r="AQ21" s="3"/>
      <c r="AR21" s="3"/>
      <c r="AS21" s="3"/>
      <c r="AT21" s="3"/>
      <c r="AU21" s="3"/>
      <c r="AV21" s="3"/>
      <c r="AW21" s="3"/>
      <c r="AX21" s="3"/>
      <c r="AY21" s="3"/>
      <c r="AZ21" s="3"/>
      <c r="BA21" s="3"/>
    </row>
    <row r="22" spans="1:53" x14ac:dyDescent="0.35">
      <c r="A22" s="14" t="s">
        <v>118</v>
      </c>
      <c r="B22" s="14">
        <f t="shared" ref="B22:D22" si="3">SUM(B18:B21)</f>
        <v>1890.7179999999998</v>
      </c>
      <c r="C22" s="14">
        <f t="shared" si="3"/>
        <v>1900</v>
      </c>
      <c r="D22" s="14">
        <f t="shared" si="3"/>
        <v>9.2820000000001244</v>
      </c>
      <c r="E22" s="15"/>
      <c r="F22" s="15"/>
      <c r="G22" s="15"/>
      <c r="I22" s="37"/>
      <c r="K22" s="15"/>
      <c r="N22" s="33"/>
      <c r="R22" s="15"/>
      <c r="S22" s="15"/>
      <c r="T22" s="38"/>
      <c r="U22" s="38"/>
      <c r="V22" s="38"/>
      <c r="W22" s="38"/>
      <c r="X22" s="38"/>
      <c r="Y22" s="37"/>
      <c r="Z22" s="37"/>
      <c r="AA22" s="37"/>
      <c r="AB22" s="33"/>
      <c r="AC22" s="28"/>
      <c r="AD22" s="38"/>
      <c r="AE22" s="38"/>
      <c r="AF22" s="32"/>
      <c r="AL22" s="19"/>
      <c r="AM22" s="18"/>
      <c r="AN22" s="18"/>
      <c r="AP22" s="15"/>
      <c r="AR22" s="15"/>
      <c r="AS22" s="15"/>
      <c r="AT22" s="15"/>
    </row>
    <row r="23" spans="1:53" x14ac:dyDescent="0.35">
      <c r="E23" s="15"/>
      <c r="F23" s="15"/>
      <c r="G23" s="15"/>
      <c r="I23" s="21"/>
      <c r="K23" s="15"/>
      <c r="N23" s="33"/>
      <c r="R23" s="15"/>
      <c r="S23" s="15"/>
      <c r="T23" s="24"/>
      <c r="U23" s="24"/>
      <c r="V23" s="24"/>
      <c r="W23" s="24"/>
      <c r="X23" s="12"/>
      <c r="Y23" s="39">
        <f>W15+Y15+AA15+AC15+AD15</f>
        <v>549.11599999999999</v>
      </c>
      <c r="Z23" s="39"/>
      <c r="AA23" s="39"/>
      <c r="AB23" s="33"/>
      <c r="AC23" s="28"/>
      <c r="AE23" s="15"/>
      <c r="AF23" s="32"/>
      <c r="AM23" s="18"/>
      <c r="AN23" s="18"/>
      <c r="AR23" s="15"/>
      <c r="AS23" s="15"/>
      <c r="AT23" s="15"/>
    </row>
    <row r="24" spans="1:53" x14ac:dyDescent="0.35">
      <c r="E24" s="15"/>
      <c r="F24" s="15"/>
      <c r="G24" s="15"/>
      <c r="I24" s="21"/>
      <c r="K24" s="15"/>
      <c r="N24" s="21"/>
      <c r="R24" s="15"/>
      <c r="S24" s="15"/>
      <c r="T24" s="24"/>
      <c r="U24" s="24"/>
      <c r="V24" s="24"/>
      <c r="W24" s="24"/>
      <c r="X24" s="12"/>
      <c r="Y24" s="39"/>
      <c r="Z24" s="39"/>
      <c r="AA24" s="39"/>
      <c r="AB24" s="33"/>
      <c r="AC24" s="28"/>
      <c r="AE24" s="15"/>
      <c r="AF24" s="32"/>
      <c r="AL24" s="3"/>
      <c r="AM24" s="18"/>
      <c r="AN24" s="18"/>
      <c r="AR24" s="15"/>
      <c r="AS24" s="15"/>
      <c r="AT24" s="15"/>
    </row>
    <row r="25" spans="1:53" x14ac:dyDescent="0.35">
      <c r="E25" s="15"/>
      <c r="F25" s="15"/>
      <c r="G25" s="15"/>
      <c r="I25" s="21"/>
      <c r="K25" s="15"/>
      <c r="N25" s="21"/>
      <c r="R25" s="15"/>
      <c r="S25" s="15"/>
      <c r="T25" s="24"/>
      <c r="U25" s="24"/>
      <c r="V25" s="24"/>
      <c r="W25" s="24"/>
      <c r="X25" s="12"/>
      <c r="Y25" s="39"/>
      <c r="Z25" s="39"/>
      <c r="AA25" s="39"/>
      <c r="AB25" s="33"/>
      <c r="AC25" s="28"/>
      <c r="AE25" s="15"/>
      <c r="AF25" s="32"/>
      <c r="AL25" s="3"/>
      <c r="AM25" s="18"/>
      <c r="AN25" s="18"/>
      <c r="AR25" s="15"/>
      <c r="AS25" s="15"/>
      <c r="AT25" s="15"/>
    </row>
    <row r="26" spans="1:53" x14ac:dyDescent="0.35">
      <c r="E26" s="15"/>
      <c r="F26" s="15"/>
      <c r="G26" s="15"/>
      <c r="I26" s="21"/>
      <c r="K26" s="15"/>
      <c r="N26" s="21"/>
      <c r="R26" s="15"/>
      <c r="S26" s="15"/>
      <c r="T26" s="24"/>
      <c r="U26" s="24"/>
      <c r="V26" s="24"/>
      <c r="W26" s="24"/>
      <c r="X26" s="12"/>
      <c r="Y26" s="12"/>
      <c r="Z26" s="25"/>
      <c r="AA26" s="25"/>
      <c r="AC26" s="28"/>
      <c r="AE26" s="15"/>
      <c r="AF26" s="32"/>
      <c r="AL26" s="3"/>
      <c r="AM26" s="18"/>
      <c r="AN26" s="18"/>
      <c r="AR26" s="15"/>
      <c r="AS26" s="15"/>
      <c r="AT26" s="15"/>
    </row>
    <row r="27" spans="1:53" x14ac:dyDescent="0.35">
      <c r="B27" s="13"/>
      <c r="C27" s="13"/>
      <c r="D27" s="13"/>
      <c r="E27" s="13"/>
      <c r="F27" s="13"/>
      <c r="G27" s="15"/>
      <c r="I27" s="21"/>
      <c r="J27" s="22"/>
      <c r="K27" s="15"/>
      <c r="L27" s="13"/>
      <c r="M27" s="13"/>
      <c r="N27" s="13"/>
      <c r="O27" s="13"/>
      <c r="P27" s="13"/>
      <c r="Q27" s="13"/>
      <c r="R27" s="15"/>
      <c r="S27" s="15"/>
      <c r="T27" s="24"/>
      <c r="U27" s="24"/>
      <c r="V27" s="24"/>
      <c r="W27" s="24"/>
      <c r="X27" s="12"/>
      <c r="Y27" s="12"/>
      <c r="Z27" s="25"/>
      <c r="AA27" s="25"/>
      <c r="AC27" s="28"/>
      <c r="AE27" s="15"/>
      <c r="AF27" s="32"/>
      <c r="AL27" s="23"/>
      <c r="AM27" s="18"/>
      <c r="AN27" s="18"/>
      <c r="AR27" s="15"/>
      <c r="AS27" s="15"/>
      <c r="AT27" s="15"/>
    </row>
    <row r="28" spans="1:53" x14ac:dyDescent="0.35">
      <c r="C28" s="15"/>
      <c r="E28" s="15"/>
      <c r="F28" s="15"/>
      <c r="G28" s="15"/>
      <c r="I28" s="21"/>
      <c r="J28" s="22"/>
      <c r="K28" s="15"/>
      <c r="N28" s="21"/>
      <c r="R28" s="15"/>
      <c r="S28" s="15"/>
      <c r="T28" s="24"/>
      <c r="U28" s="24"/>
      <c r="V28" s="24"/>
      <c r="W28" s="24"/>
      <c r="X28" s="12"/>
      <c r="Y28" s="12"/>
      <c r="Z28" s="25"/>
      <c r="AA28" s="25"/>
      <c r="AC28" s="28"/>
      <c r="AE28" s="15"/>
      <c r="AF28" s="32"/>
      <c r="AL28" s="23"/>
      <c r="AM28" s="18"/>
      <c r="AN28" s="18"/>
      <c r="AR28" s="15"/>
      <c r="AS28" s="15"/>
      <c r="AT28" s="15"/>
    </row>
    <row r="29" spans="1:53" x14ac:dyDescent="0.35">
      <c r="E29" s="15"/>
      <c r="F29" s="15"/>
      <c r="G29" s="15"/>
      <c r="I29" s="21"/>
      <c r="J29" s="15"/>
      <c r="K29" s="15"/>
      <c r="N29" s="21"/>
      <c r="R29" s="15"/>
      <c r="S29" s="15"/>
      <c r="T29" s="24"/>
      <c r="U29" s="24"/>
      <c r="V29" s="24"/>
      <c r="W29" s="24"/>
      <c r="X29" s="12"/>
      <c r="Y29" s="12"/>
      <c r="Z29" s="25"/>
      <c r="AA29" s="25"/>
      <c r="AC29" s="28"/>
      <c r="AE29" s="15"/>
      <c r="AF29" s="32"/>
      <c r="AL29" s="23"/>
      <c r="AM29" s="18"/>
      <c r="AN29" s="18"/>
      <c r="AR29" s="15"/>
      <c r="AS29" s="15"/>
      <c r="AT29" s="15"/>
    </row>
    <row r="30" spans="1:53" x14ac:dyDescent="0.35">
      <c r="D30" s="15"/>
      <c r="E30" s="15"/>
      <c r="F30" s="15"/>
      <c r="G30" s="15"/>
      <c r="I30" s="21"/>
      <c r="J30" s="15"/>
      <c r="K30" s="15"/>
      <c r="N30" s="21"/>
      <c r="R30" s="15"/>
      <c r="S30" s="15"/>
      <c r="T30" s="24"/>
      <c r="U30" s="24"/>
      <c r="V30" s="24"/>
      <c r="W30" s="24"/>
      <c r="X30" s="12"/>
      <c r="Y30" s="12"/>
      <c r="Z30" s="25"/>
      <c r="AA30" s="25"/>
      <c r="AE30" s="15"/>
      <c r="AF30" s="32"/>
      <c r="AL30" s="3"/>
      <c r="AM30" s="18"/>
      <c r="AN30" s="18"/>
      <c r="AR30" s="15"/>
      <c r="AS30" s="15"/>
      <c r="AT30" s="15"/>
    </row>
    <row r="31" spans="1:53" x14ac:dyDescent="0.35">
      <c r="E31" s="15"/>
      <c r="F31" s="15"/>
      <c r="J31" s="15"/>
      <c r="K31" s="15"/>
      <c r="N31" s="21"/>
      <c r="R31" s="15"/>
      <c r="S31" s="15"/>
      <c r="AE31" s="15"/>
      <c r="AF31" s="32"/>
      <c r="AH31" s="15"/>
      <c r="AI31" s="15"/>
      <c r="AJ31" s="15"/>
      <c r="AK31" s="15"/>
      <c r="AL31" s="27"/>
      <c r="AM31" s="18"/>
      <c r="AN31" s="18"/>
      <c r="AR31" s="15"/>
      <c r="AS31" s="15"/>
      <c r="AT31" s="15"/>
    </row>
    <row r="32" spans="1:53" x14ac:dyDescent="0.35">
      <c r="E32" s="15"/>
      <c r="F32" s="15"/>
      <c r="J32" s="15"/>
      <c r="K32" s="15"/>
      <c r="R32" s="15"/>
      <c r="S32" s="15"/>
      <c r="AE32" s="15"/>
      <c r="AF32" s="32"/>
      <c r="AH32" s="15"/>
      <c r="AI32" s="15"/>
      <c r="AJ32" s="15"/>
      <c r="AK32" s="15"/>
      <c r="AL32" s="15"/>
      <c r="AM32" s="15"/>
      <c r="AN32" s="15"/>
      <c r="AR32" s="15"/>
      <c r="AS32" s="15"/>
      <c r="AT32" s="15"/>
    </row>
    <row r="33" spans="3:46" x14ac:dyDescent="0.35">
      <c r="C33" s="21"/>
      <c r="E33" s="15"/>
      <c r="F33" s="15"/>
      <c r="J33" s="15"/>
      <c r="K33" s="15"/>
      <c r="R33" s="15"/>
      <c r="S33" s="15"/>
      <c r="AE33" s="15"/>
      <c r="AF33" s="32"/>
      <c r="AH33" s="15"/>
      <c r="AI33" s="15"/>
      <c r="AJ33" s="15"/>
      <c r="AK33" s="15"/>
      <c r="AL33" s="15"/>
      <c r="AM33" s="15"/>
      <c r="AN33" s="15"/>
      <c r="AR33" s="15"/>
      <c r="AS33" s="15"/>
      <c r="AT33" s="15"/>
    </row>
    <row r="34" spans="3:46" x14ac:dyDescent="0.35">
      <c r="E34" s="15"/>
      <c r="F34" s="15"/>
      <c r="J34" s="15"/>
      <c r="K34" s="15"/>
      <c r="R34" s="15"/>
      <c r="S34" s="15"/>
      <c r="AE34" s="15"/>
      <c r="AF34" s="32"/>
      <c r="AH34" s="15"/>
      <c r="AI34" s="15"/>
      <c r="AJ34" s="15"/>
      <c r="AK34" s="15"/>
      <c r="AL34" s="15"/>
      <c r="AM34" s="15"/>
      <c r="AN34" s="15"/>
      <c r="AR34" s="15"/>
      <c r="AS34" s="15"/>
      <c r="AT34" s="15"/>
    </row>
    <row r="35" spans="3:46" x14ac:dyDescent="0.35">
      <c r="D35" s="21"/>
      <c r="E35" s="15"/>
      <c r="F35" s="15"/>
      <c r="J35" s="15"/>
      <c r="K35" s="15"/>
      <c r="R35" s="15"/>
      <c r="S35" s="15"/>
      <c r="AE35" s="15"/>
      <c r="AF35" s="32"/>
      <c r="AH35" s="15"/>
      <c r="AI35" s="15"/>
      <c r="AJ35" s="15"/>
      <c r="AK35" s="15"/>
      <c r="AL35" s="15"/>
      <c r="AM35" s="15"/>
      <c r="AN35" s="15"/>
      <c r="AR35" s="15"/>
      <c r="AS35" s="15"/>
      <c r="AT35" s="15"/>
    </row>
    <row r="36" spans="3:46" x14ac:dyDescent="0.35">
      <c r="C36" s="15"/>
      <c r="E36" s="15"/>
      <c r="F36" s="15"/>
      <c r="J36" s="15"/>
      <c r="K36" s="15"/>
      <c r="R36" s="15"/>
      <c r="S36" s="15"/>
      <c r="AE36" s="15"/>
      <c r="AF36" s="32"/>
      <c r="AH36" s="15"/>
      <c r="AI36" s="15"/>
      <c r="AJ36" s="15"/>
      <c r="AK36" s="15"/>
      <c r="AL36" s="15"/>
      <c r="AM36" s="15"/>
      <c r="AN36" s="15"/>
      <c r="AR36" s="15"/>
      <c r="AS36" s="15"/>
      <c r="AT36" s="15"/>
    </row>
    <row r="37" spans="3:46" x14ac:dyDescent="0.35">
      <c r="E37" s="15"/>
      <c r="F37" s="15"/>
      <c r="J37" s="15"/>
      <c r="K37" s="15"/>
      <c r="R37" s="15"/>
      <c r="S37" s="15"/>
      <c r="AE37" s="15"/>
      <c r="AF37" s="32"/>
      <c r="AH37" s="15"/>
      <c r="AI37" s="15"/>
      <c r="AJ37" s="15"/>
      <c r="AK37" s="15"/>
      <c r="AL37" s="15"/>
      <c r="AM37" s="15"/>
      <c r="AN37" s="15"/>
      <c r="AR37" s="15"/>
      <c r="AS37" s="15"/>
      <c r="AT37" s="15"/>
    </row>
    <row r="38" spans="3:46" x14ac:dyDescent="0.35">
      <c r="C38" s="37"/>
      <c r="D38" s="15"/>
      <c r="E38" s="15"/>
      <c r="F38" s="15"/>
      <c r="J38" s="15"/>
      <c r="K38" s="15"/>
      <c r="R38" s="15"/>
      <c r="S38" s="15"/>
      <c r="AE38" s="15"/>
      <c r="AF38" s="32"/>
      <c r="AH38" s="15"/>
      <c r="AI38" s="15"/>
      <c r="AJ38" s="15"/>
      <c r="AK38" s="15"/>
      <c r="AL38" s="15"/>
      <c r="AM38" s="15"/>
      <c r="AN38" s="15"/>
      <c r="AR38" s="15"/>
      <c r="AS38" s="15"/>
      <c r="AT38" s="15"/>
    </row>
    <row r="39" spans="3:46" x14ac:dyDescent="0.35">
      <c r="E39" s="15"/>
      <c r="F39" s="15"/>
      <c r="J39" s="15"/>
      <c r="K39" s="15"/>
      <c r="R39" s="15"/>
      <c r="S39" s="15"/>
      <c r="AE39" s="15"/>
      <c r="AF39" s="32"/>
      <c r="AH39" s="15"/>
      <c r="AI39" s="15"/>
      <c r="AJ39" s="15"/>
      <c r="AK39" s="15"/>
      <c r="AL39" s="15"/>
      <c r="AM39" s="15"/>
      <c r="AN39" s="15"/>
      <c r="AR39" s="15"/>
      <c r="AS39" s="15"/>
      <c r="AT39" s="15"/>
    </row>
    <row r="40" spans="3:46" x14ac:dyDescent="0.35">
      <c r="E40" s="15"/>
      <c r="F40" s="15"/>
      <c r="J40" s="15"/>
      <c r="K40" s="15"/>
      <c r="R40" s="15"/>
      <c r="S40" s="15"/>
      <c r="AE40" s="15"/>
      <c r="AF40" s="32"/>
      <c r="AH40" s="15"/>
      <c r="AI40" s="15"/>
      <c r="AJ40" s="15"/>
      <c r="AK40" s="15"/>
      <c r="AL40" s="15"/>
      <c r="AM40" s="15"/>
      <c r="AN40" s="15"/>
      <c r="AR40" s="15"/>
      <c r="AS40" s="15"/>
      <c r="AT40" s="15"/>
    </row>
    <row r="41" spans="3:46" x14ac:dyDescent="0.35">
      <c r="E41" s="15"/>
      <c r="F41" s="15"/>
      <c r="J41" s="15"/>
      <c r="K41" s="15"/>
      <c r="R41" s="15"/>
      <c r="S41" s="15"/>
      <c r="AE41" s="15"/>
      <c r="AF41" s="32"/>
      <c r="AH41" s="15"/>
      <c r="AI41" s="15"/>
      <c r="AJ41" s="15"/>
      <c r="AK41" s="15"/>
      <c r="AL41" s="15"/>
      <c r="AM41" s="15"/>
      <c r="AN41" s="15"/>
      <c r="AR41" s="15"/>
      <c r="AS41" s="15"/>
      <c r="AT41" s="15"/>
    </row>
    <row r="42" spans="3:46" x14ac:dyDescent="0.35">
      <c r="E42" s="15"/>
      <c r="F42" s="15"/>
      <c r="J42" s="15"/>
      <c r="K42" s="15"/>
      <c r="R42" s="15"/>
      <c r="S42" s="15"/>
      <c r="AE42" s="15"/>
      <c r="AF42" s="32"/>
      <c r="AH42" s="15"/>
      <c r="AI42" s="15"/>
      <c r="AJ42" s="15"/>
      <c r="AK42" s="15"/>
      <c r="AL42" s="15"/>
      <c r="AM42" s="15"/>
      <c r="AN42" s="15"/>
      <c r="AP42" s="15"/>
      <c r="AR42" s="15"/>
      <c r="AS42" s="15"/>
      <c r="AT42" s="15"/>
    </row>
    <row r="43" spans="3:46" x14ac:dyDescent="0.35">
      <c r="E43" s="15"/>
      <c r="F43" s="15"/>
      <c r="J43" s="15"/>
      <c r="K43" s="15"/>
      <c r="R43" s="15"/>
      <c r="S43" s="15"/>
      <c r="AE43" s="15"/>
      <c r="AF43" s="32"/>
      <c r="AH43" s="15"/>
      <c r="AI43" s="15"/>
      <c r="AJ43" s="15"/>
      <c r="AK43" s="15"/>
      <c r="AL43" s="15"/>
      <c r="AM43" s="15"/>
      <c r="AN43" s="15"/>
      <c r="AP43" s="15"/>
      <c r="AR43" s="15"/>
      <c r="AS43" s="15"/>
      <c r="AT43" s="15"/>
    </row>
    <row r="44" spans="3:46" x14ac:dyDescent="0.35">
      <c r="E44" s="15"/>
      <c r="F44" s="15"/>
      <c r="J44" s="15"/>
      <c r="K44" s="15"/>
      <c r="R44" s="15"/>
      <c r="S44" s="15"/>
      <c r="AE44" s="15"/>
      <c r="AF44" s="32"/>
      <c r="AH44" s="15"/>
      <c r="AI44" s="15"/>
      <c r="AJ44" s="15"/>
      <c r="AK44" s="15"/>
      <c r="AL44" s="15"/>
      <c r="AM44" s="15"/>
      <c r="AN44" s="15"/>
      <c r="AP44" s="15"/>
      <c r="AR44" s="15"/>
      <c r="AS44" s="15"/>
      <c r="AT44" s="15"/>
    </row>
    <row r="45" spans="3:46" x14ac:dyDescent="0.35">
      <c r="E45" s="15"/>
      <c r="F45" s="15"/>
      <c r="J45" s="15"/>
      <c r="K45" s="15"/>
      <c r="R45" s="15"/>
      <c r="S45" s="15"/>
      <c r="AE45" s="15"/>
      <c r="AF45" s="32"/>
      <c r="AH45" s="15"/>
      <c r="AI45" s="15"/>
      <c r="AJ45" s="15"/>
      <c r="AK45" s="15"/>
      <c r="AL45" s="15"/>
      <c r="AM45" s="15"/>
      <c r="AN45" s="15"/>
      <c r="AP45" s="15"/>
      <c r="AR45" s="15"/>
      <c r="AS45" s="15"/>
      <c r="AT45" s="15"/>
    </row>
    <row r="46" spans="3:46" x14ac:dyDescent="0.35">
      <c r="E46" s="15"/>
      <c r="F46" s="15"/>
      <c r="J46" s="15"/>
      <c r="K46" s="15"/>
      <c r="R46" s="15"/>
      <c r="S46" s="15"/>
      <c r="AE46" s="15"/>
      <c r="AF46" s="32"/>
      <c r="AH46" s="15"/>
      <c r="AI46" s="15"/>
      <c r="AJ46" s="15"/>
      <c r="AK46" s="15"/>
      <c r="AL46" s="15"/>
      <c r="AM46" s="15"/>
      <c r="AN46" s="15"/>
      <c r="AP46" s="15"/>
      <c r="AR46" s="15"/>
      <c r="AS46" s="15"/>
      <c r="AT46" s="15"/>
    </row>
    <row r="47" spans="3:46" x14ac:dyDescent="0.35">
      <c r="E47" s="15"/>
      <c r="F47" s="15"/>
      <c r="J47" s="15"/>
      <c r="K47" s="15"/>
      <c r="R47" s="15"/>
      <c r="S47" s="15"/>
      <c r="AE47" s="15"/>
      <c r="AF47" s="32"/>
      <c r="AH47" s="15"/>
      <c r="AI47" s="15"/>
      <c r="AJ47" s="15"/>
      <c r="AK47" s="15"/>
      <c r="AL47" s="15"/>
      <c r="AM47" s="15"/>
      <c r="AN47" s="15"/>
      <c r="AP47" s="15"/>
      <c r="AR47" s="15"/>
      <c r="AS47" s="15"/>
      <c r="AT47" s="15"/>
    </row>
    <row r="48" spans="3:46" x14ac:dyDescent="0.35">
      <c r="E48" s="15"/>
      <c r="F48" s="15"/>
      <c r="J48" s="15"/>
      <c r="K48" s="15"/>
      <c r="R48" s="15"/>
      <c r="S48" s="15"/>
      <c r="AE48" s="15"/>
      <c r="AF48" s="32"/>
      <c r="AH48" s="15"/>
      <c r="AI48" s="15"/>
      <c r="AJ48" s="15"/>
      <c r="AK48" s="15"/>
      <c r="AL48" s="15"/>
      <c r="AM48" s="15"/>
      <c r="AN48" s="15"/>
      <c r="AP48" s="15"/>
      <c r="AR48" s="15"/>
      <c r="AS48" s="15"/>
      <c r="AT48" s="15"/>
    </row>
    <row r="49" spans="5:46" x14ac:dyDescent="0.35">
      <c r="E49" s="15"/>
      <c r="F49" s="15"/>
      <c r="J49" s="15"/>
      <c r="K49" s="15"/>
      <c r="R49" s="15"/>
      <c r="S49" s="15"/>
      <c r="AE49" s="15"/>
      <c r="AF49" s="32"/>
      <c r="AH49" s="15"/>
      <c r="AI49" s="15"/>
      <c r="AJ49" s="15"/>
      <c r="AK49" s="15"/>
      <c r="AL49" s="15"/>
      <c r="AM49" s="15"/>
      <c r="AN49" s="15"/>
      <c r="AP49" s="15"/>
      <c r="AR49" s="15"/>
      <c r="AS49" s="15"/>
      <c r="AT49" s="15"/>
    </row>
    <row r="50" spans="5:46" x14ac:dyDescent="0.35">
      <c r="E50" s="15"/>
      <c r="F50" s="15"/>
      <c r="J50" s="15"/>
      <c r="K50" s="15"/>
      <c r="R50" s="15"/>
      <c r="S50" s="15"/>
      <c r="AE50" s="15"/>
      <c r="AF50" s="32"/>
      <c r="AH50" s="15"/>
      <c r="AI50" s="15"/>
      <c r="AJ50" s="15"/>
      <c r="AK50" s="15"/>
      <c r="AL50" s="15"/>
      <c r="AM50" s="15"/>
      <c r="AN50" s="15"/>
      <c r="AP50" s="15"/>
      <c r="AR50" s="15"/>
      <c r="AS50" s="15"/>
      <c r="AT50" s="15"/>
    </row>
    <row r="51" spans="5:46" x14ac:dyDescent="0.35">
      <c r="E51" s="15"/>
      <c r="F51" s="15"/>
      <c r="J51" s="15"/>
      <c r="K51" s="15"/>
      <c r="R51" s="15"/>
      <c r="S51" s="15"/>
      <c r="AE51" s="15"/>
      <c r="AF51" s="32"/>
      <c r="AH51" s="15"/>
      <c r="AI51" s="15"/>
      <c r="AJ51" s="15"/>
      <c r="AK51" s="15"/>
      <c r="AL51" s="15"/>
      <c r="AM51" s="15"/>
      <c r="AN51" s="15"/>
      <c r="AP51" s="15"/>
      <c r="AR51" s="15"/>
      <c r="AS51" s="15"/>
      <c r="AT51" s="15"/>
    </row>
    <row r="52" spans="5:46" x14ac:dyDescent="0.35">
      <c r="E52" s="15"/>
      <c r="F52" s="15"/>
      <c r="J52" s="15"/>
      <c r="K52" s="15"/>
      <c r="R52" s="15"/>
      <c r="S52" s="15"/>
      <c r="AE52" s="15"/>
      <c r="AF52" s="32"/>
      <c r="AH52" s="15"/>
      <c r="AI52" s="15"/>
      <c r="AJ52" s="15"/>
      <c r="AK52" s="15"/>
      <c r="AL52" s="15"/>
      <c r="AM52" s="15"/>
      <c r="AN52" s="15"/>
      <c r="AP52" s="15"/>
      <c r="AR52" s="15"/>
      <c r="AS52" s="15"/>
      <c r="AT52" s="15"/>
    </row>
    <row r="53" spans="5:46" x14ac:dyDescent="0.35">
      <c r="E53" s="15"/>
      <c r="F53" s="15"/>
      <c r="J53" s="15"/>
      <c r="K53" s="15"/>
      <c r="R53" s="15"/>
      <c r="S53" s="15"/>
      <c r="AE53" s="15"/>
      <c r="AF53" s="32"/>
      <c r="AH53" s="15"/>
      <c r="AI53" s="15"/>
      <c r="AJ53" s="15"/>
      <c r="AK53" s="15"/>
      <c r="AL53" s="15"/>
      <c r="AM53" s="15"/>
      <c r="AN53" s="15"/>
      <c r="AP53" s="15"/>
      <c r="AR53" s="15"/>
      <c r="AS53" s="15"/>
      <c r="AT53" s="15"/>
    </row>
    <row r="54" spans="5:46" x14ac:dyDescent="0.35">
      <c r="E54" s="15"/>
      <c r="F54" s="15"/>
      <c r="J54" s="15"/>
      <c r="K54" s="15"/>
      <c r="R54" s="15"/>
      <c r="S54" s="15"/>
      <c r="AE54" s="15"/>
      <c r="AF54" s="32"/>
      <c r="AH54" s="15"/>
      <c r="AI54" s="15"/>
      <c r="AJ54" s="15"/>
      <c r="AK54" s="15"/>
      <c r="AL54" s="15"/>
      <c r="AM54" s="15"/>
      <c r="AN54" s="15"/>
      <c r="AP54" s="15"/>
      <c r="AR54" s="15"/>
      <c r="AS54" s="15"/>
      <c r="AT54" s="15"/>
    </row>
    <row r="55" spans="5:46" x14ac:dyDescent="0.35">
      <c r="E55" s="15"/>
      <c r="F55" s="15"/>
      <c r="J55" s="15"/>
      <c r="K55" s="15"/>
      <c r="R55" s="15"/>
      <c r="S55" s="15"/>
      <c r="AE55" s="15"/>
      <c r="AF55" s="32"/>
      <c r="AH55" s="15"/>
      <c r="AI55" s="15"/>
      <c r="AJ55" s="15"/>
      <c r="AK55" s="15"/>
      <c r="AL55" s="15"/>
      <c r="AM55" s="15"/>
      <c r="AN55" s="15"/>
      <c r="AP55" s="15"/>
      <c r="AR55" s="15"/>
      <c r="AS55" s="15"/>
      <c r="AT55" s="15"/>
    </row>
    <row r="56" spans="5:46" x14ac:dyDescent="0.35">
      <c r="E56" s="15"/>
      <c r="F56" s="15"/>
      <c r="J56" s="15"/>
      <c r="K56" s="15"/>
      <c r="R56" s="15"/>
      <c r="S56" s="15"/>
      <c r="AE56" s="15"/>
      <c r="AF56" s="32"/>
      <c r="AH56" s="15"/>
      <c r="AI56" s="15"/>
      <c r="AJ56" s="15"/>
      <c r="AK56" s="15"/>
      <c r="AL56" s="15"/>
      <c r="AM56" s="15"/>
      <c r="AN56" s="15"/>
      <c r="AP56" s="15"/>
      <c r="AR56" s="15"/>
      <c r="AS56" s="15"/>
      <c r="AT56" s="15"/>
    </row>
    <row r="57" spans="5:46" x14ac:dyDescent="0.35">
      <c r="E57" s="15"/>
      <c r="F57" s="15"/>
      <c r="J57" s="15"/>
      <c r="K57" s="15"/>
      <c r="R57" s="15"/>
      <c r="S57" s="15"/>
      <c r="AE57" s="15"/>
      <c r="AF57" s="32"/>
      <c r="AH57" s="15"/>
      <c r="AI57" s="15"/>
      <c r="AJ57" s="15"/>
      <c r="AK57" s="15"/>
      <c r="AL57" s="15"/>
      <c r="AM57" s="15"/>
      <c r="AN57" s="15"/>
      <c r="AP57" s="15"/>
      <c r="AR57" s="15"/>
      <c r="AS57" s="15"/>
      <c r="AT57" s="15"/>
    </row>
    <row r="58" spans="5:46" x14ac:dyDescent="0.35">
      <c r="E58" s="15"/>
      <c r="F58" s="15"/>
      <c r="J58" s="15"/>
      <c r="K58" s="15"/>
      <c r="R58" s="15"/>
      <c r="S58" s="15"/>
      <c r="AE58" s="15"/>
      <c r="AF58" s="32"/>
      <c r="AH58" s="15"/>
      <c r="AI58" s="15"/>
      <c r="AJ58" s="15"/>
      <c r="AK58" s="15"/>
      <c r="AL58" s="15"/>
      <c r="AM58" s="15"/>
      <c r="AN58" s="15"/>
      <c r="AP58" s="15"/>
      <c r="AR58" s="15"/>
      <c r="AS58" s="15"/>
      <c r="AT58" s="15"/>
    </row>
    <row r="59" spans="5:46" x14ac:dyDescent="0.35">
      <c r="E59" s="15"/>
      <c r="F59" s="15"/>
      <c r="J59" s="15"/>
      <c r="K59" s="15"/>
      <c r="R59" s="15"/>
      <c r="S59" s="15"/>
      <c r="AE59" s="15"/>
      <c r="AF59" s="32"/>
      <c r="AH59" s="15"/>
      <c r="AI59" s="15"/>
      <c r="AJ59" s="15"/>
      <c r="AK59" s="15"/>
      <c r="AL59" s="15"/>
      <c r="AM59" s="15"/>
      <c r="AN59" s="15"/>
      <c r="AP59" s="15"/>
      <c r="AR59" s="15"/>
      <c r="AS59" s="15"/>
      <c r="AT59" s="15"/>
    </row>
    <row r="60" spans="5:46" x14ac:dyDescent="0.35">
      <c r="E60" s="15"/>
      <c r="F60" s="15"/>
      <c r="J60" s="15"/>
      <c r="K60" s="15"/>
      <c r="R60" s="15"/>
      <c r="S60" s="15"/>
      <c r="AE60" s="15"/>
      <c r="AF60" s="32"/>
      <c r="AH60" s="15"/>
      <c r="AI60" s="15"/>
      <c r="AJ60" s="15"/>
      <c r="AK60" s="15"/>
      <c r="AL60" s="15"/>
      <c r="AM60" s="15"/>
      <c r="AN60" s="15"/>
      <c r="AP60" s="15"/>
      <c r="AR60" s="15"/>
      <c r="AS60" s="15"/>
      <c r="AT60" s="15"/>
    </row>
    <row r="61" spans="5:46" x14ac:dyDescent="0.35">
      <c r="E61" s="15"/>
      <c r="F61" s="15"/>
      <c r="J61" s="15"/>
      <c r="K61" s="15"/>
      <c r="R61" s="15"/>
      <c r="S61" s="15"/>
      <c r="AE61" s="15"/>
      <c r="AF61" s="32"/>
      <c r="AH61" s="15"/>
      <c r="AI61" s="15"/>
      <c r="AJ61" s="15"/>
      <c r="AK61" s="15"/>
      <c r="AL61" s="15"/>
      <c r="AM61" s="15"/>
      <c r="AN61" s="15"/>
      <c r="AP61" s="15"/>
      <c r="AR61" s="15"/>
      <c r="AS61" s="15"/>
      <c r="AT61" s="15"/>
    </row>
    <row r="62" spans="5:46" x14ac:dyDescent="0.35">
      <c r="E62" s="15"/>
      <c r="F62" s="15"/>
      <c r="J62" s="15"/>
      <c r="K62" s="15"/>
      <c r="R62" s="15"/>
      <c r="S62" s="15"/>
      <c r="AE62" s="15"/>
      <c r="AF62" s="32"/>
      <c r="AH62" s="15"/>
      <c r="AI62" s="15"/>
      <c r="AJ62" s="15"/>
      <c r="AK62" s="15"/>
      <c r="AL62" s="15"/>
      <c r="AM62" s="15"/>
      <c r="AN62" s="15"/>
      <c r="AP62" s="15"/>
      <c r="AR62" s="15"/>
      <c r="AS62" s="15"/>
      <c r="AT62" s="15"/>
    </row>
    <row r="63" spans="5:46" x14ac:dyDescent="0.35">
      <c r="E63" s="15"/>
      <c r="F63" s="15"/>
      <c r="J63" s="15"/>
      <c r="K63" s="15"/>
      <c r="R63" s="15"/>
      <c r="S63" s="15"/>
      <c r="AE63" s="15"/>
      <c r="AF63" s="32"/>
      <c r="AH63" s="15"/>
      <c r="AI63" s="15"/>
      <c r="AJ63" s="15"/>
      <c r="AK63" s="15"/>
      <c r="AL63" s="15"/>
      <c r="AM63" s="15"/>
      <c r="AN63" s="15"/>
      <c r="AP63" s="15"/>
      <c r="AR63" s="15"/>
      <c r="AS63" s="15"/>
      <c r="AT63" s="15"/>
    </row>
    <row r="64" spans="5:46" x14ac:dyDescent="0.35">
      <c r="E64" s="15"/>
      <c r="F64" s="15"/>
      <c r="J64" s="15"/>
      <c r="K64" s="15"/>
      <c r="R64" s="15"/>
      <c r="S64" s="15"/>
      <c r="AE64" s="15"/>
      <c r="AF64" s="32"/>
      <c r="AH64" s="15"/>
      <c r="AI64" s="15"/>
      <c r="AJ64" s="15"/>
      <c r="AK64" s="15"/>
      <c r="AL64" s="15"/>
      <c r="AM64" s="15"/>
      <c r="AN64" s="15"/>
      <c r="AP64" s="15"/>
      <c r="AR64" s="15"/>
      <c r="AS64" s="15"/>
      <c r="AT64" s="15"/>
    </row>
    <row r="65" spans="5:46" x14ac:dyDescent="0.35">
      <c r="E65" s="15"/>
      <c r="F65" s="15"/>
      <c r="J65" s="15"/>
      <c r="K65" s="15"/>
      <c r="R65" s="15"/>
      <c r="S65" s="15"/>
      <c r="AE65" s="15"/>
      <c r="AF65" s="32"/>
      <c r="AH65" s="15"/>
      <c r="AI65" s="15"/>
      <c r="AJ65" s="15"/>
      <c r="AK65" s="15"/>
      <c r="AL65" s="15"/>
      <c r="AM65" s="15"/>
      <c r="AN65" s="15"/>
      <c r="AP65" s="15"/>
      <c r="AR65" s="15"/>
      <c r="AS65" s="15"/>
      <c r="AT65" s="15"/>
    </row>
    <row r="66" spans="5:46" x14ac:dyDescent="0.35">
      <c r="E66" s="15"/>
      <c r="F66" s="15"/>
      <c r="J66" s="15"/>
      <c r="K66" s="15"/>
      <c r="R66" s="15"/>
      <c r="S66" s="15"/>
      <c r="AE66" s="15"/>
      <c r="AF66" s="32"/>
      <c r="AH66" s="15"/>
      <c r="AI66" s="15"/>
      <c r="AJ66" s="15"/>
      <c r="AK66" s="15"/>
      <c r="AL66" s="15"/>
      <c r="AM66" s="15"/>
      <c r="AN66" s="15"/>
      <c r="AP66" s="15"/>
      <c r="AR66" s="15"/>
      <c r="AS66" s="15"/>
      <c r="AT66" s="15"/>
    </row>
    <row r="67" spans="5:46" x14ac:dyDescent="0.35">
      <c r="E67" s="15"/>
      <c r="F67" s="15"/>
      <c r="J67" s="15"/>
      <c r="K67" s="15"/>
      <c r="R67" s="15"/>
      <c r="S67" s="15"/>
      <c r="AE67" s="15"/>
      <c r="AF67" s="32"/>
      <c r="AH67" s="15"/>
      <c r="AI67" s="15"/>
      <c r="AJ67" s="15"/>
      <c r="AK67" s="15"/>
      <c r="AL67" s="15"/>
      <c r="AM67" s="15"/>
      <c r="AN67" s="15"/>
      <c r="AP67" s="15"/>
      <c r="AR67" s="15"/>
      <c r="AS67" s="15"/>
      <c r="AT67" s="15"/>
    </row>
    <row r="68" spans="5:46" x14ac:dyDescent="0.35">
      <c r="E68" s="15"/>
      <c r="F68" s="15"/>
      <c r="J68" s="15"/>
      <c r="K68" s="15"/>
      <c r="R68" s="15"/>
      <c r="S68" s="15"/>
      <c r="AE68" s="15"/>
      <c r="AF68" s="32"/>
      <c r="AH68" s="15"/>
      <c r="AI68" s="15"/>
      <c r="AJ68" s="15"/>
      <c r="AK68" s="15"/>
      <c r="AL68" s="15"/>
      <c r="AM68" s="15"/>
      <c r="AN68" s="15"/>
      <c r="AP68" s="15"/>
      <c r="AR68" s="15"/>
      <c r="AS68" s="15"/>
      <c r="AT68" s="15"/>
    </row>
    <row r="69" spans="5:46" x14ac:dyDescent="0.35">
      <c r="E69" s="15"/>
      <c r="F69" s="15"/>
      <c r="J69" s="15"/>
      <c r="K69" s="15"/>
      <c r="R69" s="15"/>
      <c r="S69" s="15"/>
      <c r="AE69" s="15"/>
      <c r="AF69" s="32"/>
      <c r="AH69" s="15"/>
      <c r="AI69" s="15"/>
      <c r="AJ69" s="15"/>
      <c r="AK69" s="15"/>
      <c r="AL69" s="15"/>
      <c r="AM69" s="15"/>
      <c r="AN69" s="15"/>
      <c r="AP69" s="15"/>
      <c r="AR69" s="15"/>
      <c r="AS69" s="15"/>
      <c r="AT69" s="15"/>
    </row>
    <row r="70" spans="5:46" x14ac:dyDescent="0.35">
      <c r="E70" s="15"/>
      <c r="F70" s="15"/>
      <c r="J70" s="15"/>
      <c r="K70" s="15"/>
      <c r="R70" s="15"/>
      <c r="S70" s="15"/>
      <c r="AE70" s="15"/>
      <c r="AF70" s="32"/>
      <c r="AH70" s="15"/>
      <c r="AI70" s="15"/>
      <c r="AJ70" s="15"/>
      <c r="AK70" s="15"/>
      <c r="AL70" s="15"/>
      <c r="AM70" s="15"/>
      <c r="AN70" s="15"/>
      <c r="AP70" s="15"/>
      <c r="AR70" s="15"/>
      <c r="AS70" s="15"/>
      <c r="AT70" s="15"/>
    </row>
    <row r="71" spans="5:46" x14ac:dyDescent="0.35">
      <c r="E71" s="15"/>
      <c r="F71" s="15"/>
      <c r="J71" s="15"/>
      <c r="K71" s="15"/>
      <c r="R71" s="15"/>
      <c r="S71" s="15"/>
      <c r="AE71" s="15"/>
      <c r="AF71" s="32"/>
      <c r="AH71" s="15"/>
      <c r="AI71" s="15"/>
      <c r="AJ71" s="15"/>
      <c r="AK71" s="15"/>
      <c r="AL71" s="15"/>
      <c r="AM71" s="15"/>
      <c r="AN71" s="15"/>
      <c r="AP71" s="15"/>
      <c r="AR71" s="15"/>
      <c r="AS71" s="15"/>
      <c r="AT71" s="15"/>
    </row>
    <row r="72" spans="5:46" x14ac:dyDescent="0.35">
      <c r="E72" s="15"/>
      <c r="F72" s="15"/>
      <c r="J72" s="15"/>
      <c r="K72" s="15"/>
      <c r="R72" s="15"/>
      <c r="S72" s="15"/>
      <c r="AE72" s="15"/>
      <c r="AF72" s="32"/>
      <c r="AH72" s="15"/>
      <c r="AI72" s="15"/>
      <c r="AJ72" s="15"/>
      <c r="AK72" s="15"/>
      <c r="AL72" s="15"/>
      <c r="AM72" s="15"/>
      <c r="AN72" s="15"/>
      <c r="AP72" s="15"/>
      <c r="AR72" s="15"/>
      <c r="AS72" s="15"/>
      <c r="AT72" s="15"/>
    </row>
    <row r="73" spans="5:46" x14ac:dyDescent="0.35">
      <c r="E73" s="15"/>
      <c r="F73" s="15"/>
      <c r="J73" s="15"/>
      <c r="K73" s="15"/>
      <c r="R73" s="15"/>
      <c r="S73" s="15"/>
      <c r="AE73" s="15"/>
      <c r="AF73" s="32"/>
      <c r="AH73" s="15"/>
      <c r="AI73" s="15"/>
      <c r="AJ73" s="15"/>
      <c r="AK73" s="15"/>
      <c r="AL73" s="15"/>
      <c r="AM73" s="15"/>
      <c r="AN73" s="15"/>
      <c r="AP73" s="15"/>
      <c r="AR73" s="15"/>
      <c r="AS73" s="15"/>
      <c r="AT73" s="15"/>
    </row>
    <row r="74" spans="5:46" x14ac:dyDescent="0.35">
      <c r="E74" s="15"/>
      <c r="F74" s="15"/>
      <c r="J74" s="15"/>
      <c r="K74" s="15"/>
      <c r="R74" s="15"/>
      <c r="S74" s="15"/>
      <c r="AE74" s="15"/>
      <c r="AF74" s="32"/>
      <c r="AH74" s="15"/>
      <c r="AI74" s="15"/>
      <c r="AJ74" s="15"/>
      <c r="AK74" s="15"/>
      <c r="AL74" s="15"/>
      <c r="AM74" s="15"/>
      <c r="AN74" s="15"/>
      <c r="AP74" s="15"/>
      <c r="AR74" s="15"/>
      <c r="AS74" s="15"/>
      <c r="AT74" s="15"/>
    </row>
    <row r="75" spans="5:46" x14ac:dyDescent="0.35">
      <c r="E75" s="15"/>
      <c r="F75" s="15"/>
      <c r="J75" s="15"/>
      <c r="K75" s="15"/>
      <c r="R75" s="15"/>
      <c r="S75" s="15"/>
      <c r="AE75" s="15"/>
      <c r="AF75" s="32"/>
      <c r="AH75" s="15"/>
      <c r="AI75" s="15"/>
      <c r="AJ75" s="15"/>
      <c r="AK75" s="15"/>
      <c r="AL75" s="15"/>
      <c r="AM75" s="15"/>
      <c r="AN75" s="15"/>
      <c r="AP75" s="15"/>
      <c r="AR75" s="15"/>
      <c r="AS75" s="15"/>
      <c r="AT75" s="15"/>
    </row>
    <row r="76" spans="5:46" x14ac:dyDescent="0.35">
      <c r="E76" s="15"/>
      <c r="F76" s="15"/>
      <c r="J76" s="15"/>
      <c r="K76" s="15"/>
      <c r="R76" s="15"/>
      <c r="S76" s="15"/>
      <c r="AE76" s="15"/>
      <c r="AF76" s="32"/>
      <c r="AH76" s="15"/>
      <c r="AI76" s="15"/>
      <c r="AJ76" s="15"/>
      <c r="AK76" s="15"/>
      <c r="AL76" s="15"/>
      <c r="AM76" s="15"/>
      <c r="AN76" s="15"/>
      <c r="AP76" s="15"/>
      <c r="AR76" s="15"/>
      <c r="AS76" s="15"/>
      <c r="AT76" s="15"/>
    </row>
    <row r="77" spans="5:46" x14ac:dyDescent="0.35">
      <c r="E77" s="15"/>
      <c r="F77" s="15"/>
      <c r="J77" s="15"/>
      <c r="K77" s="15"/>
      <c r="R77" s="15"/>
      <c r="S77" s="15"/>
      <c r="AE77" s="15"/>
      <c r="AF77" s="32"/>
      <c r="AH77" s="15"/>
      <c r="AI77" s="15"/>
      <c r="AJ77" s="15"/>
      <c r="AK77" s="15"/>
      <c r="AL77" s="15"/>
      <c r="AM77" s="15"/>
      <c r="AN77" s="15"/>
      <c r="AP77" s="15"/>
      <c r="AR77" s="15"/>
      <c r="AS77" s="15"/>
      <c r="AT77" s="15"/>
    </row>
    <row r="78" spans="5:46" x14ac:dyDescent="0.35">
      <c r="E78" s="15"/>
      <c r="F78" s="15"/>
      <c r="J78" s="15"/>
      <c r="K78" s="15"/>
      <c r="R78" s="15"/>
      <c r="S78" s="15"/>
      <c r="AE78" s="15"/>
      <c r="AF78" s="32"/>
      <c r="AH78" s="15"/>
      <c r="AI78" s="15"/>
      <c r="AJ78" s="15"/>
      <c r="AK78" s="15"/>
      <c r="AL78" s="15"/>
      <c r="AM78" s="15"/>
      <c r="AN78" s="15"/>
      <c r="AP78" s="15"/>
      <c r="AR78" s="15"/>
      <c r="AS78" s="15"/>
      <c r="AT78" s="15"/>
    </row>
    <row r="79" spans="5:46" x14ac:dyDescent="0.35">
      <c r="E79" s="15"/>
      <c r="F79" s="15"/>
      <c r="J79" s="15"/>
      <c r="K79" s="15"/>
      <c r="R79" s="15"/>
      <c r="S79" s="15"/>
      <c r="AE79" s="15"/>
      <c r="AF79" s="32"/>
      <c r="AH79" s="15"/>
      <c r="AI79" s="15"/>
      <c r="AJ79" s="15"/>
      <c r="AK79" s="15"/>
      <c r="AL79" s="15"/>
      <c r="AM79" s="15"/>
      <c r="AN79" s="15"/>
      <c r="AP79" s="15"/>
      <c r="AR79" s="15"/>
      <c r="AS79" s="15"/>
      <c r="AT79" s="15"/>
    </row>
    <row r="80" spans="5:46" x14ac:dyDescent="0.35">
      <c r="E80" s="15"/>
      <c r="F80" s="15"/>
      <c r="J80" s="15"/>
      <c r="K80" s="15"/>
      <c r="R80" s="15"/>
      <c r="S80" s="15"/>
      <c r="AE80" s="15"/>
      <c r="AF80" s="32"/>
      <c r="AH80" s="15"/>
      <c r="AI80" s="15"/>
      <c r="AJ80" s="15"/>
      <c r="AK80" s="15"/>
      <c r="AL80" s="15"/>
      <c r="AM80" s="15"/>
      <c r="AN80" s="15"/>
      <c r="AP80" s="15"/>
      <c r="AR80" s="15"/>
      <c r="AS80" s="15"/>
      <c r="AT80" s="15"/>
    </row>
    <row r="81" spans="5:46" x14ac:dyDescent="0.35">
      <c r="E81" s="15"/>
      <c r="F81" s="15"/>
      <c r="J81" s="15"/>
      <c r="K81" s="15"/>
      <c r="R81" s="15"/>
      <c r="S81" s="15"/>
      <c r="AE81" s="15"/>
      <c r="AF81" s="32"/>
      <c r="AH81" s="15"/>
      <c r="AI81" s="15"/>
      <c r="AJ81" s="15"/>
      <c r="AK81" s="15"/>
      <c r="AL81" s="15"/>
      <c r="AM81" s="15"/>
      <c r="AN81" s="15"/>
      <c r="AP81" s="15"/>
      <c r="AR81" s="15"/>
      <c r="AS81" s="15"/>
      <c r="AT81" s="15"/>
    </row>
    <row r="82" spans="5:46" x14ac:dyDescent="0.35">
      <c r="E82" s="15"/>
      <c r="F82" s="15"/>
      <c r="J82" s="15"/>
      <c r="K82" s="15"/>
      <c r="R82" s="15"/>
      <c r="S82" s="15"/>
      <c r="AE82" s="15"/>
      <c r="AF82" s="32"/>
      <c r="AH82" s="15"/>
      <c r="AI82" s="15"/>
      <c r="AJ82" s="15"/>
      <c r="AK82" s="15"/>
      <c r="AL82" s="15"/>
      <c r="AM82" s="15"/>
      <c r="AN82" s="15"/>
      <c r="AP82" s="15"/>
      <c r="AR82" s="15"/>
      <c r="AS82" s="15"/>
      <c r="AT82" s="15"/>
    </row>
    <row r="83" spans="5:46" x14ac:dyDescent="0.35">
      <c r="E83" s="15"/>
      <c r="F83" s="15"/>
      <c r="J83" s="15"/>
      <c r="K83" s="15"/>
      <c r="R83" s="15"/>
      <c r="S83" s="15"/>
      <c r="AE83" s="15"/>
      <c r="AF83" s="32"/>
      <c r="AH83" s="15"/>
      <c r="AI83" s="15"/>
      <c r="AJ83" s="15"/>
      <c r="AK83" s="15"/>
      <c r="AL83" s="15"/>
      <c r="AM83" s="15"/>
      <c r="AN83" s="15"/>
      <c r="AP83" s="15"/>
      <c r="AR83" s="15"/>
      <c r="AS83" s="15"/>
      <c r="AT83" s="15"/>
    </row>
    <row r="84" spans="5:46" x14ac:dyDescent="0.35">
      <c r="E84" s="15"/>
      <c r="F84" s="15"/>
      <c r="J84" s="15"/>
      <c r="K84" s="15"/>
      <c r="R84" s="15"/>
      <c r="S84" s="15"/>
      <c r="AE84" s="15"/>
      <c r="AF84" s="32"/>
      <c r="AH84" s="15"/>
      <c r="AI84" s="15"/>
      <c r="AJ84" s="15"/>
      <c r="AK84" s="15"/>
      <c r="AL84" s="15"/>
      <c r="AM84" s="15"/>
      <c r="AN84" s="15"/>
      <c r="AP84" s="15"/>
      <c r="AR84" s="15"/>
      <c r="AS84" s="15"/>
      <c r="AT84" s="15"/>
    </row>
    <row r="85" spans="5:46" x14ac:dyDescent="0.35">
      <c r="E85" s="15"/>
      <c r="F85" s="15"/>
      <c r="J85" s="15"/>
      <c r="K85" s="15"/>
      <c r="R85" s="15"/>
      <c r="S85" s="15"/>
      <c r="AE85" s="15"/>
      <c r="AF85" s="32"/>
      <c r="AH85" s="15"/>
      <c r="AI85" s="15"/>
      <c r="AJ85" s="15"/>
      <c r="AK85" s="15"/>
      <c r="AL85" s="15"/>
      <c r="AM85" s="15"/>
      <c r="AN85" s="15"/>
      <c r="AP85" s="15"/>
      <c r="AR85" s="15"/>
      <c r="AS85" s="15"/>
      <c r="AT85" s="15"/>
    </row>
    <row r="86" spans="5:46" x14ac:dyDescent="0.35">
      <c r="E86" s="15"/>
      <c r="F86" s="15"/>
      <c r="J86" s="15"/>
      <c r="K86" s="15"/>
      <c r="R86" s="15"/>
      <c r="S86" s="15"/>
      <c r="AE86" s="15"/>
      <c r="AF86" s="32"/>
      <c r="AH86" s="15"/>
      <c r="AI86" s="15"/>
      <c r="AJ86" s="15"/>
      <c r="AK86" s="15"/>
      <c r="AL86" s="15"/>
      <c r="AM86" s="15"/>
      <c r="AN86" s="15"/>
      <c r="AP86" s="15"/>
      <c r="AR86" s="15"/>
      <c r="AS86" s="15"/>
      <c r="AT86" s="15"/>
    </row>
    <row r="87" spans="5:46" x14ac:dyDescent="0.35">
      <c r="E87" s="15"/>
      <c r="F87" s="15"/>
      <c r="J87" s="15"/>
      <c r="K87" s="15"/>
      <c r="R87" s="15"/>
      <c r="S87" s="15"/>
      <c r="AE87" s="15"/>
      <c r="AF87" s="32"/>
      <c r="AH87" s="15"/>
      <c r="AI87" s="15"/>
      <c r="AJ87" s="15"/>
      <c r="AK87" s="15"/>
      <c r="AL87" s="15"/>
      <c r="AM87" s="15"/>
      <c r="AN87" s="15"/>
      <c r="AP87" s="15"/>
      <c r="AR87" s="15"/>
      <c r="AS87" s="15"/>
      <c r="AT87" s="15"/>
    </row>
    <row r="88" spans="5:46" x14ac:dyDescent="0.35">
      <c r="E88" s="15"/>
      <c r="F88" s="15"/>
      <c r="J88" s="15"/>
      <c r="K88" s="15"/>
      <c r="R88" s="15"/>
      <c r="S88" s="15"/>
      <c r="AE88" s="15"/>
      <c r="AF88" s="32"/>
      <c r="AH88" s="15"/>
      <c r="AI88" s="15"/>
      <c r="AJ88" s="15"/>
      <c r="AK88" s="15"/>
      <c r="AL88" s="15"/>
      <c r="AM88" s="15"/>
      <c r="AN88" s="15"/>
      <c r="AP88" s="15"/>
      <c r="AR88" s="15"/>
      <c r="AS88" s="15"/>
      <c r="AT88" s="15"/>
    </row>
    <row r="89" spans="5:46" x14ac:dyDescent="0.35">
      <c r="E89" s="15"/>
      <c r="F89" s="15"/>
      <c r="J89" s="15"/>
      <c r="K89" s="15"/>
      <c r="R89" s="15"/>
      <c r="S89" s="15"/>
      <c r="AE89" s="15"/>
      <c r="AF89" s="32"/>
      <c r="AH89" s="15"/>
      <c r="AI89" s="15"/>
      <c r="AJ89" s="15"/>
      <c r="AK89" s="15"/>
      <c r="AL89" s="15"/>
      <c r="AM89" s="15"/>
      <c r="AN89" s="15"/>
      <c r="AP89" s="15"/>
      <c r="AR89" s="15"/>
      <c r="AS89" s="15"/>
      <c r="AT89" s="15"/>
    </row>
    <row r="90" spans="5:46" x14ac:dyDescent="0.35">
      <c r="E90" s="15"/>
      <c r="F90" s="15"/>
      <c r="J90" s="15"/>
      <c r="K90" s="15"/>
      <c r="R90" s="15"/>
      <c r="S90" s="15"/>
      <c r="AE90" s="15"/>
      <c r="AF90" s="32"/>
      <c r="AH90" s="15"/>
      <c r="AI90" s="15"/>
      <c r="AJ90" s="15"/>
      <c r="AK90" s="15"/>
      <c r="AL90" s="15"/>
      <c r="AM90" s="15"/>
      <c r="AN90" s="15"/>
      <c r="AP90" s="15"/>
      <c r="AR90" s="15"/>
      <c r="AS90" s="15"/>
      <c r="AT90" s="15"/>
    </row>
    <row r="91" spans="5:46" x14ac:dyDescent="0.35">
      <c r="E91" s="15"/>
      <c r="F91" s="15"/>
      <c r="J91" s="15"/>
      <c r="K91" s="15"/>
      <c r="R91" s="15"/>
      <c r="S91" s="15"/>
      <c r="AE91" s="15"/>
      <c r="AF91" s="32"/>
      <c r="AH91" s="15"/>
      <c r="AI91" s="15"/>
      <c r="AJ91" s="15"/>
      <c r="AK91" s="15"/>
      <c r="AL91" s="15"/>
      <c r="AM91" s="15"/>
      <c r="AN91" s="15"/>
      <c r="AP91" s="15"/>
      <c r="AR91" s="15"/>
      <c r="AS91" s="15"/>
      <c r="AT91" s="15"/>
    </row>
    <row r="92" spans="5:46" x14ac:dyDescent="0.35">
      <c r="E92" s="15"/>
      <c r="F92" s="15"/>
      <c r="J92" s="15"/>
      <c r="K92" s="15"/>
      <c r="R92" s="15"/>
      <c r="S92" s="15"/>
      <c r="AE92" s="15"/>
      <c r="AF92" s="32"/>
      <c r="AH92" s="15"/>
      <c r="AI92" s="15"/>
      <c r="AJ92" s="15"/>
      <c r="AK92" s="15"/>
      <c r="AL92" s="15"/>
      <c r="AM92" s="15"/>
      <c r="AN92" s="15"/>
      <c r="AP92" s="15"/>
      <c r="AR92" s="15"/>
      <c r="AS92" s="15"/>
      <c r="AT92" s="15"/>
    </row>
    <row r="93" spans="5:46" x14ac:dyDescent="0.35">
      <c r="E93" s="15"/>
      <c r="F93" s="15"/>
      <c r="J93" s="15"/>
      <c r="K93" s="15"/>
      <c r="R93" s="15"/>
      <c r="S93" s="15"/>
      <c r="AE93" s="15"/>
      <c r="AF93" s="32"/>
      <c r="AH93" s="15"/>
      <c r="AI93" s="15"/>
      <c r="AJ93" s="15"/>
      <c r="AK93" s="15"/>
      <c r="AL93" s="15"/>
      <c r="AM93" s="15"/>
      <c r="AN93" s="15"/>
      <c r="AP93" s="15"/>
      <c r="AR93" s="15"/>
      <c r="AS93" s="15"/>
      <c r="AT93" s="15"/>
    </row>
    <row r="94" spans="5:46" x14ac:dyDescent="0.35">
      <c r="E94" s="15"/>
      <c r="F94" s="15"/>
      <c r="J94" s="15"/>
      <c r="K94" s="15"/>
      <c r="R94" s="15"/>
      <c r="S94" s="15"/>
      <c r="AE94" s="15"/>
      <c r="AF94" s="32"/>
      <c r="AH94" s="15"/>
      <c r="AI94" s="15"/>
      <c r="AJ94" s="15"/>
      <c r="AK94" s="15"/>
      <c r="AL94" s="15"/>
      <c r="AM94" s="15"/>
      <c r="AN94" s="15"/>
      <c r="AP94" s="15"/>
      <c r="AR94" s="15"/>
      <c r="AS94" s="15"/>
      <c r="AT94" s="15"/>
    </row>
    <row r="95" spans="5:46" x14ac:dyDescent="0.35">
      <c r="E95" s="15"/>
      <c r="F95" s="15"/>
      <c r="J95" s="15"/>
      <c r="K95" s="15"/>
      <c r="R95" s="15"/>
      <c r="S95" s="15"/>
      <c r="AE95" s="15"/>
      <c r="AF95" s="32"/>
      <c r="AH95" s="15"/>
      <c r="AI95" s="15"/>
      <c r="AJ95" s="15"/>
      <c r="AK95" s="15"/>
      <c r="AL95" s="15"/>
      <c r="AM95" s="15"/>
      <c r="AN95" s="15"/>
      <c r="AP95" s="15"/>
      <c r="AR95" s="15"/>
      <c r="AS95" s="15"/>
      <c r="AT95" s="15"/>
    </row>
    <row r="96" spans="5:46" x14ac:dyDescent="0.35">
      <c r="E96" s="15"/>
      <c r="F96" s="15"/>
      <c r="J96" s="15"/>
      <c r="K96" s="15"/>
      <c r="R96" s="15"/>
      <c r="S96" s="15"/>
      <c r="AE96" s="15"/>
      <c r="AF96" s="32"/>
      <c r="AH96" s="15"/>
      <c r="AI96" s="15"/>
      <c r="AJ96" s="15"/>
      <c r="AK96" s="15"/>
      <c r="AL96" s="15"/>
      <c r="AM96" s="15"/>
      <c r="AN96" s="15"/>
      <c r="AP96" s="15"/>
      <c r="AR96" s="15"/>
      <c r="AS96" s="15"/>
      <c r="AT96" s="15"/>
    </row>
    <row r="97" spans="5:46" x14ac:dyDescent="0.35">
      <c r="E97" s="15"/>
      <c r="F97" s="15"/>
      <c r="J97" s="15"/>
      <c r="K97" s="15"/>
      <c r="R97" s="15"/>
      <c r="S97" s="15"/>
      <c r="AE97" s="15"/>
      <c r="AF97" s="32"/>
      <c r="AH97" s="15"/>
      <c r="AI97" s="15"/>
      <c r="AJ97" s="15"/>
      <c r="AK97" s="15"/>
      <c r="AL97" s="15"/>
      <c r="AM97" s="15"/>
      <c r="AN97" s="15"/>
      <c r="AP97" s="15"/>
      <c r="AR97" s="15"/>
      <c r="AS97" s="15"/>
      <c r="AT97" s="15"/>
    </row>
    <row r="98" spans="5:46" x14ac:dyDescent="0.35">
      <c r="E98" s="15"/>
      <c r="F98" s="15"/>
      <c r="J98" s="15"/>
      <c r="K98" s="15"/>
      <c r="R98" s="15"/>
      <c r="S98" s="15"/>
      <c r="AE98" s="15"/>
      <c r="AF98" s="32"/>
      <c r="AH98" s="15"/>
      <c r="AI98" s="15"/>
      <c r="AJ98" s="15"/>
      <c r="AK98" s="15"/>
      <c r="AL98" s="15"/>
      <c r="AM98" s="15"/>
      <c r="AN98" s="15"/>
      <c r="AP98" s="15"/>
      <c r="AR98" s="15"/>
      <c r="AS98" s="15"/>
      <c r="AT98" s="15"/>
    </row>
    <row r="99" spans="5:46" x14ac:dyDescent="0.35">
      <c r="E99" s="15"/>
      <c r="F99" s="15"/>
      <c r="J99" s="15"/>
      <c r="K99" s="15"/>
      <c r="R99" s="15"/>
      <c r="S99" s="15"/>
      <c r="AE99" s="15"/>
      <c r="AF99" s="32"/>
      <c r="AH99" s="15"/>
      <c r="AI99" s="15"/>
      <c r="AJ99" s="15"/>
      <c r="AK99" s="15"/>
      <c r="AL99" s="15"/>
      <c r="AM99" s="15"/>
      <c r="AN99" s="15"/>
      <c r="AP99" s="15"/>
      <c r="AR99" s="15"/>
      <c r="AS99" s="15"/>
      <c r="AT99" s="15"/>
    </row>
    <row r="100" spans="5:46" x14ac:dyDescent="0.35">
      <c r="E100" s="15"/>
      <c r="F100" s="15"/>
      <c r="J100" s="15"/>
      <c r="K100" s="15"/>
      <c r="R100" s="15"/>
      <c r="S100" s="15"/>
      <c r="AE100" s="15"/>
      <c r="AF100" s="32"/>
      <c r="AH100" s="15"/>
      <c r="AI100" s="15"/>
      <c r="AJ100" s="15"/>
      <c r="AK100" s="15"/>
      <c r="AL100" s="15"/>
      <c r="AM100" s="15"/>
      <c r="AN100" s="15"/>
      <c r="AP100" s="15"/>
      <c r="AR100" s="15"/>
      <c r="AS100" s="15"/>
      <c r="AT100" s="15"/>
    </row>
    <row r="101" spans="5:46" x14ac:dyDescent="0.35">
      <c r="E101" s="15"/>
      <c r="F101" s="15"/>
      <c r="J101" s="15"/>
      <c r="K101" s="15"/>
      <c r="R101" s="15"/>
      <c r="S101" s="15"/>
      <c r="AE101" s="15"/>
      <c r="AF101" s="32"/>
      <c r="AH101" s="15"/>
      <c r="AI101" s="15"/>
      <c r="AJ101" s="15"/>
      <c r="AK101" s="15"/>
      <c r="AL101" s="15"/>
      <c r="AM101" s="15"/>
      <c r="AN101" s="15"/>
      <c r="AP101" s="15"/>
      <c r="AR101" s="15"/>
      <c r="AS101" s="15"/>
      <c r="AT101" s="15"/>
    </row>
    <row r="102" spans="5:46" x14ac:dyDescent="0.35">
      <c r="E102" s="15"/>
      <c r="F102" s="15"/>
      <c r="J102" s="15"/>
      <c r="K102" s="15"/>
      <c r="R102" s="15"/>
      <c r="S102" s="15"/>
      <c r="AE102" s="15"/>
      <c r="AF102" s="32"/>
      <c r="AH102" s="15"/>
      <c r="AI102" s="15"/>
      <c r="AJ102" s="15"/>
      <c r="AK102" s="15"/>
      <c r="AL102" s="15"/>
      <c r="AM102" s="15"/>
      <c r="AN102" s="15"/>
      <c r="AP102" s="15"/>
      <c r="AR102" s="15"/>
      <c r="AS102" s="15"/>
      <c r="AT102" s="15"/>
    </row>
    <row r="103" spans="5:46" x14ac:dyDescent="0.35">
      <c r="E103" s="15"/>
      <c r="F103" s="15"/>
      <c r="J103" s="15"/>
      <c r="K103" s="15"/>
      <c r="R103" s="15"/>
      <c r="S103" s="15"/>
      <c r="AE103" s="15"/>
      <c r="AF103" s="32"/>
      <c r="AH103" s="15"/>
      <c r="AI103" s="15"/>
      <c r="AJ103" s="15"/>
      <c r="AK103" s="15"/>
      <c r="AL103" s="15"/>
      <c r="AM103" s="15"/>
      <c r="AN103" s="15"/>
      <c r="AP103" s="15"/>
      <c r="AR103" s="15"/>
      <c r="AS103" s="15"/>
      <c r="AT103" s="15"/>
    </row>
    <row r="104" spans="5:46" x14ac:dyDescent="0.35">
      <c r="E104" s="15"/>
      <c r="F104" s="15"/>
      <c r="J104" s="15"/>
      <c r="K104" s="15"/>
      <c r="R104" s="15"/>
      <c r="S104" s="15"/>
      <c r="AE104" s="15"/>
      <c r="AF104" s="32"/>
      <c r="AH104" s="15"/>
      <c r="AI104" s="15"/>
      <c r="AJ104" s="15"/>
      <c r="AK104" s="15"/>
      <c r="AL104" s="15"/>
      <c r="AM104" s="15"/>
      <c r="AN104" s="15"/>
      <c r="AP104" s="15"/>
      <c r="AR104" s="15"/>
      <c r="AS104" s="15"/>
      <c r="AT104" s="15"/>
    </row>
    <row r="105" spans="5:46" x14ac:dyDescent="0.35">
      <c r="E105" s="15"/>
      <c r="F105" s="15"/>
      <c r="J105" s="15"/>
      <c r="K105" s="15"/>
      <c r="R105" s="15"/>
      <c r="S105" s="15"/>
      <c r="AE105" s="15"/>
      <c r="AF105" s="32"/>
      <c r="AH105" s="15"/>
      <c r="AI105" s="15"/>
      <c r="AJ105" s="15"/>
      <c r="AK105" s="15"/>
      <c r="AL105" s="15"/>
      <c r="AM105" s="15"/>
      <c r="AN105" s="15"/>
      <c r="AP105" s="15"/>
      <c r="AR105" s="15"/>
      <c r="AS105" s="15"/>
      <c r="AT105" s="15"/>
    </row>
    <row r="106" spans="5:46" x14ac:dyDescent="0.35">
      <c r="E106" s="15"/>
      <c r="F106" s="15"/>
      <c r="J106" s="15"/>
      <c r="K106" s="15"/>
      <c r="R106" s="15"/>
      <c r="S106" s="15"/>
      <c r="AE106" s="15"/>
      <c r="AF106" s="32"/>
      <c r="AH106" s="15"/>
      <c r="AI106" s="15"/>
      <c r="AJ106" s="15"/>
      <c r="AK106" s="15"/>
      <c r="AL106" s="15"/>
      <c r="AM106" s="15"/>
      <c r="AN106" s="15"/>
      <c r="AP106" s="15"/>
      <c r="AR106" s="15"/>
      <c r="AS106" s="15"/>
      <c r="AT106" s="15"/>
    </row>
    <row r="107" spans="5:46" x14ac:dyDescent="0.35">
      <c r="E107" s="15"/>
      <c r="F107" s="15"/>
      <c r="J107" s="15"/>
      <c r="K107" s="15"/>
      <c r="R107" s="15"/>
      <c r="S107" s="15"/>
      <c r="AE107" s="15"/>
      <c r="AF107" s="32"/>
      <c r="AH107" s="15"/>
      <c r="AI107" s="15"/>
      <c r="AJ107" s="15"/>
      <c r="AK107" s="15"/>
      <c r="AL107" s="15"/>
      <c r="AM107" s="15"/>
      <c r="AN107" s="15"/>
      <c r="AP107" s="15"/>
      <c r="AR107" s="15"/>
      <c r="AS107" s="15"/>
      <c r="AT107" s="15"/>
    </row>
    <row r="108" spans="5:46" x14ac:dyDescent="0.35">
      <c r="E108" s="15"/>
      <c r="F108" s="15"/>
      <c r="J108" s="15"/>
      <c r="K108" s="15"/>
      <c r="R108" s="15"/>
      <c r="S108" s="15"/>
      <c r="AE108" s="15"/>
      <c r="AF108" s="32"/>
      <c r="AH108" s="15"/>
      <c r="AI108" s="15"/>
      <c r="AJ108" s="15"/>
      <c r="AK108" s="15"/>
      <c r="AL108" s="15"/>
      <c r="AM108" s="15"/>
      <c r="AN108" s="15"/>
      <c r="AP108" s="15"/>
      <c r="AR108" s="15"/>
      <c r="AS108" s="15"/>
      <c r="AT108" s="15"/>
    </row>
    <row r="109" spans="5:46" x14ac:dyDescent="0.35">
      <c r="E109" s="15"/>
      <c r="F109" s="15"/>
      <c r="J109" s="15"/>
      <c r="K109" s="15"/>
      <c r="R109" s="15"/>
      <c r="S109" s="15"/>
      <c r="AE109" s="15"/>
      <c r="AF109" s="32"/>
      <c r="AH109" s="15"/>
      <c r="AI109" s="15"/>
      <c r="AJ109" s="15"/>
      <c r="AK109" s="15"/>
      <c r="AL109" s="15"/>
      <c r="AM109" s="15"/>
      <c r="AN109" s="15"/>
      <c r="AP109" s="15"/>
      <c r="AR109" s="15"/>
      <c r="AS109" s="15"/>
      <c r="AT109" s="15"/>
    </row>
    <row r="110" spans="5:46" x14ac:dyDescent="0.35">
      <c r="E110" s="15"/>
      <c r="F110" s="15"/>
      <c r="J110" s="15"/>
      <c r="K110" s="15"/>
      <c r="R110" s="15"/>
      <c r="S110" s="15"/>
      <c r="AE110" s="15"/>
      <c r="AF110" s="32"/>
      <c r="AH110" s="15"/>
      <c r="AI110" s="15"/>
      <c r="AJ110" s="15"/>
      <c r="AK110" s="15"/>
      <c r="AL110" s="15"/>
      <c r="AM110" s="15"/>
      <c r="AN110" s="15"/>
      <c r="AP110" s="15"/>
      <c r="AR110" s="15"/>
      <c r="AS110" s="15"/>
      <c r="AT110" s="15"/>
    </row>
    <row r="111" spans="5:46" x14ac:dyDescent="0.35">
      <c r="E111" s="15"/>
      <c r="F111" s="15"/>
      <c r="J111" s="15"/>
      <c r="K111" s="15"/>
      <c r="R111" s="15"/>
      <c r="S111" s="15"/>
      <c r="AE111" s="15"/>
      <c r="AF111" s="32"/>
      <c r="AH111" s="15"/>
      <c r="AI111" s="15"/>
      <c r="AJ111" s="15"/>
      <c r="AK111" s="15"/>
      <c r="AL111" s="15"/>
      <c r="AM111" s="15"/>
      <c r="AN111" s="15"/>
      <c r="AP111" s="15"/>
      <c r="AR111" s="15"/>
      <c r="AS111" s="15"/>
      <c r="AT111" s="15"/>
    </row>
    <row r="112" spans="5:46" x14ac:dyDescent="0.35">
      <c r="E112" s="15"/>
      <c r="F112" s="15"/>
      <c r="J112" s="15"/>
      <c r="K112" s="15"/>
      <c r="R112" s="15"/>
      <c r="S112" s="15"/>
      <c r="AE112" s="15"/>
      <c r="AF112" s="32"/>
      <c r="AH112" s="15"/>
      <c r="AI112" s="15"/>
      <c r="AJ112" s="15"/>
      <c r="AK112" s="15"/>
      <c r="AL112" s="15"/>
      <c r="AM112" s="15"/>
      <c r="AN112" s="15"/>
      <c r="AP112" s="15"/>
      <c r="AR112" s="15"/>
      <c r="AS112" s="15"/>
      <c r="AT112" s="15"/>
    </row>
    <row r="113" spans="5:46" x14ac:dyDescent="0.35">
      <c r="E113" s="15"/>
      <c r="F113" s="15"/>
      <c r="J113" s="15"/>
      <c r="K113" s="15"/>
      <c r="R113" s="15"/>
      <c r="S113" s="15"/>
      <c r="AE113" s="15"/>
      <c r="AF113" s="32"/>
      <c r="AH113" s="15"/>
      <c r="AI113" s="15"/>
      <c r="AJ113" s="15"/>
      <c r="AK113" s="15"/>
      <c r="AL113" s="15"/>
      <c r="AM113" s="15"/>
      <c r="AN113" s="15"/>
      <c r="AP113" s="15"/>
      <c r="AR113" s="15"/>
      <c r="AS113" s="15"/>
      <c r="AT113" s="15"/>
    </row>
    <row r="114" spans="5:46" x14ac:dyDescent="0.35">
      <c r="E114" s="15"/>
      <c r="F114" s="15"/>
      <c r="J114" s="15"/>
      <c r="K114" s="15"/>
      <c r="R114" s="15"/>
      <c r="S114" s="15"/>
      <c r="AE114" s="15"/>
      <c r="AF114" s="32"/>
      <c r="AH114" s="15"/>
      <c r="AI114" s="15"/>
      <c r="AJ114" s="15"/>
      <c r="AK114" s="15"/>
      <c r="AL114" s="15"/>
      <c r="AM114" s="15"/>
      <c r="AN114" s="15"/>
      <c r="AP114" s="15"/>
      <c r="AR114" s="15"/>
      <c r="AS114" s="15"/>
      <c r="AT114" s="15"/>
    </row>
    <row r="115" spans="5:46" x14ac:dyDescent="0.35">
      <c r="E115" s="15"/>
      <c r="F115" s="15"/>
      <c r="J115" s="15"/>
      <c r="K115" s="15"/>
      <c r="R115" s="15"/>
      <c r="S115" s="15"/>
      <c r="AE115" s="15"/>
      <c r="AF115" s="32"/>
      <c r="AH115" s="15"/>
      <c r="AI115" s="15"/>
      <c r="AJ115" s="15"/>
      <c r="AK115" s="15"/>
      <c r="AL115" s="15"/>
      <c r="AM115" s="15"/>
      <c r="AN115" s="15"/>
      <c r="AP115" s="15"/>
      <c r="AR115" s="15"/>
      <c r="AS115" s="15"/>
      <c r="AT115" s="15"/>
    </row>
    <row r="116" spans="5:46" x14ac:dyDescent="0.35">
      <c r="E116" s="15"/>
      <c r="F116" s="15"/>
      <c r="J116" s="15"/>
      <c r="K116" s="15"/>
      <c r="R116" s="15"/>
      <c r="S116" s="15"/>
      <c r="AE116" s="15"/>
      <c r="AF116" s="32"/>
      <c r="AH116" s="15"/>
      <c r="AI116" s="15"/>
      <c r="AJ116" s="15"/>
      <c r="AK116" s="15"/>
      <c r="AL116" s="15"/>
      <c r="AM116" s="15"/>
      <c r="AN116" s="15"/>
      <c r="AP116" s="15"/>
      <c r="AR116" s="15"/>
      <c r="AS116" s="15"/>
      <c r="AT116" s="15"/>
    </row>
    <row r="117" spans="5:46" x14ac:dyDescent="0.35">
      <c r="E117" s="15"/>
      <c r="F117" s="15"/>
      <c r="J117" s="15"/>
      <c r="K117" s="15"/>
      <c r="R117" s="15"/>
      <c r="S117" s="15"/>
      <c r="AE117" s="15"/>
      <c r="AF117" s="32"/>
      <c r="AH117" s="15"/>
      <c r="AI117" s="15"/>
      <c r="AJ117" s="15"/>
      <c r="AK117" s="15"/>
      <c r="AL117" s="15"/>
      <c r="AM117" s="15"/>
      <c r="AN117" s="15"/>
      <c r="AP117" s="15"/>
      <c r="AR117" s="15"/>
      <c r="AS117" s="15"/>
      <c r="AT117" s="15"/>
    </row>
    <row r="118" spans="5:46" x14ac:dyDescent="0.35">
      <c r="E118" s="15"/>
      <c r="F118" s="15"/>
      <c r="J118" s="15"/>
      <c r="K118" s="15"/>
      <c r="R118" s="15"/>
      <c r="S118" s="15"/>
      <c r="AE118" s="15"/>
      <c r="AF118" s="32"/>
      <c r="AH118" s="15"/>
      <c r="AI118" s="15"/>
      <c r="AJ118" s="15"/>
      <c r="AK118" s="15"/>
      <c r="AL118" s="15"/>
      <c r="AM118" s="15"/>
      <c r="AN118" s="15"/>
      <c r="AP118" s="15"/>
      <c r="AR118" s="15"/>
      <c r="AS118" s="15"/>
      <c r="AT118" s="15"/>
    </row>
    <row r="119" spans="5:46" x14ac:dyDescent="0.35">
      <c r="E119" s="15"/>
      <c r="F119" s="15"/>
      <c r="J119" s="15"/>
      <c r="K119" s="15"/>
      <c r="R119" s="15"/>
      <c r="S119" s="15"/>
      <c r="AE119" s="15"/>
      <c r="AF119" s="32"/>
      <c r="AH119" s="15"/>
      <c r="AI119" s="15"/>
      <c r="AJ119" s="15"/>
      <c r="AK119" s="15"/>
      <c r="AL119" s="15"/>
      <c r="AM119" s="15"/>
      <c r="AN119" s="15"/>
      <c r="AP119" s="15"/>
      <c r="AR119" s="15"/>
      <c r="AS119" s="15"/>
      <c r="AT119" s="15"/>
    </row>
    <row r="120" spans="5:46" x14ac:dyDescent="0.35">
      <c r="E120" s="15"/>
      <c r="F120" s="15"/>
      <c r="J120" s="15"/>
      <c r="K120" s="15"/>
      <c r="R120" s="15"/>
      <c r="S120" s="15"/>
      <c r="AE120" s="15"/>
      <c r="AF120" s="32"/>
      <c r="AH120" s="15"/>
      <c r="AI120" s="15"/>
      <c r="AJ120" s="15"/>
      <c r="AK120" s="15"/>
      <c r="AL120" s="15"/>
      <c r="AM120" s="15"/>
      <c r="AN120" s="15"/>
      <c r="AP120" s="15"/>
      <c r="AR120" s="15"/>
      <c r="AS120" s="15"/>
      <c r="AT120" s="15"/>
    </row>
    <row r="121" spans="5:46" x14ac:dyDescent="0.35">
      <c r="E121" s="15"/>
      <c r="F121" s="15"/>
      <c r="J121" s="15"/>
      <c r="K121" s="15"/>
      <c r="R121" s="15"/>
      <c r="S121" s="15"/>
      <c r="AE121" s="15"/>
      <c r="AF121" s="32"/>
      <c r="AH121" s="15"/>
      <c r="AI121" s="15"/>
      <c r="AJ121" s="15"/>
      <c r="AK121" s="15"/>
      <c r="AL121" s="15"/>
      <c r="AM121" s="15"/>
      <c r="AN121" s="15"/>
      <c r="AP121" s="15"/>
      <c r="AR121" s="15"/>
      <c r="AS121" s="15"/>
      <c r="AT121" s="15"/>
    </row>
    <row r="122" spans="5:46" x14ac:dyDescent="0.35">
      <c r="E122" s="15"/>
      <c r="F122" s="15"/>
      <c r="J122" s="15"/>
      <c r="K122" s="15"/>
      <c r="R122" s="15"/>
      <c r="S122" s="15"/>
      <c r="AE122" s="15"/>
      <c r="AF122" s="32"/>
      <c r="AH122" s="15"/>
      <c r="AI122" s="15"/>
      <c r="AJ122" s="15"/>
      <c r="AK122" s="15"/>
      <c r="AL122" s="15"/>
      <c r="AM122" s="15"/>
      <c r="AN122" s="15"/>
      <c r="AP122" s="15"/>
      <c r="AR122" s="15"/>
      <c r="AS122" s="15"/>
      <c r="AT122" s="15"/>
    </row>
    <row r="123" spans="5:46" x14ac:dyDescent="0.35">
      <c r="E123" s="15"/>
      <c r="F123" s="15"/>
      <c r="J123" s="15"/>
      <c r="K123" s="15"/>
      <c r="R123" s="15"/>
      <c r="S123" s="15"/>
      <c r="AE123" s="15"/>
      <c r="AF123" s="32"/>
      <c r="AH123" s="15"/>
      <c r="AI123" s="15"/>
      <c r="AJ123" s="15"/>
      <c r="AK123" s="15"/>
      <c r="AL123" s="15"/>
      <c r="AM123" s="15"/>
      <c r="AN123" s="15"/>
      <c r="AP123" s="15"/>
      <c r="AR123" s="15"/>
      <c r="AS123" s="15"/>
      <c r="AT123" s="15"/>
    </row>
    <row r="124" spans="5:46" x14ac:dyDescent="0.35">
      <c r="E124" s="15"/>
      <c r="F124" s="15"/>
      <c r="J124" s="15"/>
      <c r="K124" s="15"/>
      <c r="R124" s="15"/>
      <c r="S124" s="15"/>
      <c r="AE124" s="15"/>
      <c r="AF124" s="32"/>
      <c r="AH124" s="15"/>
      <c r="AI124" s="15"/>
      <c r="AJ124" s="15"/>
      <c r="AK124" s="15"/>
      <c r="AL124" s="15"/>
      <c r="AM124" s="15"/>
      <c r="AN124" s="15"/>
      <c r="AP124" s="15"/>
      <c r="AR124" s="15"/>
      <c r="AS124" s="15"/>
      <c r="AT124" s="15"/>
    </row>
    <row r="125" spans="5:46" x14ac:dyDescent="0.35">
      <c r="E125" s="15"/>
      <c r="F125" s="15"/>
      <c r="J125" s="15"/>
      <c r="K125" s="15"/>
      <c r="R125" s="15"/>
      <c r="S125" s="15"/>
      <c r="AE125" s="15"/>
      <c r="AF125" s="32"/>
      <c r="AH125" s="15"/>
      <c r="AI125" s="15"/>
      <c r="AJ125" s="15"/>
      <c r="AK125" s="15"/>
      <c r="AL125" s="15"/>
      <c r="AM125" s="15"/>
      <c r="AN125" s="15"/>
      <c r="AP125" s="15"/>
      <c r="AR125" s="15"/>
      <c r="AS125" s="15"/>
      <c r="AT125" s="15"/>
    </row>
    <row r="126" spans="5:46" x14ac:dyDescent="0.35">
      <c r="E126" s="15"/>
      <c r="F126" s="15"/>
      <c r="J126" s="15"/>
      <c r="K126" s="15"/>
      <c r="R126" s="15"/>
      <c r="S126" s="15"/>
      <c r="AE126" s="15"/>
      <c r="AF126" s="32"/>
      <c r="AH126" s="15"/>
      <c r="AI126" s="15"/>
      <c r="AJ126" s="15"/>
      <c r="AK126" s="15"/>
      <c r="AL126" s="15"/>
      <c r="AM126" s="15"/>
      <c r="AN126" s="15"/>
      <c r="AP126" s="15"/>
      <c r="AR126" s="15"/>
      <c r="AS126" s="15"/>
      <c r="AT126" s="15"/>
    </row>
    <row r="127" spans="5:46" x14ac:dyDescent="0.35">
      <c r="E127" s="15"/>
      <c r="F127" s="15"/>
      <c r="J127" s="15"/>
      <c r="K127" s="15"/>
      <c r="R127" s="15"/>
      <c r="S127" s="15"/>
      <c r="AE127" s="15"/>
      <c r="AF127" s="32"/>
      <c r="AH127" s="15"/>
      <c r="AI127" s="15"/>
      <c r="AJ127" s="15"/>
      <c r="AK127" s="15"/>
      <c r="AL127" s="15"/>
      <c r="AM127" s="15"/>
      <c r="AN127" s="15"/>
      <c r="AP127" s="15"/>
      <c r="AR127" s="15"/>
      <c r="AS127" s="15"/>
      <c r="AT127" s="15"/>
    </row>
    <row r="128" spans="5:46" x14ac:dyDescent="0.35">
      <c r="E128" s="15"/>
      <c r="F128" s="15"/>
      <c r="J128" s="15"/>
      <c r="K128" s="15"/>
      <c r="R128" s="15"/>
      <c r="S128" s="15"/>
      <c r="AE128" s="15"/>
      <c r="AF128" s="32"/>
      <c r="AH128" s="15"/>
      <c r="AI128" s="15"/>
      <c r="AJ128" s="15"/>
      <c r="AK128" s="15"/>
      <c r="AL128" s="15"/>
      <c r="AM128" s="15"/>
      <c r="AN128" s="15"/>
      <c r="AP128" s="15"/>
      <c r="AR128" s="15"/>
      <c r="AS128" s="15"/>
      <c r="AT128" s="15"/>
    </row>
    <row r="129" spans="5:46" x14ac:dyDescent="0.35">
      <c r="E129" s="15"/>
      <c r="F129" s="15"/>
      <c r="J129" s="15"/>
      <c r="K129" s="15"/>
      <c r="R129" s="15"/>
      <c r="S129" s="15"/>
      <c r="AE129" s="15"/>
      <c r="AF129" s="32"/>
      <c r="AH129" s="15"/>
      <c r="AI129" s="15"/>
      <c r="AJ129" s="15"/>
      <c r="AK129" s="15"/>
      <c r="AL129" s="15"/>
      <c r="AM129" s="15"/>
      <c r="AN129" s="15"/>
      <c r="AP129" s="15"/>
      <c r="AR129" s="15"/>
      <c r="AS129" s="15"/>
      <c r="AT129" s="15"/>
    </row>
    <row r="130" spans="5:46" x14ac:dyDescent="0.35">
      <c r="E130" s="15"/>
      <c r="F130" s="15"/>
      <c r="J130" s="15"/>
      <c r="K130" s="15"/>
      <c r="R130" s="15"/>
      <c r="S130" s="15"/>
      <c r="AE130" s="15"/>
      <c r="AF130" s="32"/>
      <c r="AH130" s="15"/>
      <c r="AI130" s="15"/>
      <c r="AJ130" s="15"/>
      <c r="AK130" s="15"/>
      <c r="AL130" s="15"/>
      <c r="AM130" s="15"/>
      <c r="AN130" s="15"/>
      <c r="AP130" s="15"/>
      <c r="AR130" s="15"/>
      <c r="AS130" s="15"/>
      <c r="AT130" s="15"/>
    </row>
    <row r="131" spans="5:46" x14ac:dyDescent="0.35">
      <c r="E131" s="15"/>
      <c r="F131" s="15"/>
      <c r="J131" s="15"/>
      <c r="K131" s="15"/>
      <c r="R131" s="15"/>
      <c r="S131" s="15"/>
      <c r="AE131" s="15"/>
      <c r="AF131" s="32"/>
      <c r="AH131" s="15"/>
      <c r="AI131" s="15"/>
      <c r="AJ131" s="15"/>
      <c r="AK131" s="15"/>
      <c r="AL131" s="15"/>
      <c r="AM131" s="15"/>
      <c r="AN131" s="15"/>
      <c r="AP131" s="15"/>
      <c r="AR131" s="15"/>
      <c r="AS131" s="15"/>
      <c r="AT131" s="15"/>
    </row>
    <row r="132" spans="5:46" x14ac:dyDescent="0.35">
      <c r="E132" s="15"/>
      <c r="F132" s="15"/>
      <c r="J132" s="15"/>
      <c r="K132" s="15"/>
      <c r="R132" s="15"/>
      <c r="S132" s="15"/>
      <c r="AE132" s="15"/>
      <c r="AF132" s="32"/>
      <c r="AH132" s="15"/>
      <c r="AI132" s="15"/>
      <c r="AJ132" s="15"/>
      <c r="AK132" s="15"/>
      <c r="AL132" s="15"/>
      <c r="AM132" s="15"/>
      <c r="AN132" s="15"/>
      <c r="AP132" s="15"/>
      <c r="AR132" s="15"/>
      <c r="AS132" s="15"/>
      <c r="AT132" s="15"/>
    </row>
    <row r="133" spans="5:46" x14ac:dyDescent="0.35">
      <c r="E133" s="15"/>
      <c r="F133" s="15"/>
      <c r="J133" s="15"/>
      <c r="K133" s="15"/>
      <c r="R133" s="15"/>
      <c r="S133" s="15"/>
      <c r="AE133" s="15"/>
      <c r="AF133" s="32"/>
      <c r="AH133" s="15"/>
      <c r="AI133" s="15"/>
      <c r="AJ133" s="15"/>
      <c r="AK133" s="15"/>
      <c r="AL133" s="15"/>
      <c r="AM133" s="15"/>
      <c r="AN133" s="15"/>
      <c r="AP133" s="15"/>
      <c r="AR133" s="15"/>
      <c r="AS133" s="15"/>
      <c r="AT133" s="15"/>
    </row>
    <row r="134" spans="5:46" x14ac:dyDescent="0.35">
      <c r="E134" s="15"/>
      <c r="F134" s="15"/>
      <c r="J134" s="15"/>
      <c r="K134" s="15"/>
      <c r="R134" s="15"/>
      <c r="S134" s="15"/>
      <c r="AE134" s="15"/>
      <c r="AF134" s="32"/>
      <c r="AH134" s="15"/>
      <c r="AI134" s="15"/>
      <c r="AJ134" s="15"/>
      <c r="AK134" s="15"/>
      <c r="AL134" s="15"/>
      <c r="AM134" s="15"/>
      <c r="AN134" s="15"/>
      <c r="AP134" s="15"/>
      <c r="AR134" s="15"/>
      <c r="AS134" s="15"/>
      <c r="AT134" s="15"/>
    </row>
    <row r="135" spans="5:46" x14ac:dyDescent="0.35">
      <c r="E135" s="15"/>
      <c r="F135" s="15"/>
      <c r="J135" s="15"/>
      <c r="K135" s="15"/>
      <c r="R135" s="15"/>
      <c r="S135" s="15"/>
      <c r="AE135" s="15"/>
      <c r="AF135" s="32"/>
      <c r="AH135" s="15"/>
      <c r="AI135" s="15"/>
      <c r="AJ135" s="15"/>
      <c r="AK135" s="15"/>
      <c r="AL135" s="15"/>
      <c r="AM135" s="15"/>
      <c r="AN135" s="15"/>
      <c r="AP135" s="15"/>
      <c r="AR135" s="15"/>
      <c r="AS135" s="15"/>
      <c r="AT135" s="15"/>
    </row>
    <row r="136" spans="5:46" x14ac:dyDescent="0.35">
      <c r="E136" s="15"/>
      <c r="F136" s="15"/>
      <c r="J136" s="15"/>
      <c r="K136" s="15"/>
      <c r="R136" s="15"/>
      <c r="S136" s="15"/>
      <c r="AE136" s="15"/>
      <c r="AF136" s="32"/>
      <c r="AH136" s="15"/>
      <c r="AI136" s="15"/>
      <c r="AJ136" s="15"/>
      <c r="AK136" s="15"/>
      <c r="AL136" s="15"/>
      <c r="AM136" s="15"/>
      <c r="AN136" s="15"/>
      <c r="AP136" s="15"/>
      <c r="AR136" s="15"/>
      <c r="AS136" s="15"/>
      <c r="AT136" s="15"/>
    </row>
    <row r="137" spans="5:46" x14ac:dyDescent="0.35">
      <c r="E137" s="15"/>
      <c r="F137" s="15"/>
      <c r="J137" s="15"/>
      <c r="K137" s="15"/>
      <c r="R137" s="15"/>
      <c r="S137" s="15"/>
      <c r="AE137" s="15"/>
      <c r="AF137" s="32"/>
      <c r="AH137" s="15"/>
      <c r="AI137" s="15"/>
      <c r="AJ137" s="15"/>
      <c r="AK137" s="15"/>
      <c r="AL137" s="15"/>
      <c r="AM137" s="15"/>
      <c r="AN137" s="15"/>
      <c r="AP137" s="15"/>
      <c r="AR137" s="15"/>
      <c r="AS137" s="15"/>
      <c r="AT137" s="15"/>
    </row>
    <row r="138" spans="5:46" x14ac:dyDescent="0.35">
      <c r="E138" s="15"/>
      <c r="F138" s="15"/>
      <c r="J138" s="15"/>
      <c r="K138" s="15"/>
      <c r="R138" s="15"/>
      <c r="S138" s="15"/>
      <c r="AE138" s="15"/>
      <c r="AF138" s="32"/>
      <c r="AH138" s="15"/>
      <c r="AI138" s="15"/>
      <c r="AJ138" s="15"/>
      <c r="AK138" s="15"/>
      <c r="AL138" s="15"/>
      <c r="AM138" s="15"/>
      <c r="AN138" s="15"/>
      <c r="AP138" s="15"/>
      <c r="AR138" s="15"/>
      <c r="AS138" s="15"/>
      <c r="AT138" s="15"/>
    </row>
    <row r="139" spans="5:46" x14ac:dyDescent="0.35">
      <c r="E139" s="15"/>
      <c r="F139" s="15"/>
      <c r="J139" s="15"/>
      <c r="K139" s="15"/>
      <c r="R139" s="15"/>
      <c r="S139" s="15"/>
      <c r="AE139" s="15"/>
      <c r="AF139" s="32"/>
      <c r="AH139" s="15"/>
      <c r="AI139" s="15"/>
      <c r="AJ139" s="15"/>
      <c r="AK139" s="15"/>
      <c r="AL139" s="15"/>
      <c r="AM139" s="15"/>
      <c r="AN139" s="15"/>
      <c r="AP139" s="15"/>
      <c r="AR139" s="15"/>
      <c r="AS139" s="15"/>
      <c r="AT139" s="15"/>
    </row>
    <row r="140" spans="5:46" x14ac:dyDescent="0.35">
      <c r="E140" s="15"/>
      <c r="F140" s="15"/>
      <c r="J140" s="15"/>
      <c r="K140" s="15"/>
      <c r="R140" s="15"/>
      <c r="S140" s="15"/>
      <c r="AE140" s="15"/>
      <c r="AF140" s="32"/>
      <c r="AH140" s="15"/>
      <c r="AI140" s="15"/>
      <c r="AJ140" s="15"/>
      <c r="AK140" s="15"/>
      <c r="AL140" s="15"/>
      <c r="AM140" s="15"/>
      <c r="AN140" s="15"/>
      <c r="AP140" s="15"/>
      <c r="AR140" s="15"/>
      <c r="AS140" s="15"/>
      <c r="AT140" s="15"/>
    </row>
    <row r="141" spans="5:46" x14ac:dyDescent="0.35">
      <c r="E141" s="15"/>
      <c r="F141" s="15"/>
      <c r="J141" s="15"/>
      <c r="K141" s="15"/>
      <c r="R141" s="15"/>
      <c r="S141" s="15"/>
      <c r="AE141" s="15"/>
      <c r="AF141" s="32"/>
      <c r="AH141" s="15"/>
      <c r="AI141" s="15"/>
      <c r="AJ141" s="15"/>
      <c r="AK141" s="15"/>
      <c r="AL141" s="15"/>
      <c r="AM141" s="15"/>
      <c r="AN141" s="15"/>
      <c r="AP141" s="15"/>
      <c r="AR141" s="15"/>
      <c r="AS141" s="15"/>
      <c r="AT141" s="15"/>
    </row>
    <row r="142" spans="5:46" x14ac:dyDescent="0.35">
      <c r="E142" s="15"/>
      <c r="F142" s="15"/>
      <c r="J142" s="15"/>
      <c r="K142" s="15"/>
      <c r="R142" s="15"/>
      <c r="S142" s="15"/>
      <c r="AE142" s="15"/>
      <c r="AF142" s="32"/>
      <c r="AH142" s="15"/>
      <c r="AI142" s="15"/>
      <c r="AJ142" s="15"/>
      <c r="AK142" s="15"/>
      <c r="AL142" s="15"/>
      <c r="AM142" s="15"/>
      <c r="AN142" s="15"/>
      <c r="AP142" s="15"/>
      <c r="AR142" s="15"/>
      <c r="AS142" s="15"/>
      <c r="AT142" s="15"/>
    </row>
    <row r="143" spans="5:46" x14ac:dyDescent="0.35">
      <c r="E143" s="15"/>
      <c r="F143" s="15"/>
      <c r="J143" s="15"/>
      <c r="K143" s="15"/>
      <c r="R143" s="15"/>
      <c r="S143" s="15"/>
      <c r="AE143" s="15"/>
      <c r="AF143" s="32"/>
      <c r="AH143" s="15"/>
      <c r="AI143" s="15"/>
      <c r="AJ143" s="15"/>
      <c r="AK143" s="15"/>
      <c r="AL143" s="15"/>
      <c r="AM143" s="15"/>
      <c r="AN143" s="15"/>
      <c r="AP143" s="15"/>
      <c r="AR143" s="15"/>
      <c r="AS143" s="15"/>
      <c r="AT143" s="15"/>
    </row>
    <row r="144" spans="5:46" x14ac:dyDescent="0.35">
      <c r="E144" s="15"/>
      <c r="F144" s="15"/>
      <c r="J144" s="15"/>
      <c r="K144" s="15"/>
      <c r="R144" s="15"/>
      <c r="S144" s="15"/>
      <c r="AE144" s="15"/>
      <c r="AF144" s="32"/>
      <c r="AH144" s="15"/>
      <c r="AI144" s="15"/>
      <c r="AJ144" s="15"/>
      <c r="AK144" s="15"/>
      <c r="AL144" s="15"/>
      <c r="AM144" s="15"/>
      <c r="AN144" s="15"/>
      <c r="AP144" s="15"/>
      <c r="AR144" s="15"/>
      <c r="AS144" s="15"/>
      <c r="AT144" s="15"/>
    </row>
    <row r="145" spans="5:46" x14ac:dyDescent="0.35">
      <c r="E145" s="15"/>
      <c r="F145" s="15"/>
      <c r="J145" s="15"/>
      <c r="K145" s="15"/>
      <c r="R145" s="15"/>
      <c r="S145" s="15"/>
      <c r="AE145" s="15"/>
      <c r="AF145" s="32"/>
      <c r="AH145" s="15"/>
      <c r="AI145" s="15"/>
      <c r="AJ145" s="15"/>
      <c r="AK145" s="15"/>
      <c r="AL145" s="15"/>
      <c r="AM145" s="15"/>
      <c r="AN145" s="15"/>
      <c r="AP145" s="15"/>
      <c r="AR145" s="15"/>
      <c r="AS145" s="15"/>
      <c r="AT145" s="15"/>
    </row>
    <row r="146" spans="5:46" x14ac:dyDescent="0.35">
      <c r="E146" s="15"/>
      <c r="F146" s="15"/>
      <c r="J146" s="15"/>
      <c r="K146" s="15"/>
      <c r="R146" s="15"/>
      <c r="S146" s="15"/>
      <c r="AE146" s="15"/>
      <c r="AF146" s="32"/>
      <c r="AH146" s="15"/>
      <c r="AI146" s="15"/>
      <c r="AJ146" s="15"/>
      <c r="AK146" s="15"/>
      <c r="AL146" s="15"/>
      <c r="AM146" s="15"/>
      <c r="AN146" s="15"/>
      <c r="AP146" s="15"/>
      <c r="AR146" s="15"/>
      <c r="AS146" s="15"/>
      <c r="AT146" s="15"/>
    </row>
    <row r="147" spans="5:46" x14ac:dyDescent="0.35">
      <c r="E147" s="15"/>
      <c r="F147" s="15"/>
      <c r="J147" s="15"/>
      <c r="K147" s="15"/>
      <c r="R147" s="15"/>
      <c r="S147" s="15"/>
      <c r="AE147" s="15"/>
      <c r="AF147" s="32"/>
      <c r="AH147" s="15"/>
      <c r="AI147" s="15"/>
      <c r="AJ147" s="15"/>
      <c r="AK147" s="15"/>
      <c r="AL147" s="15"/>
      <c r="AM147" s="15"/>
      <c r="AN147" s="15"/>
      <c r="AP147" s="15"/>
      <c r="AR147" s="15"/>
      <c r="AS147" s="15"/>
      <c r="AT147" s="15"/>
    </row>
    <row r="148" spans="5:46" x14ac:dyDescent="0.35">
      <c r="E148" s="15"/>
      <c r="F148" s="15"/>
      <c r="J148" s="15"/>
      <c r="K148" s="15"/>
      <c r="R148" s="15"/>
      <c r="S148" s="15"/>
      <c r="AE148" s="15"/>
      <c r="AF148" s="32"/>
      <c r="AH148" s="15"/>
      <c r="AI148" s="15"/>
      <c r="AJ148" s="15"/>
      <c r="AK148" s="15"/>
      <c r="AL148" s="15"/>
      <c r="AM148" s="15"/>
      <c r="AN148" s="15"/>
      <c r="AP148" s="15"/>
      <c r="AR148" s="15"/>
      <c r="AS148" s="15"/>
      <c r="AT148" s="15"/>
    </row>
    <row r="149" spans="5:46" x14ac:dyDescent="0.35">
      <c r="E149" s="15"/>
      <c r="F149" s="15"/>
      <c r="J149" s="15"/>
      <c r="K149" s="15"/>
      <c r="R149" s="15"/>
      <c r="S149" s="15"/>
      <c r="AE149" s="15"/>
      <c r="AF149" s="32"/>
      <c r="AH149" s="15"/>
      <c r="AI149" s="15"/>
      <c r="AJ149" s="15"/>
      <c r="AK149" s="15"/>
      <c r="AL149" s="15"/>
      <c r="AM149" s="15"/>
      <c r="AN149" s="15"/>
      <c r="AP149" s="15"/>
      <c r="AR149" s="15"/>
      <c r="AS149" s="15"/>
      <c r="AT149" s="15"/>
    </row>
    <row r="150" spans="5:46" x14ac:dyDescent="0.35">
      <c r="E150" s="15"/>
      <c r="F150" s="15"/>
      <c r="J150" s="15"/>
      <c r="K150" s="15"/>
      <c r="R150" s="15"/>
      <c r="S150" s="15"/>
      <c r="AE150" s="15"/>
      <c r="AF150" s="32"/>
      <c r="AH150" s="15"/>
      <c r="AI150" s="15"/>
      <c r="AJ150" s="15"/>
      <c r="AK150" s="15"/>
      <c r="AL150" s="15"/>
      <c r="AM150" s="15"/>
      <c r="AN150" s="15"/>
      <c r="AP150" s="15"/>
      <c r="AR150" s="15"/>
      <c r="AS150" s="15"/>
      <c r="AT150" s="15"/>
    </row>
    <row r="151" spans="5:46" x14ac:dyDescent="0.35">
      <c r="E151" s="15"/>
      <c r="F151" s="15"/>
      <c r="J151" s="15"/>
      <c r="K151" s="15"/>
      <c r="R151" s="15"/>
      <c r="S151" s="15"/>
      <c r="AE151" s="15"/>
      <c r="AF151" s="32"/>
      <c r="AH151" s="15"/>
      <c r="AI151" s="15"/>
      <c r="AJ151" s="15"/>
      <c r="AK151" s="15"/>
      <c r="AL151" s="15"/>
      <c r="AM151" s="15"/>
      <c r="AN151" s="15"/>
      <c r="AP151" s="15"/>
      <c r="AR151" s="15"/>
      <c r="AS151" s="15"/>
      <c r="AT151" s="15"/>
    </row>
    <row r="152" spans="5:46" x14ac:dyDescent="0.35">
      <c r="E152" s="15"/>
      <c r="F152" s="15"/>
      <c r="J152" s="15"/>
      <c r="K152" s="15"/>
      <c r="R152" s="15"/>
      <c r="S152" s="15"/>
      <c r="AE152" s="15"/>
      <c r="AF152" s="32"/>
      <c r="AH152" s="15"/>
      <c r="AI152" s="15"/>
      <c r="AJ152" s="15"/>
      <c r="AK152" s="15"/>
      <c r="AL152" s="15"/>
      <c r="AM152" s="15"/>
      <c r="AN152" s="15"/>
      <c r="AP152" s="15"/>
      <c r="AR152" s="15"/>
      <c r="AS152" s="15"/>
      <c r="AT152" s="15"/>
    </row>
    <row r="153" spans="5:46" x14ac:dyDescent="0.35">
      <c r="E153" s="15"/>
      <c r="F153" s="15"/>
      <c r="J153" s="15"/>
      <c r="K153" s="15"/>
      <c r="R153" s="15"/>
      <c r="S153" s="15"/>
      <c r="AE153" s="15"/>
      <c r="AF153" s="32"/>
      <c r="AH153" s="15"/>
      <c r="AI153" s="15"/>
      <c r="AJ153" s="15"/>
      <c r="AK153" s="15"/>
      <c r="AL153" s="15"/>
      <c r="AM153" s="15"/>
      <c r="AN153" s="15"/>
      <c r="AP153" s="15"/>
      <c r="AR153" s="15"/>
      <c r="AS153" s="15"/>
      <c r="AT153" s="15"/>
    </row>
    <row r="154" spans="5:46" x14ac:dyDescent="0.35">
      <c r="E154" s="15"/>
      <c r="F154" s="15"/>
      <c r="J154" s="15"/>
      <c r="K154" s="15"/>
      <c r="R154" s="15"/>
      <c r="S154" s="15"/>
      <c r="AE154" s="15"/>
      <c r="AF154" s="32"/>
      <c r="AH154" s="15"/>
      <c r="AI154" s="15"/>
      <c r="AJ154" s="15"/>
      <c r="AK154" s="15"/>
      <c r="AL154" s="15"/>
      <c r="AM154" s="15"/>
      <c r="AN154" s="15"/>
      <c r="AP154" s="15"/>
      <c r="AR154" s="15"/>
      <c r="AS154" s="15"/>
      <c r="AT154" s="15"/>
    </row>
    <row r="155" spans="5:46" x14ac:dyDescent="0.35">
      <c r="E155" s="15"/>
      <c r="F155" s="15"/>
      <c r="J155" s="15"/>
      <c r="K155" s="15"/>
      <c r="R155" s="15"/>
      <c r="S155" s="15"/>
      <c r="AE155" s="15"/>
      <c r="AF155" s="32"/>
      <c r="AH155" s="15"/>
      <c r="AI155" s="15"/>
      <c r="AJ155" s="15"/>
      <c r="AK155" s="15"/>
      <c r="AL155" s="15"/>
      <c r="AM155" s="15"/>
      <c r="AN155" s="15"/>
      <c r="AP155" s="15"/>
      <c r="AR155" s="15"/>
      <c r="AS155" s="15"/>
      <c r="AT155" s="15"/>
    </row>
    <row r="156" spans="5:46" x14ac:dyDescent="0.35">
      <c r="E156" s="15"/>
      <c r="F156" s="15"/>
      <c r="J156" s="15"/>
      <c r="K156" s="15"/>
      <c r="R156" s="15"/>
      <c r="S156" s="15"/>
      <c r="AE156" s="15"/>
      <c r="AF156" s="32"/>
      <c r="AH156" s="15"/>
      <c r="AI156" s="15"/>
      <c r="AJ156" s="15"/>
      <c r="AK156" s="15"/>
      <c r="AL156" s="15"/>
      <c r="AM156" s="15"/>
      <c r="AN156" s="15"/>
      <c r="AP156" s="15"/>
      <c r="AR156" s="15"/>
      <c r="AS156" s="15"/>
      <c r="AT156" s="15"/>
    </row>
    <row r="157" spans="5:46" x14ac:dyDescent="0.35">
      <c r="E157" s="15"/>
      <c r="F157" s="15"/>
      <c r="J157" s="15"/>
      <c r="K157" s="15"/>
      <c r="R157" s="15"/>
      <c r="S157" s="15"/>
      <c r="AE157" s="15"/>
      <c r="AF157" s="32"/>
      <c r="AH157" s="15"/>
      <c r="AI157" s="15"/>
      <c r="AJ157" s="15"/>
      <c r="AK157" s="15"/>
      <c r="AL157" s="15"/>
      <c r="AM157" s="15"/>
      <c r="AN157" s="15"/>
      <c r="AP157" s="15"/>
      <c r="AR157" s="15"/>
      <c r="AS157" s="15"/>
      <c r="AT157" s="15"/>
    </row>
    <row r="158" spans="5:46" x14ac:dyDescent="0.35">
      <c r="E158" s="15"/>
      <c r="F158" s="15"/>
      <c r="J158" s="15"/>
      <c r="K158" s="15"/>
      <c r="R158" s="15"/>
      <c r="S158" s="15"/>
      <c r="AE158" s="15"/>
      <c r="AF158" s="32"/>
      <c r="AH158" s="15"/>
      <c r="AI158" s="15"/>
      <c r="AJ158" s="15"/>
      <c r="AK158" s="15"/>
      <c r="AL158" s="15"/>
      <c r="AM158" s="15"/>
      <c r="AN158" s="15"/>
      <c r="AP158" s="15"/>
      <c r="AR158" s="15"/>
      <c r="AS158" s="15"/>
      <c r="AT158" s="15"/>
    </row>
    <row r="159" spans="5:46" x14ac:dyDescent="0.35">
      <c r="E159" s="15"/>
      <c r="F159" s="15"/>
      <c r="J159" s="15"/>
      <c r="K159" s="15"/>
      <c r="R159" s="15"/>
      <c r="S159" s="15"/>
      <c r="AE159" s="15"/>
      <c r="AF159" s="32"/>
      <c r="AH159" s="15"/>
      <c r="AI159" s="15"/>
      <c r="AJ159" s="15"/>
      <c r="AK159" s="15"/>
      <c r="AL159" s="15"/>
      <c r="AM159" s="15"/>
      <c r="AN159" s="15"/>
      <c r="AP159" s="15"/>
      <c r="AR159" s="15"/>
      <c r="AS159" s="15"/>
      <c r="AT159" s="15"/>
    </row>
    <row r="160" spans="5:46" x14ac:dyDescent="0.35">
      <c r="E160" s="15"/>
      <c r="F160" s="15"/>
      <c r="J160" s="15"/>
      <c r="K160" s="15"/>
      <c r="R160" s="15"/>
      <c r="S160" s="15"/>
      <c r="AE160" s="15"/>
      <c r="AF160" s="32"/>
      <c r="AH160" s="15"/>
      <c r="AI160" s="15"/>
      <c r="AJ160" s="15"/>
      <c r="AK160" s="15"/>
      <c r="AL160" s="15"/>
      <c r="AM160" s="15"/>
      <c r="AN160" s="15"/>
      <c r="AP160" s="15"/>
      <c r="AR160" s="15"/>
      <c r="AS160" s="15"/>
      <c r="AT160" s="15"/>
    </row>
    <row r="161" spans="5:46" x14ac:dyDescent="0.35">
      <c r="E161" s="15"/>
      <c r="F161" s="15"/>
      <c r="J161" s="15"/>
      <c r="K161" s="15"/>
      <c r="R161" s="15"/>
      <c r="S161" s="15"/>
      <c r="AE161" s="15"/>
      <c r="AF161" s="32"/>
      <c r="AH161" s="15"/>
      <c r="AI161" s="15"/>
      <c r="AJ161" s="15"/>
      <c r="AK161" s="15"/>
      <c r="AL161" s="15"/>
      <c r="AM161" s="15"/>
      <c r="AN161" s="15"/>
      <c r="AP161" s="15"/>
      <c r="AR161" s="15"/>
      <c r="AS161" s="15"/>
      <c r="AT161" s="15"/>
    </row>
    <row r="162" spans="5:46" x14ac:dyDescent="0.35">
      <c r="E162" s="15"/>
      <c r="F162" s="15"/>
      <c r="J162" s="15"/>
      <c r="K162" s="15"/>
      <c r="R162" s="15"/>
      <c r="S162" s="15"/>
      <c r="AE162" s="15"/>
      <c r="AF162" s="32"/>
      <c r="AH162" s="15"/>
      <c r="AI162" s="15"/>
      <c r="AJ162" s="15"/>
      <c r="AK162" s="15"/>
      <c r="AL162" s="15"/>
      <c r="AM162" s="15"/>
      <c r="AN162" s="15"/>
      <c r="AP162" s="15"/>
      <c r="AR162" s="15"/>
      <c r="AS162" s="15"/>
      <c r="AT162" s="15"/>
    </row>
    <row r="163" spans="5:46" x14ac:dyDescent="0.35">
      <c r="E163" s="15"/>
      <c r="F163" s="15"/>
      <c r="J163" s="15"/>
      <c r="K163" s="15"/>
      <c r="R163" s="15"/>
      <c r="S163" s="15"/>
      <c r="AE163" s="15"/>
      <c r="AF163" s="32"/>
      <c r="AH163" s="15"/>
      <c r="AI163" s="15"/>
      <c r="AJ163" s="15"/>
      <c r="AK163" s="15"/>
      <c r="AL163" s="15"/>
      <c r="AM163" s="15"/>
      <c r="AN163" s="15"/>
      <c r="AP163" s="15"/>
      <c r="AR163" s="15"/>
      <c r="AS163" s="15"/>
      <c r="AT163" s="15"/>
    </row>
    <row r="164" spans="5:46" x14ac:dyDescent="0.35">
      <c r="E164" s="15"/>
      <c r="F164" s="15"/>
      <c r="J164" s="15"/>
      <c r="K164" s="15"/>
      <c r="R164" s="15"/>
      <c r="S164" s="15"/>
      <c r="AE164" s="15"/>
      <c r="AF164" s="32"/>
      <c r="AH164" s="15"/>
      <c r="AI164" s="15"/>
      <c r="AJ164" s="15"/>
      <c r="AK164" s="15"/>
      <c r="AL164" s="15"/>
      <c r="AM164" s="15"/>
      <c r="AN164" s="15"/>
      <c r="AP164" s="15"/>
      <c r="AR164" s="15"/>
      <c r="AS164" s="15"/>
      <c r="AT164" s="15"/>
    </row>
    <row r="165" spans="5:46" x14ac:dyDescent="0.35">
      <c r="E165" s="15"/>
      <c r="F165" s="15"/>
      <c r="J165" s="15"/>
      <c r="K165" s="15"/>
      <c r="R165" s="15"/>
      <c r="S165" s="15"/>
      <c r="AE165" s="15"/>
      <c r="AF165" s="32"/>
      <c r="AH165" s="15"/>
      <c r="AI165" s="15"/>
      <c r="AJ165" s="15"/>
      <c r="AK165" s="15"/>
      <c r="AL165" s="15"/>
      <c r="AM165" s="15"/>
      <c r="AN165" s="15"/>
      <c r="AP165" s="15"/>
      <c r="AR165" s="15"/>
      <c r="AS165" s="15"/>
      <c r="AT165" s="15"/>
    </row>
    <row r="166" spans="5:46" x14ac:dyDescent="0.35">
      <c r="E166" s="15"/>
      <c r="F166" s="15"/>
      <c r="J166" s="15"/>
      <c r="K166" s="15"/>
      <c r="R166" s="15"/>
      <c r="S166" s="15"/>
      <c r="AE166" s="15"/>
      <c r="AF166" s="32"/>
      <c r="AH166" s="15"/>
      <c r="AI166" s="15"/>
      <c r="AJ166" s="15"/>
      <c r="AK166" s="15"/>
      <c r="AL166" s="15"/>
      <c r="AM166" s="15"/>
      <c r="AN166" s="15"/>
      <c r="AP166" s="15"/>
      <c r="AR166" s="15"/>
      <c r="AS166" s="15"/>
      <c r="AT166" s="15"/>
    </row>
    <row r="167" spans="5:46" x14ac:dyDescent="0.35">
      <c r="E167" s="15"/>
      <c r="F167" s="15"/>
      <c r="J167" s="15"/>
      <c r="K167" s="15"/>
      <c r="R167" s="15"/>
      <c r="S167" s="15"/>
      <c r="AE167" s="15"/>
      <c r="AF167" s="32"/>
      <c r="AH167" s="15"/>
      <c r="AI167" s="15"/>
      <c r="AJ167" s="15"/>
      <c r="AK167" s="15"/>
      <c r="AL167" s="15"/>
      <c r="AM167" s="15"/>
      <c r="AN167" s="15"/>
      <c r="AP167" s="15"/>
      <c r="AR167" s="15"/>
      <c r="AS167" s="15"/>
      <c r="AT167" s="15"/>
    </row>
    <row r="168" spans="5:46" x14ac:dyDescent="0.35">
      <c r="E168" s="15"/>
      <c r="F168" s="15"/>
      <c r="J168" s="15"/>
      <c r="K168" s="15"/>
      <c r="R168" s="15"/>
      <c r="S168" s="15"/>
      <c r="AE168" s="15"/>
      <c r="AF168" s="32"/>
      <c r="AH168" s="15"/>
      <c r="AI168" s="15"/>
      <c r="AJ168" s="15"/>
      <c r="AK168" s="15"/>
      <c r="AL168" s="15"/>
      <c r="AM168" s="15"/>
      <c r="AN168" s="15"/>
      <c r="AP168" s="15"/>
      <c r="AR168" s="15"/>
      <c r="AS168" s="15"/>
      <c r="AT168" s="15"/>
    </row>
    <row r="169" spans="5:46" x14ac:dyDescent="0.35">
      <c r="E169" s="15"/>
      <c r="F169" s="15"/>
      <c r="J169" s="15"/>
      <c r="K169" s="15"/>
      <c r="R169" s="15"/>
      <c r="S169" s="15"/>
      <c r="AE169" s="15"/>
      <c r="AF169" s="32"/>
      <c r="AH169" s="15"/>
      <c r="AI169" s="15"/>
      <c r="AJ169" s="15"/>
      <c r="AK169" s="15"/>
      <c r="AL169" s="15"/>
      <c r="AM169" s="15"/>
      <c r="AN169" s="15"/>
      <c r="AP169" s="15"/>
      <c r="AR169" s="15"/>
      <c r="AS169" s="15"/>
      <c r="AT169" s="15"/>
    </row>
    <row r="170" spans="5:46" x14ac:dyDescent="0.35">
      <c r="E170" s="15"/>
      <c r="F170" s="15"/>
      <c r="J170" s="15"/>
      <c r="K170" s="15"/>
      <c r="R170" s="15"/>
      <c r="S170" s="15"/>
      <c r="AE170" s="15"/>
      <c r="AF170" s="32"/>
      <c r="AH170" s="15"/>
      <c r="AI170" s="15"/>
      <c r="AJ170" s="15"/>
      <c r="AK170" s="15"/>
      <c r="AL170" s="15"/>
      <c r="AM170" s="15"/>
      <c r="AN170" s="15"/>
      <c r="AP170" s="15"/>
      <c r="AR170" s="15"/>
      <c r="AS170" s="15"/>
      <c r="AT170" s="15"/>
    </row>
    <row r="171" spans="5:46" x14ac:dyDescent="0.35">
      <c r="E171" s="15"/>
      <c r="F171" s="15"/>
      <c r="J171" s="15"/>
      <c r="K171" s="15"/>
      <c r="R171" s="15"/>
      <c r="S171" s="15"/>
      <c r="AE171" s="15"/>
      <c r="AF171" s="32"/>
      <c r="AH171" s="15"/>
      <c r="AI171" s="15"/>
      <c r="AJ171" s="15"/>
      <c r="AK171" s="15"/>
      <c r="AL171" s="15"/>
      <c r="AM171" s="15"/>
      <c r="AN171" s="15"/>
      <c r="AP171" s="15"/>
      <c r="AR171" s="15"/>
      <c r="AS171" s="15"/>
      <c r="AT171" s="15"/>
    </row>
    <row r="172" spans="5:46" x14ac:dyDescent="0.35">
      <c r="E172" s="15"/>
      <c r="F172" s="15"/>
      <c r="J172" s="15"/>
      <c r="K172" s="15"/>
      <c r="R172" s="15"/>
      <c r="S172" s="15"/>
      <c r="AE172" s="15"/>
      <c r="AF172" s="32"/>
      <c r="AH172" s="15"/>
      <c r="AI172" s="15"/>
      <c r="AJ172" s="15"/>
      <c r="AK172" s="15"/>
      <c r="AL172" s="15"/>
      <c r="AM172" s="15"/>
      <c r="AN172" s="15"/>
      <c r="AP172" s="15"/>
      <c r="AR172" s="15"/>
      <c r="AS172" s="15"/>
      <c r="AT172" s="15"/>
    </row>
    <row r="173" spans="5:46" x14ac:dyDescent="0.35">
      <c r="E173" s="15"/>
      <c r="F173" s="15"/>
      <c r="J173" s="15"/>
      <c r="K173" s="15"/>
      <c r="R173" s="15"/>
      <c r="S173" s="15"/>
      <c r="AE173" s="15"/>
      <c r="AF173" s="32"/>
      <c r="AH173" s="15"/>
      <c r="AI173" s="15"/>
      <c r="AJ173" s="15"/>
      <c r="AK173" s="15"/>
      <c r="AL173" s="15"/>
      <c r="AM173" s="15"/>
      <c r="AN173" s="15"/>
      <c r="AP173" s="15"/>
      <c r="AR173" s="15"/>
      <c r="AS173" s="15"/>
      <c r="AT173" s="15"/>
    </row>
    <row r="174" spans="5:46" x14ac:dyDescent="0.35">
      <c r="E174" s="15"/>
      <c r="F174" s="15"/>
      <c r="J174" s="15"/>
      <c r="K174" s="15"/>
      <c r="R174" s="15"/>
      <c r="S174" s="15"/>
      <c r="AE174" s="15"/>
      <c r="AF174" s="32"/>
      <c r="AH174" s="15"/>
      <c r="AI174" s="15"/>
      <c r="AJ174" s="15"/>
      <c r="AK174" s="15"/>
      <c r="AL174" s="15"/>
      <c r="AM174" s="15"/>
      <c r="AN174" s="15"/>
      <c r="AP174" s="15"/>
      <c r="AR174" s="15"/>
      <c r="AS174" s="15"/>
      <c r="AT174" s="15"/>
    </row>
    <row r="175" spans="5:46" x14ac:dyDescent="0.35">
      <c r="E175" s="15"/>
      <c r="F175" s="15"/>
      <c r="J175" s="15"/>
      <c r="K175" s="15"/>
      <c r="R175" s="15"/>
      <c r="S175" s="15"/>
      <c r="AE175" s="15"/>
      <c r="AF175" s="32"/>
      <c r="AH175" s="15"/>
      <c r="AI175" s="15"/>
      <c r="AJ175" s="15"/>
      <c r="AK175" s="15"/>
      <c r="AL175" s="15"/>
      <c r="AM175" s="15"/>
      <c r="AN175" s="15"/>
      <c r="AP175" s="15"/>
      <c r="AR175" s="15"/>
      <c r="AS175" s="15"/>
      <c r="AT175" s="15"/>
    </row>
    <row r="176" spans="5:46" x14ac:dyDescent="0.35">
      <c r="E176" s="15"/>
      <c r="F176" s="15"/>
      <c r="J176" s="15"/>
      <c r="K176" s="15"/>
      <c r="R176" s="15"/>
      <c r="S176" s="15"/>
      <c r="AE176" s="15"/>
      <c r="AF176" s="32"/>
      <c r="AH176" s="15"/>
      <c r="AI176" s="15"/>
      <c r="AJ176" s="15"/>
      <c r="AK176" s="15"/>
      <c r="AL176" s="15"/>
      <c r="AM176" s="15"/>
      <c r="AN176" s="15"/>
      <c r="AP176" s="15"/>
      <c r="AR176" s="15"/>
      <c r="AS176" s="15"/>
      <c r="AT176" s="15"/>
    </row>
    <row r="177" spans="5:46" x14ac:dyDescent="0.35">
      <c r="E177" s="15"/>
      <c r="F177" s="15"/>
      <c r="J177" s="15"/>
      <c r="K177" s="15"/>
      <c r="R177" s="15"/>
      <c r="S177" s="15"/>
      <c r="AE177" s="15"/>
      <c r="AF177" s="32"/>
      <c r="AH177" s="15"/>
      <c r="AI177" s="15"/>
      <c r="AJ177" s="15"/>
      <c r="AK177" s="15"/>
      <c r="AL177" s="15"/>
      <c r="AM177" s="15"/>
      <c r="AN177" s="15"/>
      <c r="AP177" s="15"/>
      <c r="AR177" s="15"/>
      <c r="AS177" s="15"/>
      <c r="AT177" s="15"/>
    </row>
    <row r="178" spans="5:46" x14ac:dyDescent="0.35">
      <c r="E178" s="15"/>
      <c r="F178" s="15"/>
      <c r="J178" s="15"/>
      <c r="K178" s="15"/>
      <c r="R178" s="15"/>
      <c r="S178" s="15"/>
      <c r="AE178" s="15"/>
      <c r="AF178" s="32"/>
      <c r="AH178" s="15"/>
      <c r="AI178" s="15"/>
      <c r="AJ178" s="15"/>
      <c r="AK178" s="15"/>
      <c r="AL178" s="15"/>
      <c r="AM178" s="15"/>
      <c r="AN178" s="15"/>
      <c r="AP178" s="15"/>
      <c r="AR178" s="15"/>
      <c r="AS178" s="15"/>
      <c r="AT178" s="15"/>
    </row>
    <row r="179" spans="5:46" x14ac:dyDescent="0.35">
      <c r="E179" s="15"/>
      <c r="F179" s="15"/>
      <c r="J179" s="15"/>
      <c r="K179" s="15"/>
      <c r="R179" s="15"/>
      <c r="S179" s="15"/>
      <c r="AE179" s="15"/>
      <c r="AF179" s="32"/>
      <c r="AH179" s="15"/>
      <c r="AI179" s="15"/>
      <c r="AJ179" s="15"/>
      <c r="AK179" s="15"/>
      <c r="AL179" s="15"/>
      <c r="AM179" s="15"/>
      <c r="AN179" s="15"/>
      <c r="AP179" s="15"/>
      <c r="AR179" s="15"/>
      <c r="AS179" s="15"/>
      <c r="AT179" s="15"/>
    </row>
    <row r="180" spans="5:46" x14ac:dyDescent="0.35">
      <c r="E180" s="15"/>
      <c r="F180" s="15"/>
      <c r="J180" s="15"/>
      <c r="K180" s="15"/>
      <c r="R180" s="15"/>
      <c r="S180" s="15"/>
      <c r="AE180" s="15"/>
      <c r="AF180" s="32"/>
      <c r="AH180" s="15"/>
      <c r="AI180" s="15"/>
      <c r="AJ180" s="15"/>
      <c r="AK180" s="15"/>
      <c r="AL180" s="15"/>
      <c r="AM180" s="15"/>
      <c r="AN180" s="15"/>
      <c r="AP180" s="15"/>
      <c r="AR180" s="15"/>
      <c r="AS180" s="15"/>
      <c r="AT180" s="15"/>
    </row>
    <row r="181" spans="5:46" x14ac:dyDescent="0.35">
      <c r="E181" s="15"/>
      <c r="F181" s="15"/>
      <c r="J181" s="15"/>
      <c r="K181" s="15"/>
      <c r="R181" s="15"/>
      <c r="S181" s="15"/>
      <c r="AE181" s="15"/>
      <c r="AF181" s="32"/>
      <c r="AH181" s="15"/>
      <c r="AI181" s="15"/>
      <c r="AJ181" s="15"/>
      <c r="AK181" s="15"/>
      <c r="AL181" s="15"/>
      <c r="AM181" s="15"/>
      <c r="AN181" s="15"/>
      <c r="AP181" s="15"/>
      <c r="AR181" s="15"/>
      <c r="AS181" s="15"/>
      <c r="AT181" s="15"/>
    </row>
    <row r="182" spans="5:46" x14ac:dyDescent="0.35">
      <c r="E182" s="15"/>
      <c r="F182" s="15"/>
      <c r="J182" s="15"/>
      <c r="K182" s="15"/>
      <c r="R182" s="15"/>
      <c r="S182" s="15"/>
      <c r="AE182" s="15"/>
      <c r="AF182" s="32"/>
      <c r="AH182" s="15"/>
      <c r="AI182" s="15"/>
      <c r="AJ182" s="15"/>
      <c r="AK182" s="15"/>
      <c r="AL182" s="15"/>
      <c r="AM182" s="15"/>
      <c r="AN182" s="15"/>
      <c r="AP182" s="15"/>
      <c r="AR182" s="15"/>
      <c r="AS182" s="15"/>
      <c r="AT182" s="15"/>
    </row>
    <row r="183" spans="5:46" x14ac:dyDescent="0.35">
      <c r="E183" s="15"/>
      <c r="F183" s="15"/>
      <c r="J183" s="15"/>
      <c r="K183" s="15"/>
      <c r="R183" s="15"/>
      <c r="S183" s="15"/>
      <c r="AE183" s="15"/>
      <c r="AF183" s="32"/>
      <c r="AH183" s="15"/>
      <c r="AI183" s="15"/>
      <c r="AJ183" s="15"/>
      <c r="AK183" s="15"/>
      <c r="AL183" s="15"/>
      <c r="AM183" s="15"/>
      <c r="AN183" s="15"/>
      <c r="AP183" s="15"/>
      <c r="AR183" s="15"/>
      <c r="AS183" s="15"/>
      <c r="AT183" s="15"/>
    </row>
    <row r="184" spans="5:46" x14ac:dyDescent="0.35">
      <c r="E184" s="15"/>
      <c r="F184" s="15"/>
      <c r="J184" s="15"/>
      <c r="K184" s="15"/>
      <c r="R184" s="15"/>
      <c r="S184" s="15"/>
      <c r="AE184" s="15"/>
      <c r="AF184" s="32"/>
      <c r="AH184" s="15"/>
      <c r="AI184" s="15"/>
      <c r="AJ184" s="15"/>
      <c r="AK184" s="15"/>
      <c r="AL184" s="15"/>
      <c r="AM184" s="15"/>
      <c r="AN184" s="15"/>
      <c r="AP184" s="15"/>
      <c r="AR184" s="15"/>
      <c r="AS184" s="15"/>
      <c r="AT184" s="15"/>
    </row>
    <row r="185" spans="5:46" x14ac:dyDescent="0.35">
      <c r="E185" s="15"/>
      <c r="F185" s="15"/>
      <c r="J185" s="15"/>
      <c r="K185" s="15"/>
      <c r="R185" s="15"/>
      <c r="S185" s="15"/>
      <c r="AE185" s="15"/>
      <c r="AF185" s="32"/>
      <c r="AH185" s="15"/>
      <c r="AI185" s="15"/>
      <c r="AJ185" s="15"/>
      <c r="AK185" s="15"/>
      <c r="AL185" s="15"/>
      <c r="AM185" s="15"/>
      <c r="AN185" s="15"/>
      <c r="AP185" s="15"/>
      <c r="AR185" s="15"/>
      <c r="AS185" s="15"/>
      <c r="AT185" s="15"/>
    </row>
    <row r="186" spans="5:46" x14ac:dyDescent="0.35">
      <c r="E186" s="15"/>
      <c r="F186" s="15"/>
      <c r="J186" s="15"/>
      <c r="K186" s="15"/>
      <c r="R186" s="15"/>
      <c r="S186" s="15"/>
      <c r="AE186" s="15"/>
      <c r="AF186" s="32"/>
      <c r="AH186" s="15"/>
      <c r="AI186" s="15"/>
      <c r="AJ186" s="15"/>
      <c r="AK186" s="15"/>
      <c r="AL186" s="15"/>
      <c r="AM186" s="15"/>
      <c r="AN186" s="15"/>
      <c r="AP186" s="15"/>
      <c r="AR186" s="15"/>
      <c r="AS186" s="15"/>
      <c r="AT186" s="15"/>
    </row>
    <row r="187" spans="5:46" x14ac:dyDescent="0.35">
      <c r="E187" s="15"/>
      <c r="F187" s="15"/>
      <c r="J187" s="15"/>
      <c r="K187" s="15"/>
      <c r="R187" s="15"/>
      <c r="S187" s="15"/>
      <c r="AE187" s="15"/>
      <c r="AF187" s="32"/>
      <c r="AH187" s="15"/>
      <c r="AI187" s="15"/>
      <c r="AJ187" s="15"/>
      <c r="AK187" s="15"/>
      <c r="AL187" s="15"/>
      <c r="AM187" s="15"/>
      <c r="AN187" s="15"/>
      <c r="AP187" s="15"/>
      <c r="AR187" s="15"/>
      <c r="AS187" s="15"/>
      <c r="AT187" s="15"/>
    </row>
    <row r="188" spans="5:46" x14ac:dyDescent="0.35">
      <c r="E188" s="15"/>
      <c r="F188" s="15"/>
      <c r="J188" s="15"/>
      <c r="K188" s="15"/>
      <c r="R188" s="15"/>
      <c r="S188" s="15"/>
      <c r="AE188" s="15"/>
      <c r="AF188" s="32"/>
      <c r="AH188" s="15"/>
      <c r="AI188" s="15"/>
      <c r="AJ188" s="15"/>
      <c r="AK188" s="15"/>
      <c r="AL188" s="15"/>
      <c r="AM188" s="15"/>
      <c r="AN188" s="15"/>
      <c r="AP188" s="15"/>
      <c r="AR188" s="15"/>
      <c r="AS188" s="15"/>
      <c r="AT188" s="15"/>
    </row>
    <row r="189" spans="5:46" x14ac:dyDescent="0.35">
      <c r="E189" s="15"/>
      <c r="F189" s="15"/>
      <c r="J189" s="15"/>
      <c r="K189" s="15"/>
      <c r="R189" s="15"/>
      <c r="S189" s="15"/>
      <c r="AE189" s="15"/>
      <c r="AF189" s="32"/>
      <c r="AH189" s="15"/>
      <c r="AI189" s="15"/>
      <c r="AJ189" s="15"/>
      <c r="AK189" s="15"/>
      <c r="AL189" s="15"/>
      <c r="AM189" s="15"/>
      <c r="AN189" s="15"/>
      <c r="AP189" s="15"/>
      <c r="AR189" s="15"/>
      <c r="AS189" s="15"/>
      <c r="AT189" s="15"/>
    </row>
    <row r="190" spans="5:46" x14ac:dyDescent="0.35">
      <c r="E190" s="15"/>
      <c r="F190" s="15"/>
      <c r="J190" s="15"/>
      <c r="K190" s="15"/>
      <c r="R190" s="15"/>
      <c r="S190" s="15"/>
      <c r="AE190" s="15"/>
      <c r="AF190" s="32"/>
      <c r="AH190" s="15"/>
      <c r="AI190" s="15"/>
      <c r="AJ190" s="15"/>
      <c r="AK190" s="15"/>
      <c r="AL190" s="15"/>
      <c r="AM190" s="15"/>
      <c r="AN190" s="15"/>
      <c r="AP190" s="15"/>
      <c r="AR190" s="15"/>
      <c r="AS190" s="15"/>
      <c r="AT190" s="15"/>
    </row>
    <row r="191" spans="5:46" x14ac:dyDescent="0.35">
      <c r="E191" s="15"/>
      <c r="F191" s="15"/>
      <c r="J191" s="15"/>
      <c r="K191" s="15"/>
      <c r="R191" s="15"/>
      <c r="S191" s="15"/>
      <c r="AE191" s="15"/>
      <c r="AF191" s="32"/>
      <c r="AH191" s="15"/>
      <c r="AI191" s="15"/>
      <c r="AJ191" s="15"/>
      <c r="AK191" s="15"/>
      <c r="AL191" s="15"/>
      <c r="AM191" s="15"/>
      <c r="AN191" s="15"/>
      <c r="AP191" s="15"/>
      <c r="AR191" s="15"/>
      <c r="AS191" s="15"/>
      <c r="AT191" s="15"/>
    </row>
    <row r="192" spans="5:46" x14ac:dyDescent="0.35">
      <c r="E192" s="15"/>
      <c r="F192" s="15"/>
      <c r="J192" s="15"/>
      <c r="K192" s="15"/>
      <c r="R192" s="15"/>
      <c r="S192" s="15"/>
      <c r="AE192" s="15"/>
      <c r="AF192" s="32"/>
      <c r="AH192" s="15"/>
      <c r="AI192" s="15"/>
      <c r="AJ192" s="15"/>
      <c r="AK192" s="15"/>
      <c r="AL192" s="15"/>
      <c r="AM192" s="15"/>
      <c r="AN192" s="15"/>
      <c r="AP192" s="15"/>
      <c r="AR192" s="15"/>
      <c r="AS192" s="15"/>
      <c r="AT192" s="15"/>
    </row>
    <row r="193" spans="5:46" x14ac:dyDescent="0.35">
      <c r="E193" s="15"/>
      <c r="F193" s="15"/>
      <c r="J193" s="15"/>
      <c r="K193" s="15"/>
      <c r="R193" s="15"/>
      <c r="S193" s="15"/>
      <c r="AE193" s="15"/>
      <c r="AF193" s="32"/>
      <c r="AH193" s="15"/>
      <c r="AI193" s="15"/>
      <c r="AJ193" s="15"/>
      <c r="AK193" s="15"/>
      <c r="AL193" s="15"/>
      <c r="AM193" s="15"/>
      <c r="AN193" s="15"/>
      <c r="AP193" s="15"/>
      <c r="AR193" s="15"/>
      <c r="AS193" s="15"/>
      <c r="AT193" s="15"/>
    </row>
    <row r="194" spans="5:46" x14ac:dyDescent="0.35">
      <c r="E194" s="15"/>
      <c r="F194" s="15"/>
      <c r="J194" s="15"/>
      <c r="K194" s="15"/>
      <c r="R194" s="15"/>
      <c r="S194" s="15"/>
      <c r="AE194" s="15"/>
      <c r="AF194" s="32"/>
      <c r="AH194" s="15"/>
      <c r="AI194" s="15"/>
      <c r="AJ194" s="15"/>
      <c r="AK194" s="15"/>
      <c r="AL194" s="15"/>
      <c r="AM194" s="15"/>
      <c r="AN194" s="15"/>
      <c r="AP194" s="15"/>
      <c r="AR194" s="15"/>
      <c r="AS194" s="15"/>
      <c r="AT194" s="15"/>
    </row>
    <row r="195" spans="5:46" x14ac:dyDescent="0.35">
      <c r="E195" s="15"/>
      <c r="F195" s="15"/>
      <c r="J195" s="15"/>
      <c r="K195" s="15"/>
      <c r="R195" s="15"/>
      <c r="S195" s="15"/>
      <c r="AE195" s="15"/>
      <c r="AF195" s="32"/>
      <c r="AH195" s="15"/>
      <c r="AI195" s="15"/>
      <c r="AJ195" s="15"/>
      <c r="AK195" s="15"/>
      <c r="AL195" s="15"/>
      <c r="AM195" s="15"/>
      <c r="AN195" s="15"/>
      <c r="AP195" s="15"/>
      <c r="AR195" s="15"/>
      <c r="AS195" s="15"/>
      <c r="AT195" s="15"/>
    </row>
    <row r="196" spans="5:46" x14ac:dyDescent="0.35">
      <c r="E196" s="15"/>
      <c r="F196" s="15"/>
      <c r="J196" s="15"/>
      <c r="K196" s="15"/>
      <c r="R196" s="15"/>
      <c r="S196" s="15"/>
      <c r="AE196" s="15"/>
      <c r="AF196" s="32"/>
      <c r="AH196" s="15"/>
      <c r="AI196" s="15"/>
      <c r="AJ196" s="15"/>
      <c r="AK196" s="15"/>
      <c r="AL196" s="15"/>
      <c r="AM196" s="15"/>
      <c r="AN196" s="15"/>
      <c r="AP196" s="15"/>
      <c r="AR196" s="15"/>
      <c r="AS196" s="15"/>
      <c r="AT196" s="15"/>
    </row>
    <row r="197" spans="5:46" x14ac:dyDescent="0.35">
      <c r="E197" s="15"/>
      <c r="F197" s="15"/>
      <c r="J197" s="15"/>
      <c r="K197" s="15"/>
      <c r="R197" s="15"/>
      <c r="S197" s="15"/>
      <c r="AE197" s="15"/>
      <c r="AF197" s="32"/>
      <c r="AH197" s="15"/>
      <c r="AI197" s="15"/>
      <c r="AJ197" s="15"/>
      <c r="AK197" s="15"/>
      <c r="AL197" s="15"/>
      <c r="AM197" s="15"/>
      <c r="AN197" s="15"/>
      <c r="AP197" s="15"/>
      <c r="AR197" s="15"/>
      <c r="AS197" s="15"/>
      <c r="AT197" s="15"/>
    </row>
    <row r="198" spans="5:46" x14ac:dyDescent="0.35">
      <c r="E198" s="15"/>
      <c r="F198" s="15"/>
      <c r="J198" s="15"/>
      <c r="K198" s="15"/>
      <c r="R198" s="15"/>
      <c r="S198" s="15"/>
      <c r="AE198" s="15"/>
      <c r="AF198" s="32"/>
      <c r="AH198" s="15"/>
      <c r="AI198" s="15"/>
      <c r="AJ198" s="15"/>
      <c r="AK198" s="15"/>
      <c r="AL198" s="15"/>
      <c r="AM198" s="15"/>
      <c r="AN198" s="15"/>
      <c r="AP198" s="15"/>
      <c r="AR198" s="15"/>
      <c r="AS198" s="15"/>
      <c r="AT198" s="15"/>
    </row>
    <row r="199" spans="5:46" x14ac:dyDescent="0.35">
      <c r="E199" s="15"/>
      <c r="F199" s="15"/>
      <c r="J199" s="15"/>
      <c r="K199" s="15"/>
      <c r="R199" s="15"/>
      <c r="S199" s="15"/>
      <c r="AE199" s="15"/>
      <c r="AF199" s="32"/>
      <c r="AH199" s="15"/>
      <c r="AI199" s="15"/>
      <c r="AJ199" s="15"/>
      <c r="AK199" s="15"/>
      <c r="AL199" s="15"/>
      <c r="AM199" s="15"/>
      <c r="AN199" s="15"/>
      <c r="AP199" s="15"/>
      <c r="AR199" s="15"/>
      <c r="AS199" s="15"/>
      <c r="AT199" s="15"/>
    </row>
    <row r="200" spans="5:46" x14ac:dyDescent="0.35">
      <c r="E200" s="15"/>
      <c r="F200" s="15"/>
      <c r="J200" s="15"/>
      <c r="K200" s="15"/>
      <c r="R200" s="15"/>
      <c r="S200" s="15"/>
      <c r="AE200" s="15"/>
      <c r="AF200" s="32"/>
      <c r="AH200" s="15"/>
      <c r="AI200" s="15"/>
      <c r="AJ200" s="15"/>
      <c r="AK200" s="15"/>
      <c r="AL200" s="15"/>
      <c r="AM200" s="15"/>
      <c r="AN200" s="15"/>
      <c r="AP200" s="15"/>
      <c r="AR200" s="15"/>
      <c r="AS200" s="15"/>
      <c r="AT200" s="15"/>
    </row>
    <row r="201" spans="5:46" x14ac:dyDescent="0.35">
      <c r="E201" s="15"/>
      <c r="F201" s="15"/>
      <c r="J201" s="15"/>
      <c r="K201" s="15"/>
      <c r="R201" s="15"/>
      <c r="S201" s="15"/>
      <c r="AE201" s="15"/>
      <c r="AF201" s="32"/>
      <c r="AH201" s="15"/>
      <c r="AI201" s="15"/>
      <c r="AJ201" s="15"/>
      <c r="AK201" s="15"/>
      <c r="AL201" s="15"/>
      <c r="AM201" s="15"/>
      <c r="AN201" s="15"/>
      <c r="AP201" s="15"/>
      <c r="AR201" s="15"/>
      <c r="AS201" s="15"/>
      <c r="AT201" s="15"/>
    </row>
    <row r="202" spans="5:46" x14ac:dyDescent="0.35">
      <c r="E202" s="15"/>
      <c r="F202" s="15"/>
      <c r="J202" s="15"/>
      <c r="K202" s="15"/>
      <c r="R202" s="15"/>
      <c r="S202" s="15"/>
      <c r="AE202" s="15"/>
      <c r="AF202" s="32"/>
      <c r="AH202" s="15"/>
      <c r="AI202" s="15"/>
      <c r="AJ202" s="15"/>
      <c r="AK202" s="15"/>
      <c r="AL202" s="15"/>
      <c r="AM202" s="15"/>
      <c r="AN202" s="15"/>
      <c r="AP202" s="15"/>
      <c r="AR202" s="15"/>
      <c r="AS202" s="15"/>
      <c r="AT202" s="15"/>
    </row>
    <row r="203" spans="5:46" x14ac:dyDescent="0.35">
      <c r="E203" s="15"/>
      <c r="F203" s="15"/>
      <c r="J203" s="15"/>
      <c r="K203" s="15"/>
      <c r="R203" s="15"/>
      <c r="S203" s="15"/>
      <c r="AE203" s="15"/>
      <c r="AF203" s="32"/>
      <c r="AH203" s="15"/>
      <c r="AI203" s="15"/>
      <c r="AJ203" s="15"/>
      <c r="AK203" s="15"/>
      <c r="AL203" s="15"/>
      <c r="AM203" s="15"/>
      <c r="AN203" s="15"/>
      <c r="AP203" s="15"/>
      <c r="AR203" s="15"/>
      <c r="AS203" s="15"/>
      <c r="AT203" s="15"/>
    </row>
    <row r="204" spans="5:46" x14ac:dyDescent="0.35">
      <c r="E204" s="15"/>
      <c r="F204" s="15"/>
      <c r="J204" s="15"/>
      <c r="K204" s="15"/>
      <c r="R204" s="15"/>
      <c r="S204" s="15"/>
      <c r="AE204" s="15"/>
      <c r="AF204" s="32"/>
      <c r="AH204" s="15"/>
      <c r="AI204" s="15"/>
      <c r="AJ204" s="15"/>
      <c r="AK204" s="15"/>
      <c r="AL204" s="15"/>
      <c r="AM204" s="15"/>
      <c r="AN204" s="15"/>
      <c r="AP204" s="15"/>
      <c r="AR204" s="15"/>
      <c r="AS204" s="15"/>
      <c r="AT204" s="15"/>
    </row>
    <row r="205" spans="5:46" x14ac:dyDescent="0.35">
      <c r="E205" s="15"/>
      <c r="F205" s="15"/>
      <c r="J205" s="15"/>
      <c r="K205" s="15"/>
      <c r="R205" s="15"/>
      <c r="S205" s="15"/>
      <c r="AE205" s="15"/>
      <c r="AF205" s="32"/>
      <c r="AH205" s="15"/>
      <c r="AI205" s="15"/>
      <c r="AJ205" s="15"/>
      <c r="AK205" s="15"/>
      <c r="AL205" s="15"/>
      <c r="AM205" s="15"/>
      <c r="AN205" s="15"/>
      <c r="AP205" s="15"/>
      <c r="AR205" s="15"/>
      <c r="AS205" s="15"/>
      <c r="AT205" s="15"/>
    </row>
    <row r="206" spans="5:46" x14ac:dyDescent="0.35">
      <c r="E206" s="15"/>
      <c r="F206" s="15"/>
      <c r="J206" s="15"/>
      <c r="K206" s="15"/>
      <c r="R206" s="15"/>
      <c r="S206" s="15"/>
      <c r="AE206" s="15"/>
      <c r="AF206" s="32"/>
      <c r="AH206" s="15"/>
      <c r="AI206" s="15"/>
      <c r="AJ206" s="15"/>
      <c r="AK206" s="15"/>
      <c r="AL206" s="15"/>
      <c r="AM206" s="15"/>
      <c r="AN206" s="15"/>
      <c r="AP206" s="15"/>
      <c r="AR206" s="15"/>
      <c r="AS206" s="15"/>
      <c r="AT206" s="15"/>
    </row>
    <row r="207" spans="5:46" x14ac:dyDescent="0.35">
      <c r="E207" s="15"/>
      <c r="F207" s="15"/>
      <c r="J207" s="15"/>
      <c r="K207" s="15"/>
      <c r="R207" s="15"/>
      <c r="S207" s="15"/>
      <c r="AE207" s="15"/>
      <c r="AF207" s="32"/>
      <c r="AH207" s="15"/>
      <c r="AI207" s="15"/>
      <c r="AJ207" s="15"/>
      <c r="AK207" s="15"/>
      <c r="AL207" s="15"/>
      <c r="AM207" s="15"/>
      <c r="AN207" s="15"/>
      <c r="AP207" s="15"/>
      <c r="AR207" s="15"/>
      <c r="AS207" s="15"/>
      <c r="AT207" s="15"/>
    </row>
    <row r="208" spans="5:46" x14ac:dyDescent="0.35">
      <c r="E208" s="15"/>
      <c r="F208" s="15"/>
      <c r="J208" s="15"/>
      <c r="K208" s="15"/>
      <c r="R208" s="15"/>
      <c r="S208" s="15"/>
      <c r="AE208" s="15"/>
      <c r="AF208" s="32"/>
      <c r="AH208" s="15"/>
      <c r="AI208" s="15"/>
      <c r="AJ208" s="15"/>
      <c r="AK208" s="15"/>
      <c r="AL208" s="15"/>
      <c r="AM208" s="15"/>
      <c r="AN208" s="15"/>
      <c r="AP208" s="15"/>
      <c r="AR208" s="15"/>
      <c r="AS208" s="15"/>
      <c r="AT208" s="15"/>
    </row>
    <row r="209" spans="5:46" x14ac:dyDescent="0.35">
      <c r="E209" s="15"/>
      <c r="F209" s="15"/>
      <c r="J209" s="15"/>
      <c r="K209" s="15"/>
      <c r="R209" s="15"/>
      <c r="S209" s="15"/>
      <c r="AE209" s="15"/>
      <c r="AF209" s="32"/>
      <c r="AH209" s="15"/>
      <c r="AI209" s="15"/>
      <c r="AJ209" s="15"/>
      <c r="AK209" s="15"/>
      <c r="AL209" s="15"/>
      <c r="AM209" s="15"/>
      <c r="AN209" s="15"/>
      <c r="AP209" s="15"/>
      <c r="AR209" s="15"/>
      <c r="AS209" s="15"/>
      <c r="AT209" s="15"/>
    </row>
    <row r="210" spans="5:46" x14ac:dyDescent="0.35">
      <c r="E210" s="15"/>
      <c r="F210" s="15"/>
      <c r="J210" s="15"/>
      <c r="K210" s="15"/>
      <c r="R210" s="15"/>
      <c r="S210" s="15"/>
      <c r="AE210" s="15"/>
      <c r="AF210" s="32"/>
      <c r="AH210" s="15"/>
      <c r="AI210" s="15"/>
      <c r="AJ210" s="15"/>
      <c r="AK210" s="15"/>
      <c r="AL210" s="15"/>
      <c r="AM210" s="15"/>
      <c r="AN210" s="15"/>
      <c r="AP210" s="15"/>
      <c r="AR210" s="15"/>
      <c r="AS210" s="15"/>
      <c r="AT210" s="15"/>
    </row>
    <row r="211" spans="5:46" x14ac:dyDescent="0.35">
      <c r="E211" s="15"/>
      <c r="F211" s="15"/>
      <c r="J211" s="15"/>
      <c r="K211" s="15"/>
      <c r="R211" s="15"/>
      <c r="S211" s="15"/>
      <c r="AE211" s="15"/>
      <c r="AF211" s="32"/>
      <c r="AH211" s="15"/>
      <c r="AI211" s="15"/>
      <c r="AJ211" s="15"/>
      <c r="AK211" s="15"/>
      <c r="AL211" s="15"/>
      <c r="AM211" s="15"/>
      <c r="AN211" s="15"/>
      <c r="AP211" s="15"/>
      <c r="AR211" s="15"/>
      <c r="AS211" s="15"/>
      <c r="AT211" s="15"/>
    </row>
    <row r="212" spans="5:46" x14ac:dyDescent="0.35">
      <c r="E212" s="15"/>
      <c r="F212" s="15"/>
      <c r="J212" s="15"/>
      <c r="K212" s="15"/>
      <c r="R212" s="15"/>
      <c r="S212" s="15"/>
      <c r="AE212" s="15"/>
      <c r="AF212" s="32"/>
      <c r="AH212" s="15"/>
      <c r="AI212" s="15"/>
      <c r="AJ212" s="15"/>
      <c r="AK212" s="15"/>
      <c r="AL212" s="15"/>
      <c r="AM212" s="15"/>
      <c r="AN212" s="15"/>
      <c r="AP212" s="15"/>
      <c r="AR212" s="15"/>
      <c r="AS212" s="15"/>
      <c r="AT212" s="15"/>
    </row>
    <row r="213" spans="5:46" x14ac:dyDescent="0.35">
      <c r="E213" s="15"/>
      <c r="F213" s="15"/>
      <c r="J213" s="15"/>
      <c r="K213" s="15"/>
      <c r="R213" s="15"/>
      <c r="S213" s="15"/>
      <c r="AE213" s="15"/>
      <c r="AF213" s="32"/>
      <c r="AH213" s="15"/>
      <c r="AI213" s="15"/>
      <c r="AJ213" s="15"/>
      <c r="AK213" s="15"/>
      <c r="AL213" s="15"/>
      <c r="AM213" s="15"/>
      <c r="AN213" s="15"/>
      <c r="AP213" s="15"/>
      <c r="AR213" s="15"/>
      <c r="AS213" s="15"/>
      <c r="AT213" s="15"/>
    </row>
    <row r="214" spans="5:46" x14ac:dyDescent="0.35">
      <c r="E214" s="15"/>
      <c r="F214" s="15"/>
      <c r="J214" s="15"/>
      <c r="K214" s="15"/>
      <c r="R214" s="15"/>
      <c r="S214" s="15"/>
      <c r="AE214" s="15"/>
      <c r="AF214" s="32"/>
      <c r="AH214" s="15"/>
      <c r="AI214" s="15"/>
      <c r="AJ214" s="15"/>
      <c r="AK214" s="15"/>
      <c r="AL214" s="15"/>
      <c r="AM214" s="15"/>
      <c r="AN214" s="15"/>
      <c r="AP214" s="15"/>
      <c r="AR214" s="15"/>
      <c r="AS214" s="15"/>
      <c r="AT214" s="15"/>
    </row>
    <row r="215" spans="5:46" x14ac:dyDescent="0.35">
      <c r="E215" s="15"/>
      <c r="F215" s="15"/>
      <c r="J215" s="15"/>
      <c r="K215" s="15"/>
      <c r="R215" s="15"/>
      <c r="S215" s="15"/>
      <c r="AE215" s="15"/>
      <c r="AF215" s="32"/>
      <c r="AH215" s="15"/>
      <c r="AI215" s="15"/>
      <c r="AJ215" s="15"/>
      <c r="AK215" s="15"/>
      <c r="AL215" s="15"/>
      <c r="AM215" s="15"/>
      <c r="AN215" s="15"/>
      <c r="AP215" s="15"/>
      <c r="AR215" s="15"/>
      <c r="AS215" s="15"/>
      <c r="AT215" s="15"/>
    </row>
    <row r="216" spans="5:46" x14ac:dyDescent="0.35">
      <c r="E216" s="15"/>
      <c r="F216" s="15"/>
      <c r="J216" s="15"/>
      <c r="K216" s="15"/>
      <c r="R216" s="15"/>
      <c r="S216" s="15"/>
      <c r="AE216" s="15"/>
      <c r="AF216" s="32"/>
      <c r="AH216" s="15"/>
      <c r="AI216" s="15"/>
      <c r="AJ216" s="15"/>
      <c r="AK216" s="15"/>
      <c r="AL216" s="15"/>
      <c r="AM216" s="15"/>
      <c r="AN216" s="15"/>
      <c r="AP216" s="15"/>
      <c r="AR216" s="15"/>
      <c r="AS216" s="15"/>
      <c r="AT216" s="15"/>
    </row>
    <row r="217" spans="5:46" x14ac:dyDescent="0.35">
      <c r="E217" s="15"/>
      <c r="F217" s="15"/>
      <c r="J217" s="15"/>
      <c r="K217" s="15"/>
      <c r="R217" s="15"/>
      <c r="S217" s="15"/>
      <c r="AE217" s="15"/>
      <c r="AF217" s="32"/>
      <c r="AH217" s="15"/>
      <c r="AI217" s="15"/>
      <c r="AJ217" s="15"/>
      <c r="AK217" s="15"/>
      <c r="AL217" s="15"/>
      <c r="AM217" s="15"/>
      <c r="AN217" s="15"/>
      <c r="AP217" s="15"/>
      <c r="AR217" s="15"/>
      <c r="AS217" s="15"/>
      <c r="AT217" s="15"/>
    </row>
    <row r="218" spans="5:46" x14ac:dyDescent="0.35">
      <c r="E218" s="15"/>
      <c r="F218" s="15"/>
      <c r="J218" s="15"/>
      <c r="K218" s="15"/>
      <c r="R218" s="15"/>
      <c r="S218" s="15"/>
      <c r="AE218" s="15"/>
      <c r="AF218" s="32"/>
      <c r="AH218" s="15"/>
      <c r="AI218" s="15"/>
      <c r="AJ218" s="15"/>
      <c r="AK218" s="15"/>
      <c r="AL218" s="15"/>
      <c r="AM218" s="15"/>
      <c r="AN218" s="15"/>
      <c r="AP218" s="15"/>
      <c r="AR218" s="15"/>
      <c r="AS218" s="15"/>
      <c r="AT218" s="15"/>
    </row>
    <row r="219" spans="5:46" x14ac:dyDescent="0.35">
      <c r="E219" s="15"/>
      <c r="F219" s="15"/>
      <c r="J219" s="15"/>
      <c r="K219" s="15"/>
      <c r="R219" s="15"/>
      <c r="S219" s="15"/>
      <c r="AE219" s="15"/>
      <c r="AF219" s="32"/>
      <c r="AH219" s="15"/>
      <c r="AI219" s="15"/>
      <c r="AJ219" s="15"/>
      <c r="AK219" s="15"/>
      <c r="AL219" s="15"/>
      <c r="AM219" s="15"/>
      <c r="AN219" s="15"/>
      <c r="AP219" s="15"/>
      <c r="AR219" s="15"/>
      <c r="AS219" s="15"/>
      <c r="AT219" s="15"/>
    </row>
    <row r="220" spans="5:46" x14ac:dyDescent="0.35">
      <c r="E220" s="15"/>
      <c r="F220" s="15"/>
      <c r="J220" s="15"/>
      <c r="K220" s="15"/>
      <c r="R220" s="15"/>
      <c r="S220" s="15"/>
      <c r="AE220" s="15"/>
      <c r="AF220" s="32"/>
      <c r="AH220" s="15"/>
      <c r="AI220" s="15"/>
      <c r="AJ220" s="15"/>
      <c r="AK220" s="15"/>
      <c r="AL220" s="15"/>
      <c r="AM220" s="15"/>
      <c r="AN220" s="15"/>
      <c r="AP220" s="15"/>
      <c r="AR220" s="15"/>
      <c r="AS220" s="15"/>
      <c r="AT220" s="15"/>
    </row>
    <row r="221" spans="5:46" x14ac:dyDescent="0.35">
      <c r="E221" s="15"/>
      <c r="F221" s="15"/>
      <c r="J221" s="15"/>
      <c r="K221" s="15"/>
      <c r="R221" s="15"/>
      <c r="S221" s="15"/>
      <c r="AE221" s="15"/>
      <c r="AF221" s="32"/>
      <c r="AH221" s="15"/>
      <c r="AI221" s="15"/>
      <c r="AJ221" s="15"/>
      <c r="AK221" s="15"/>
      <c r="AL221" s="15"/>
      <c r="AM221" s="15"/>
      <c r="AN221" s="15"/>
      <c r="AP221" s="15"/>
      <c r="AR221" s="15"/>
      <c r="AS221" s="15"/>
      <c r="AT221" s="15"/>
    </row>
    <row r="222" spans="5:46" x14ac:dyDescent="0.35">
      <c r="E222" s="15"/>
      <c r="F222" s="15"/>
      <c r="J222" s="15"/>
      <c r="K222" s="15"/>
      <c r="R222" s="15"/>
      <c r="S222" s="15"/>
      <c r="AE222" s="15"/>
      <c r="AF222" s="32"/>
      <c r="AH222" s="15"/>
      <c r="AI222" s="15"/>
      <c r="AJ222" s="15"/>
      <c r="AK222" s="15"/>
      <c r="AL222" s="15"/>
      <c r="AM222" s="15"/>
      <c r="AN222" s="15"/>
      <c r="AP222" s="15"/>
      <c r="AR222" s="15"/>
      <c r="AS222" s="15"/>
      <c r="AT222" s="15"/>
    </row>
    <row r="223" spans="5:46" x14ac:dyDescent="0.35">
      <c r="E223" s="15"/>
      <c r="F223" s="15"/>
      <c r="J223" s="15"/>
      <c r="K223" s="15"/>
      <c r="R223" s="15"/>
      <c r="S223" s="15"/>
      <c r="AE223" s="15"/>
      <c r="AF223" s="32"/>
      <c r="AH223" s="15"/>
      <c r="AI223" s="15"/>
      <c r="AJ223" s="15"/>
      <c r="AK223" s="15"/>
      <c r="AL223" s="15"/>
      <c r="AM223" s="15"/>
      <c r="AN223" s="15"/>
      <c r="AP223" s="15"/>
      <c r="AR223" s="15"/>
      <c r="AS223" s="15"/>
      <c r="AT223" s="15"/>
    </row>
    <row r="224" spans="5:46" x14ac:dyDescent="0.35">
      <c r="E224" s="15"/>
      <c r="F224" s="15"/>
      <c r="J224" s="15"/>
      <c r="K224" s="15"/>
      <c r="R224" s="15"/>
      <c r="S224" s="15"/>
      <c r="AE224" s="15"/>
      <c r="AF224" s="32"/>
      <c r="AH224" s="15"/>
      <c r="AI224" s="15"/>
      <c r="AJ224" s="15"/>
      <c r="AK224" s="15"/>
      <c r="AL224" s="15"/>
      <c r="AM224" s="15"/>
      <c r="AN224" s="15"/>
      <c r="AP224" s="15"/>
      <c r="AR224" s="15"/>
      <c r="AS224" s="15"/>
      <c r="AT224" s="15"/>
    </row>
    <row r="225" spans="5:46" x14ac:dyDescent="0.35">
      <c r="E225" s="15"/>
      <c r="F225" s="15"/>
      <c r="J225" s="15"/>
      <c r="K225" s="15"/>
      <c r="R225" s="15"/>
      <c r="S225" s="15"/>
      <c r="AE225" s="15"/>
      <c r="AF225" s="32"/>
      <c r="AH225" s="15"/>
      <c r="AI225" s="15"/>
      <c r="AJ225" s="15"/>
      <c r="AK225" s="15"/>
      <c r="AL225" s="15"/>
      <c r="AM225" s="15"/>
      <c r="AN225" s="15"/>
      <c r="AP225" s="15"/>
      <c r="AR225" s="15"/>
      <c r="AS225" s="15"/>
      <c r="AT225" s="15"/>
    </row>
    <row r="226" spans="5:46" x14ac:dyDescent="0.35">
      <c r="E226" s="15"/>
      <c r="F226" s="15"/>
      <c r="J226" s="15"/>
      <c r="K226" s="15"/>
      <c r="R226" s="15"/>
      <c r="S226" s="15"/>
      <c r="AE226" s="15"/>
      <c r="AF226" s="32"/>
      <c r="AH226" s="15"/>
      <c r="AI226" s="15"/>
      <c r="AJ226" s="15"/>
      <c r="AK226" s="15"/>
      <c r="AL226" s="15"/>
      <c r="AM226" s="15"/>
      <c r="AN226" s="15"/>
      <c r="AP226" s="15"/>
      <c r="AR226" s="15"/>
      <c r="AS226" s="15"/>
      <c r="AT226" s="15"/>
    </row>
    <row r="227" spans="5:46" x14ac:dyDescent="0.35">
      <c r="E227" s="15"/>
      <c r="F227" s="15"/>
      <c r="J227" s="15"/>
      <c r="K227" s="15"/>
      <c r="R227" s="15"/>
      <c r="S227" s="15"/>
      <c r="AE227" s="15"/>
      <c r="AF227" s="32"/>
      <c r="AH227" s="15"/>
      <c r="AI227" s="15"/>
      <c r="AJ227" s="15"/>
      <c r="AK227" s="15"/>
      <c r="AL227" s="15"/>
      <c r="AM227" s="15"/>
      <c r="AN227" s="15"/>
      <c r="AP227" s="15"/>
      <c r="AR227" s="15"/>
      <c r="AS227" s="15"/>
      <c r="AT227" s="15"/>
    </row>
    <row r="228" spans="5:46" x14ac:dyDescent="0.35">
      <c r="E228" s="15"/>
      <c r="F228" s="15"/>
      <c r="J228" s="15"/>
      <c r="K228" s="15"/>
      <c r="R228" s="15"/>
      <c r="S228" s="15"/>
      <c r="AE228" s="15"/>
      <c r="AF228" s="32"/>
      <c r="AH228" s="15"/>
      <c r="AI228" s="15"/>
      <c r="AJ228" s="15"/>
      <c r="AK228" s="15"/>
      <c r="AL228" s="15"/>
      <c r="AM228" s="15"/>
      <c r="AN228" s="15"/>
      <c r="AP228" s="15"/>
      <c r="AR228" s="15"/>
      <c r="AS228" s="15"/>
      <c r="AT228" s="15"/>
    </row>
    <row r="229" spans="5:46" x14ac:dyDescent="0.35">
      <c r="E229" s="15"/>
      <c r="F229" s="15"/>
      <c r="J229" s="15"/>
      <c r="K229" s="15"/>
      <c r="R229" s="15"/>
      <c r="S229" s="15"/>
      <c r="AE229" s="15"/>
      <c r="AF229" s="32"/>
      <c r="AH229" s="15"/>
      <c r="AI229" s="15"/>
      <c r="AJ229" s="15"/>
      <c r="AK229" s="15"/>
      <c r="AL229" s="15"/>
      <c r="AM229" s="15"/>
      <c r="AN229" s="15"/>
      <c r="AP229" s="15"/>
      <c r="AR229" s="15"/>
      <c r="AS229" s="15"/>
      <c r="AT229" s="15"/>
    </row>
    <row r="230" spans="5:46" x14ac:dyDescent="0.35">
      <c r="E230" s="15"/>
      <c r="F230" s="15"/>
      <c r="J230" s="15"/>
      <c r="K230" s="15"/>
      <c r="R230" s="15"/>
      <c r="S230" s="15"/>
      <c r="AE230" s="15"/>
      <c r="AF230" s="32"/>
      <c r="AH230" s="15"/>
      <c r="AI230" s="15"/>
      <c r="AJ230" s="15"/>
      <c r="AK230" s="15"/>
      <c r="AL230" s="15"/>
      <c r="AM230" s="15"/>
      <c r="AN230" s="15"/>
      <c r="AP230" s="15"/>
      <c r="AR230" s="15"/>
      <c r="AS230" s="15"/>
      <c r="AT230" s="15"/>
    </row>
    <row r="231" spans="5:46" x14ac:dyDescent="0.35">
      <c r="E231" s="15"/>
      <c r="F231" s="15"/>
      <c r="J231" s="15"/>
      <c r="K231" s="15"/>
      <c r="R231" s="15"/>
      <c r="S231" s="15"/>
      <c r="AE231" s="15"/>
      <c r="AF231" s="32"/>
      <c r="AH231" s="15"/>
      <c r="AI231" s="15"/>
      <c r="AJ231" s="15"/>
      <c r="AK231" s="15"/>
      <c r="AL231" s="15"/>
      <c r="AM231" s="15"/>
      <c r="AN231" s="15"/>
      <c r="AP231" s="15"/>
      <c r="AR231" s="15"/>
      <c r="AS231" s="15"/>
      <c r="AT231" s="15"/>
    </row>
    <row r="232" spans="5:46" x14ac:dyDescent="0.35">
      <c r="E232" s="15"/>
      <c r="F232" s="15"/>
      <c r="J232" s="15"/>
      <c r="K232" s="15"/>
      <c r="R232" s="15"/>
      <c r="S232" s="15"/>
      <c r="AE232" s="15"/>
      <c r="AF232" s="32"/>
      <c r="AH232" s="15"/>
      <c r="AI232" s="15"/>
      <c r="AJ232" s="15"/>
      <c r="AK232" s="15"/>
      <c r="AL232" s="15"/>
      <c r="AM232" s="15"/>
      <c r="AN232" s="15"/>
      <c r="AP232" s="15"/>
      <c r="AR232" s="15"/>
      <c r="AS232" s="15"/>
      <c r="AT232" s="15"/>
    </row>
    <row r="233" spans="5:46" x14ac:dyDescent="0.35">
      <c r="E233" s="15"/>
      <c r="F233" s="15"/>
      <c r="J233" s="15"/>
      <c r="K233" s="15"/>
      <c r="R233" s="15"/>
      <c r="S233" s="15"/>
      <c r="AE233" s="15"/>
      <c r="AF233" s="32"/>
      <c r="AH233" s="15"/>
      <c r="AI233" s="15"/>
      <c r="AJ233" s="15"/>
      <c r="AK233" s="15"/>
      <c r="AL233" s="15"/>
      <c r="AM233" s="15"/>
      <c r="AN233" s="15"/>
      <c r="AP233" s="15"/>
      <c r="AR233" s="15"/>
      <c r="AS233" s="15"/>
      <c r="AT233" s="15"/>
    </row>
    <row r="234" spans="5:46" x14ac:dyDescent="0.35">
      <c r="E234" s="15"/>
      <c r="F234" s="15"/>
      <c r="J234" s="15"/>
      <c r="K234" s="15"/>
      <c r="R234" s="15"/>
      <c r="S234" s="15"/>
      <c r="AE234" s="15"/>
      <c r="AF234" s="32"/>
      <c r="AH234" s="15"/>
      <c r="AI234" s="15"/>
      <c r="AJ234" s="15"/>
      <c r="AK234" s="15"/>
      <c r="AL234" s="15"/>
      <c r="AM234" s="15"/>
      <c r="AN234" s="15"/>
      <c r="AP234" s="15"/>
      <c r="AR234" s="15"/>
      <c r="AS234" s="15"/>
      <c r="AT234" s="15"/>
    </row>
    <row r="235" spans="5:46" x14ac:dyDescent="0.35">
      <c r="E235" s="15"/>
      <c r="F235" s="15"/>
      <c r="J235" s="15"/>
      <c r="K235" s="15"/>
      <c r="R235" s="15"/>
      <c r="S235" s="15"/>
      <c r="AE235" s="15"/>
      <c r="AF235" s="32"/>
      <c r="AH235" s="15"/>
      <c r="AI235" s="15"/>
      <c r="AJ235" s="15"/>
      <c r="AK235" s="15"/>
      <c r="AL235" s="15"/>
      <c r="AM235" s="15"/>
      <c r="AN235" s="15"/>
      <c r="AP235" s="15"/>
      <c r="AR235" s="15"/>
      <c r="AS235" s="15"/>
      <c r="AT235" s="15"/>
    </row>
    <row r="236" spans="5:46" x14ac:dyDescent="0.35">
      <c r="E236" s="15"/>
      <c r="F236" s="15"/>
      <c r="J236" s="15"/>
      <c r="K236" s="15"/>
      <c r="R236" s="15"/>
      <c r="S236" s="15"/>
      <c r="AE236" s="15"/>
      <c r="AF236" s="32"/>
      <c r="AH236" s="15"/>
      <c r="AI236" s="15"/>
      <c r="AJ236" s="15"/>
      <c r="AK236" s="15"/>
      <c r="AL236" s="15"/>
      <c r="AM236" s="15"/>
      <c r="AN236" s="15"/>
      <c r="AP236" s="15"/>
      <c r="AR236" s="15"/>
      <c r="AS236" s="15"/>
      <c r="AT236" s="15"/>
    </row>
    <row r="237" spans="5:46" x14ac:dyDescent="0.35">
      <c r="E237" s="15"/>
      <c r="F237" s="15"/>
      <c r="J237" s="15"/>
      <c r="K237" s="15"/>
      <c r="R237" s="15"/>
      <c r="S237" s="15"/>
      <c r="AE237" s="15"/>
      <c r="AF237" s="32"/>
      <c r="AH237" s="15"/>
      <c r="AI237" s="15"/>
      <c r="AJ237" s="15"/>
      <c r="AK237" s="15"/>
      <c r="AL237" s="15"/>
      <c r="AM237" s="15"/>
      <c r="AN237" s="15"/>
      <c r="AP237" s="15"/>
      <c r="AR237" s="15"/>
      <c r="AS237" s="15"/>
      <c r="AT237" s="15"/>
    </row>
    <row r="238" spans="5:46" x14ac:dyDescent="0.35">
      <c r="E238" s="15"/>
      <c r="F238" s="15"/>
      <c r="J238" s="15"/>
      <c r="K238" s="15"/>
      <c r="R238" s="15"/>
      <c r="S238" s="15"/>
      <c r="AE238" s="15"/>
      <c r="AF238" s="32"/>
      <c r="AH238" s="15"/>
      <c r="AI238" s="15"/>
      <c r="AJ238" s="15"/>
      <c r="AK238" s="15"/>
      <c r="AL238" s="15"/>
      <c r="AM238" s="15"/>
      <c r="AN238" s="15"/>
      <c r="AP238" s="15"/>
      <c r="AR238" s="15"/>
      <c r="AS238" s="15"/>
      <c r="AT238" s="15"/>
    </row>
    <row r="239" spans="5:46" x14ac:dyDescent="0.35">
      <c r="E239" s="15"/>
      <c r="F239" s="15"/>
      <c r="J239" s="15"/>
      <c r="K239" s="15"/>
      <c r="R239" s="15"/>
      <c r="S239" s="15"/>
      <c r="AE239" s="15"/>
      <c r="AF239" s="32"/>
      <c r="AH239" s="15"/>
      <c r="AI239" s="15"/>
      <c r="AJ239" s="15"/>
      <c r="AK239" s="15"/>
      <c r="AL239" s="15"/>
      <c r="AM239" s="15"/>
      <c r="AN239" s="15"/>
      <c r="AP239" s="15"/>
      <c r="AR239" s="15"/>
      <c r="AS239" s="15"/>
      <c r="AT239" s="15"/>
    </row>
    <row r="240" spans="5:46" x14ac:dyDescent="0.35">
      <c r="E240" s="15"/>
      <c r="F240" s="15"/>
      <c r="J240" s="15"/>
      <c r="K240" s="15"/>
      <c r="R240" s="15"/>
      <c r="S240" s="15"/>
      <c r="AE240" s="15"/>
      <c r="AF240" s="32"/>
      <c r="AH240" s="15"/>
      <c r="AI240" s="15"/>
      <c r="AJ240" s="15"/>
      <c r="AK240" s="15"/>
      <c r="AL240" s="15"/>
      <c r="AM240" s="15"/>
      <c r="AN240" s="15"/>
      <c r="AP240" s="15"/>
      <c r="AR240" s="15"/>
      <c r="AS240" s="15"/>
      <c r="AT240" s="15"/>
    </row>
    <row r="241" spans="5:46" x14ac:dyDescent="0.35">
      <c r="E241" s="15"/>
      <c r="F241" s="15"/>
      <c r="J241" s="15"/>
      <c r="K241" s="15"/>
      <c r="R241" s="15"/>
      <c r="S241" s="15"/>
      <c r="AE241" s="15"/>
      <c r="AF241" s="32"/>
      <c r="AH241" s="15"/>
      <c r="AI241" s="15"/>
      <c r="AJ241" s="15"/>
      <c r="AK241" s="15"/>
      <c r="AL241" s="15"/>
      <c r="AM241" s="15"/>
      <c r="AN241" s="15"/>
      <c r="AP241" s="15"/>
      <c r="AR241" s="15"/>
      <c r="AS241" s="15"/>
      <c r="AT241" s="15"/>
    </row>
    <row r="242" spans="5:46" x14ac:dyDescent="0.35">
      <c r="E242" s="15"/>
      <c r="F242" s="15"/>
      <c r="J242" s="15"/>
      <c r="K242" s="15"/>
      <c r="R242" s="15"/>
      <c r="S242" s="15"/>
      <c r="AE242" s="15"/>
      <c r="AF242" s="32"/>
      <c r="AH242" s="15"/>
      <c r="AI242" s="15"/>
      <c r="AJ242" s="15"/>
      <c r="AK242" s="15"/>
      <c r="AL242" s="15"/>
      <c r="AM242" s="15"/>
      <c r="AN242" s="15"/>
      <c r="AP242" s="15"/>
      <c r="AR242" s="15"/>
      <c r="AS242" s="15"/>
      <c r="AT242" s="15"/>
    </row>
    <row r="243" spans="5:46" x14ac:dyDescent="0.35">
      <c r="E243" s="15"/>
      <c r="F243" s="15"/>
      <c r="J243" s="15"/>
      <c r="K243" s="15"/>
      <c r="R243" s="15"/>
      <c r="S243" s="15"/>
      <c r="AE243" s="15"/>
      <c r="AF243" s="32"/>
      <c r="AH243" s="15"/>
      <c r="AI243" s="15"/>
      <c r="AJ243" s="15"/>
      <c r="AK243" s="15"/>
      <c r="AL243" s="15"/>
      <c r="AM243" s="15"/>
      <c r="AN243" s="15"/>
      <c r="AP243" s="15"/>
      <c r="AR243" s="15"/>
      <c r="AS243" s="15"/>
      <c r="AT243" s="15"/>
    </row>
    <row r="244" spans="5:46" x14ac:dyDescent="0.35">
      <c r="E244" s="15"/>
      <c r="F244" s="15"/>
      <c r="J244" s="15"/>
      <c r="K244" s="15"/>
      <c r="R244" s="15"/>
      <c r="S244" s="15"/>
      <c r="AE244" s="15"/>
      <c r="AF244" s="32"/>
      <c r="AH244" s="15"/>
      <c r="AI244" s="15"/>
      <c r="AJ244" s="15"/>
      <c r="AK244" s="15"/>
      <c r="AL244" s="15"/>
      <c r="AM244" s="15"/>
      <c r="AN244" s="15"/>
      <c r="AP244" s="15"/>
      <c r="AR244" s="15"/>
      <c r="AS244" s="15"/>
      <c r="AT244" s="15"/>
    </row>
    <row r="245" spans="5:46" x14ac:dyDescent="0.35">
      <c r="E245" s="15"/>
      <c r="F245" s="15"/>
      <c r="J245" s="15"/>
      <c r="K245" s="15"/>
      <c r="R245" s="15"/>
      <c r="S245" s="15"/>
      <c r="AE245" s="15"/>
      <c r="AF245" s="32"/>
      <c r="AH245" s="15"/>
      <c r="AI245" s="15"/>
      <c r="AJ245" s="15"/>
      <c r="AK245" s="15"/>
      <c r="AL245" s="15"/>
      <c r="AM245" s="15"/>
      <c r="AN245" s="15"/>
      <c r="AP245" s="15"/>
      <c r="AR245" s="15"/>
      <c r="AS245" s="15"/>
      <c r="AT245" s="15"/>
    </row>
    <row r="246" spans="5:46" x14ac:dyDescent="0.35">
      <c r="E246" s="15"/>
      <c r="F246" s="15"/>
      <c r="J246" s="15"/>
      <c r="K246" s="15"/>
      <c r="R246" s="15"/>
      <c r="S246" s="15"/>
      <c r="AE246" s="15"/>
      <c r="AF246" s="32"/>
      <c r="AH246" s="15"/>
      <c r="AI246" s="15"/>
      <c r="AJ246" s="15"/>
      <c r="AK246" s="15"/>
      <c r="AL246" s="15"/>
      <c r="AM246" s="15"/>
      <c r="AN246" s="15"/>
      <c r="AP246" s="15"/>
      <c r="AR246" s="15"/>
      <c r="AS246" s="15"/>
      <c r="AT246" s="15"/>
    </row>
    <row r="247" spans="5:46" x14ac:dyDescent="0.35">
      <c r="E247" s="15"/>
      <c r="F247" s="15"/>
      <c r="J247" s="15"/>
      <c r="K247" s="15"/>
      <c r="R247" s="15"/>
      <c r="S247" s="15"/>
      <c r="AE247" s="15"/>
      <c r="AF247" s="32"/>
      <c r="AH247" s="15"/>
      <c r="AI247" s="15"/>
      <c r="AJ247" s="15"/>
      <c r="AK247" s="15"/>
      <c r="AL247" s="15"/>
      <c r="AM247" s="15"/>
      <c r="AN247" s="15"/>
      <c r="AP247" s="15"/>
      <c r="AR247" s="15"/>
      <c r="AS247" s="15"/>
      <c r="AT247" s="15"/>
    </row>
    <row r="248" spans="5:46" x14ac:dyDescent="0.35">
      <c r="E248" s="15"/>
      <c r="F248" s="15"/>
      <c r="J248" s="15"/>
      <c r="K248" s="15"/>
      <c r="R248" s="15"/>
      <c r="S248" s="15"/>
      <c r="AE248" s="15"/>
      <c r="AF248" s="32"/>
      <c r="AH248" s="15"/>
      <c r="AI248" s="15"/>
      <c r="AJ248" s="15"/>
      <c r="AK248" s="15"/>
      <c r="AL248" s="15"/>
      <c r="AM248" s="15"/>
      <c r="AN248" s="15"/>
      <c r="AP248" s="15"/>
      <c r="AR248" s="15"/>
      <c r="AS248" s="15"/>
      <c r="AT248" s="15"/>
    </row>
    <row r="249" spans="5:46" x14ac:dyDescent="0.35">
      <c r="E249" s="15"/>
      <c r="F249" s="15"/>
      <c r="J249" s="15"/>
      <c r="K249" s="15"/>
      <c r="R249" s="15"/>
      <c r="S249" s="15"/>
      <c r="AE249" s="15"/>
      <c r="AF249" s="32"/>
      <c r="AH249" s="15"/>
      <c r="AI249" s="15"/>
      <c r="AJ249" s="15"/>
      <c r="AK249" s="15"/>
      <c r="AL249" s="15"/>
      <c r="AM249" s="15"/>
      <c r="AN249" s="15"/>
      <c r="AP249" s="15"/>
      <c r="AR249" s="15"/>
      <c r="AS249" s="15"/>
      <c r="AT249" s="15"/>
    </row>
    <row r="250" spans="5:46" x14ac:dyDescent="0.35">
      <c r="E250" s="15"/>
      <c r="F250" s="15"/>
      <c r="J250" s="15"/>
      <c r="K250" s="15"/>
      <c r="R250" s="15"/>
      <c r="S250" s="15"/>
      <c r="AE250" s="15"/>
      <c r="AF250" s="32"/>
      <c r="AH250" s="15"/>
      <c r="AI250" s="15"/>
      <c r="AJ250" s="15"/>
      <c r="AK250" s="15"/>
      <c r="AL250" s="15"/>
      <c r="AM250" s="15"/>
      <c r="AN250" s="15"/>
      <c r="AP250" s="15"/>
      <c r="AR250" s="15"/>
      <c r="AS250" s="15"/>
      <c r="AT250" s="15"/>
    </row>
    <row r="251" spans="5:46" x14ac:dyDescent="0.35">
      <c r="E251" s="15"/>
      <c r="F251" s="15"/>
      <c r="J251" s="15"/>
      <c r="K251" s="15"/>
      <c r="R251" s="15"/>
      <c r="S251" s="15"/>
      <c r="AE251" s="15"/>
      <c r="AF251" s="32"/>
      <c r="AH251" s="15"/>
      <c r="AI251" s="15"/>
      <c r="AJ251" s="15"/>
      <c r="AK251" s="15"/>
      <c r="AL251" s="15"/>
      <c r="AM251" s="15"/>
      <c r="AN251" s="15"/>
      <c r="AP251" s="15"/>
      <c r="AR251" s="15"/>
      <c r="AS251" s="15"/>
      <c r="AT251" s="15"/>
    </row>
    <row r="252" spans="5:46" x14ac:dyDescent="0.35">
      <c r="E252" s="15"/>
      <c r="F252" s="15"/>
      <c r="J252" s="15"/>
      <c r="K252" s="15"/>
      <c r="R252" s="15"/>
      <c r="S252" s="15"/>
      <c r="AE252" s="15"/>
      <c r="AF252" s="32"/>
      <c r="AH252" s="15"/>
      <c r="AI252" s="15"/>
      <c r="AJ252" s="15"/>
      <c r="AK252" s="15"/>
      <c r="AL252" s="15"/>
      <c r="AM252" s="15"/>
      <c r="AN252" s="15"/>
      <c r="AP252" s="15"/>
      <c r="AR252" s="15"/>
      <c r="AS252" s="15"/>
      <c r="AT252" s="15"/>
    </row>
    <row r="253" spans="5:46" x14ac:dyDescent="0.35">
      <c r="E253" s="15"/>
      <c r="F253" s="15"/>
      <c r="J253" s="15"/>
      <c r="K253" s="15"/>
      <c r="R253" s="15"/>
      <c r="S253" s="15"/>
      <c r="AE253" s="15"/>
      <c r="AF253" s="32"/>
      <c r="AH253" s="15"/>
      <c r="AI253" s="15"/>
      <c r="AJ253" s="15"/>
      <c r="AK253" s="15"/>
      <c r="AL253" s="15"/>
      <c r="AM253" s="15"/>
      <c r="AN253" s="15"/>
      <c r="AP253" s="15"/>
      <c r="AR253" s="15"/>
      <c r="AS253" s="15"/>
      <c r="AT253" s="15"/>
    </row>
    <row r="254" spans="5:46" x14ac:dyDescent="0.35">
      <c r="E254" s="15"/>
      <c r="F254" s="15"/>
      <c r="J254" s="15"/>
      <c r="K254" s="15"/>
      <c r="R254" s="15"/>
      <c r="S254" s="15"/>
      <c r="AE254" s="15"/>
      <c r="AF254" s="32"/>
      <c r="AH254" s="15"/>
      <c r="AI254" s="15"/>
      <c r="AJ254" s="15"/>
      <c r="AK254" s="15"/>
      <c r="AL254" s="15"/>
      <c r="AM254" s="15"/>
      <c r="AN254" s="15"/>
      <c r="AP254" s="15"/>
      <c r="AR254" s="15"/>
      <c r="AS254" s="15"/>
      <c r="AT254" s="15"/>
    </row>
    <row r="255" spans="5:46" x14ac:dyDescent="0.35">
      <c r="E255" s="15"/>
      <c r="F255" s="15"/>
      <c r="J255" s="15"/>
      <c r="K255" s="15"/>
      <c r="R255" s="15"/>
      <c r="S255" s="15"/>
      <c r="AE255" s="15"/>
      <c r="AF255" s="32"/>
      <c r="AH255" s="15"/>
      <c r="AI255" s="15"/>
      <c r="AJ255" s="15"/>
      <c r="AK255" s="15"/>
      <c r="AL255" s="15"/>
      <c r="AM255" s="15"/>
      <c r="AN255" s="15"/>
      <c r="AP255" s="15"/>
      <c r="AR255" s="15"/>
      <c r="AS255" s="15"/>
      <c r="AT255" s="15"/>
    </row>
    <row r="256" spans="5:46" x14ac:dyDescent="0.35">
      <c r="E256" s="15"/>
      <c r="F256" s="15"/>
      <c r="J256" s="15"/>
      <c r="K256" s="15"/>
      <c r="R256" s="15"/>
      <c r="S256" s="15"/>
      <c r="AE256" s="15"/>
      <c r="AF256" s="32"/>
      <c r="AH256" s="15"/>
      <c r="AI256" s="15"/>
      <c r="AJ256" s="15"/>
      <c r="AK256" s="15"/>
      <c r="AL256" s="15"/>
      <c r="AM256" s="15"/>
      <c r="AN256" s="15"/>
      <c r="AP256" s="15"/>
      <c r="AR256" s="15"/>
      <c r="AS256" s="15"/>
      <c r="AT256" s="15"/>
    </row>
    <row r="257" spans="5:46" x14ac:dyDescent="0.35">
      <c r="E257" s="15"/>
      <c r="F257" s="15"/>
      <c r="J257" s="15"/>
      <c r="K257" s="15"/>
      <c r="R257" s="15"/>
      <c r="S257" s="15"/>
      <c r="AE257" s="15"/>
      <c r="AF257" s="32"/>
      <c r="AH257" s="15"/>
      <c r="AI257" s="15"/>
      <c r="AJ257" s="15"/>
      <c r="AK257" s="15"/>
      <c r="AL257" s="15"/>
      <c r="AM257" s="15"/>
      <c r="AN257" s="15"/>
      <c r="AP257" s="15"/>
      <c r="AR257" s="15"/>
      <c r="AS257" s="15"/>
      <c r="AT257" s="15"/>
    </row>
    <row r="258" spans="5:46" x14ac:dyDescent="0.35">
      <c r="E258" s="15"/>
      <c r="F258" s="15"/>
      <c r="J258" s="15"/>
      <c r="K258" s="15"/>
      <c r="R258" s="15"/>
      <c r="S258" s="15"/>
      <c r="AE258" s="15"/>
      <c r="AF258" s="32"/>
      <c r="AH258" s="15"/>
      <c r="AI258" s="15"/>
      <c r="AJ258" s="15"/>
      <c r="AK258" s="15"/>
      <c r="AL258" s="15"/>
      <c r="AM258" s="15"/>
      <c r="AN258" s="15"/>
      <c r="AP258" s="15"/>
      <c r="AR258" s="15"/>
      <c r="AS258" s="15"/>
      <c r="AT258" s="15"/>
    </row>
    <row r="259" spans="5:46" x14ac:dyDescent="0.35">
      <c r="E259" s="15"/>
      <c r="F259" s="15"/>
      <c r="J259" s="15"/>
      <c r="K259" s="15"/>
      <c r="R259" s="15"/>
      <c r="S259" s="15"/>
      <c r="AE259" s="15"/>
      <c r="AF259" s="32"/>
      <c r="AH259" s="15"/>
      <c r="AI259" s="15"/>
      <c r="AJ259" s="15"/>
      <c r="AK259" s="15"/>
      <c r="AL259" s="15"/>
      <c r="AM259" s="15"/>
      <c r="AN259" s="15"/>
      <c r="AP259" s="15"/>
      <c r="AR259" s="15"/>
      <c r="AS259" s="15"/>
      <c r="AT259" s="15"/>
    </row>
    <row r="260" spans="5:46" x14ac:dyDescent="0.35">
      <c r="E260" s="15"/>
      <c r="F260" s="15"/>
      <c r="J260" s="15"/>
      <c r="K260" s="15"/>
      <c r="R260" s="15"/>
      <c r="S260" s="15"/>
      <c r="AE260" s="15"/>
      <c r="AF260" s="32"/>
      <c r="AH260" s="15"/>
      <c r="AI260" s="15"/>
      <c r="AJ260" s="15"/>
      <c r="AK260" s="15"/>
      <c r="AL260" s="15"/>
      <c r="AM260" s="15"/>
      <c r="AN260" s="15"/>
      <c r="AP260" s="15"/>
      <c r="AR260" s="15"/>
      <c r="AS260" s="15"/>
      <c r="AT260" s="15"/>
    </row>
    <row r="261" spans="5:46" x14ac:dyDescent="0.35">
      <c r="E261" s="15"/>
      <c r="F261" s="15"/>
      <c r="J261" s="15"/>
      <c r="K261" s="15"/>
      <c r="R261" s="15"/>
      <c r="S261" s="15"/>
      <c r="AE261" s="15"/>
      <c r="AF261" s="32"/>
      <c r="AH261" s="15"/>
      <c r="AI261" s="15"/>
      <c r="AJ261" s="15"/>
      <c r="AK261" s="15"/>
      <c r="AL261" s="15"/>
      <c r="AM261" s="15"/>
      <c r="AN261" s="15"/>
      <c r="AP261" s="15"/>
      <c r="AR261" s="15"/>
      <c r="AS261" s="15"/>
      <c r="AT261" s="15"/>
    </row>
    <row r="262" spans="5:46" x14ac:dyDescent="0.35">
      <c r="E262" s="15"/>
      <c r="F262" s="15"/>
      <c r="J262" s="15"/>
      <c r="K262" s="15"/>
      <c r="R262" s="15"/>
      <c r="S262" s="15"/>
      <c r="AE262" s="15"/>
      <c r="AF262" s="32"/>
      <c r="AH262" s="15"/>
      <c r="AI262" s="15"/>
      <c r="AJ262" s="15"/>
      <c r="AK262" s="15"/>
      <c r="AL262" s="15"/>
      <c r="AM262" s="15"/>
      <c r="AN262" s="15"/>
      <c r="AP262" s="15"/>
      <c r="AR262" s="15"/>
      <c r="AS262" s="15"/>
      <c r="AT262" s="15"/>
    </row>
    <row r="263" spans="5:46" x14ac:dyDescent="0.35">
      <c r="E263" s="15"/>
      <c r="F263" s="15"/>
      <c r="J263" s="15"/>
      <c r="K263" s="15"/>
      <c r="R263" s="15"/>
      <c r="S263" s="15"/>
      <c r="AE263" s="15"/>
      <c r="AF263" s="32"/>
      <c r="AH263" s="15"/>
      <c r="AI263" s="15"/>
      <c r="AJ263" s="15"/>
      <c r="AK263" s="15"/>
      <c r="AL263" s="15"/>
      <c r="AM263" s="15"/>
      <c r="AN263" s="15"/>
      <c r="AP263" s="15"/>
      <c r="AR263" s="15"/>
      <c r="AS263" s="15"/>
      <c r="AT263" s="15"/>
    </row>
    <row r="264" spans="5:46" x14ac:dyDescent="0.35">
      <c r="E264" s="15"/>
      <c r="F264" s="15"/>
      <c r="J264" s="15"/>
      <c r="K264" s="15"/>
      <c r="R264" s="15"/>
      <c r="S264" s="15"/>
      <c r="AE264" s="15"/>
      <c r="AF264" s="32"/>
      <c r="AH264" s="15"/>
      <c r="AI264" s="15"/>
      <c r="AJ264" s="15"/>
      <c r="AK264" s="15"/>
      <c r="AL264" s="15"/>
      <c r="AM264" s="15"/>
      <c r="AN264" s="15"/>
      <c r="AP264" s="15"/>
      <c r="AR264" s="15"/>
      <c r="AS264" s="15"/>
      <c r="AT264" s="15"/>
    </row>
    <row r="265" spans="5:46" x14ac:dyDescent="0.35">
      <c r="E265" s="15"/>
      <c r="F265" s="15"/>
      <c r="J265" s="15"/>
      <c r="K265" s="15"/>
      <c r="R265" s="15"/>
      <c r="S265" s="15"/>
      <c r="AE265" s="15"/>
      <c r="AF265" s="32"/>
      <c r="AH265" s="15"/>
      <c r="AI265" s="15"/>
      <c r="AJ265" s="15"/>
      <c r="AK265" s="15"/>
      <c r="AL265" s="15"/>
      <c r="AM265" s="15"/>
      <c r="AN265" s="15"/>
      <c r="AP265" s="15"/>
      <c r="AR265" s="15"/>
      <c r="AS265" s="15"/>
      <c r="AT265" s="15"/>
    </row>
    <row r="266" spans="5:46" x14ac:dyDescent="0.35">
      <c r="E266" s="15"/>
      <c r="F266" s="15"/>
      <c r="J266" s="15"/>
      <c r="K266" s="15"/>
      <c r="R266" s="15"/>
      <c r="S266" s="15"/>
      <c r="AE266" s="15"/>
      <c r="AF266" s="32"/>
      <c r="AH266" s="15"/>
      <c r="AI266" s="15"/>
      <c r="AJ266" s="15"/>
      <c r="AK266" s="15"/>
      <c r="AL266" s="15"/>
      <c r="AM266" s="15"/>
      <c r="AN266" s="15"/>
      <c r="AP266" s="15"/>
      <c r="AR266" s="15"/>
      <c r="AS266" s="15"/>
      <c r="AT266" s="15"/>
    </row>
    <row r="267" spans="5:46" x14ac:dyDescent="0.35">
      <c r="E267" s="15"/>
      <c r="F267" s="15"/>
      <c r="J267" s="15"/>
      <c r="K267" s="15"/>
      <c r="R267" s="15"/>
      <c r="S267" s="15"/>
      <c r="AE267" s="15"/>
      <c r="AF267" s="32"/>
      <c r="AH267" s="15"/>
      <c r="AI267" s="15"/>
      <c r="AJ267" s="15"/>
      <c r="AK267" s="15"/>
      <c r="AL267" s="15"/>
      <c r="AM267" s="15"/>
      <c r="AN267" s="15"/>
      <c r="AP267" s="15"/>
      <c r="AR267" s="15"/>
      <c r="AS267" s="15"/>
      <c r="AT267" s="15"/>
    </row>
    <row r="268" spans="5:46" x14ac:dyDescent="0.35">
      <c r="E268" s="15"/>
      <c r="F268" s="15"/>
      <c r="J268" s="15"/>
      <c r="K268" s="15"/>
      <c r="R268" s="15"/>
      <c r="S268" s="15"/>
      <c r="AE268" s="15"/>
      <c r="AF268" s="32"/>
      <c r="AH268" s="15"/>
      <c r="AI268" s="15"/>
      <c r="AJ268" s="15"/>
      <c r="AK268" s="15"/>
      <c r="AL268" s="15"/>
      <c r="AM268" s="15"/>
      <c r="AN268" s="15"/>
      <c r="AP268" s="15"/>
      <c r="AR268" s="15"/>
      <c r="AS268" s="15"/>
      <c r="AT268" s="15"/>
    </row>
    <row r="269" spans="5:46" x14ac:dyDescent="0.35">
      <c r="E269" s="15"/>
      <c r="F269" s="15"/>
      <c r="J269" s="15"/>
      <c r="K269" s="15"/>
      <c r="R269" s="15"/>
      <c r="S269" s="15"/>
      <c r="AE269" s="15"/>
      <c r="AF269" s="32"/>
      <c r="AH269" s="15"/>
      <c r="AI269" s="15"/>
      <c r="AJ269" s="15"/>
      <c r="AK269" s="15"/>
      <c r="AL269" s="15"/>
      <c r="AM269" s="15"/>
      <c r="AN269" s="15"/>
      <c r="AP269" s="15"/>
      <c r="AR269" s="15"/>
      <c r="AS269" s="15"/>
      <c r="AT269" s="15"/>
    </row>
    <row r="270" spans="5:46" x14ac:dyDescent="0.35">
      <c r="E270" s="15"/>
      <c r="F270" s="15"/>
      <c r="J270" s="15"/>
      <c r="K270" s="15"/>
      <c r="R270" s="15"/>
      <c r="S270" s="15"/>
      <c r="AE270" s="15"/>
      <c r="AF270" s="32"/>
      <c r="AH270" s="15"/>
      <c r="AI270" s="15"/>
      <c r="AJ270" s="15"/>
      <c r="AK270" s="15"/>
      <c r="AL270" s="15"/>
      <c r="AM270" s="15"/>
      <c r="AN270" s="15"/>
      <c r="AP270" s="15"/>
      <c r="AR270" s="15"/>
      <c r="AS270" s="15"/>
      <c r="AT270" s="15"/>
    </row>
    <row r="271" spans="5:46" x14ac:dyDescent="0.35">
      <c r="E271" s="15"/>
      <c r="F271" s="15"/>
      <c r="J271" s="15"/>
      <c r="K271" s="15"/>
      <c r="R271" s="15"/>
      <c r="S271" s="15"/>
      <c r="AE271" s="15"/>
      <c r="AF271" s="32"/>
      <c r="AH271" s="15"/>
      <c r="AI271" s="15"/>
      <c r="AJ271" s="15"/>
      <c r="AK271" s="15"/>
      <c r="AL271" s="15"/>
      <c r="AM271" s="15"/>
      <c r="AN271" s="15"/>
      <c r="AP271" s="15"/>
      <c r="AR271" s="15"/>
      <c r="AS271" s="15"/>
      <c r="AT271" s="15"/>
    </row>
    <row r="272" spans="5:46" x14ac:dyDescent="0.35">
      <c r="E272" s="15"/>
      <c r="F272" s="15"/>
      <c r="J272" s="15"/>
      <c r="K272" s="15"/>
      <c r="R272" s="15"/>
      <c r="S272" s="15"/>
      <c r="AE272" s="15"/>
      <c r="AF272" s="32"/>
      <c r="AH272" s="15"/>
      <c r="AI272" s="15"/>
      <c r="AJ272" s="15"/>
      <c r="AK272" s="15"/>
      <c r="AL272" s="15"/>
      <c r="AM272" s="15"/>
      <c r="AN272" s="15"/>
      <c r="AP272" s="15"/>
      <c r="AR272" s="15"/>
      <c r="AS272" s="15"/>
      <c r="AT272" s="15"/>
    </row>
    <row r="273" spans="5:46" x14ac:dyDescent="0.35">
      <c r="E273" s="15"/>
      <c r="F273" s="15"/>
      <c r="J273" s="15"/>
      <c r="K273" s="15"/>
      <c r="R273" s="15"/>
      <c r="S273" s="15"/>
      <c r="AE273" s="15"/>
      <c r="AF273" s="32"/>
      <c r="AH273" s="15"/>
      <c r="AI273" s="15"/>
      <c r="AJ273" s="15"/>
      <c r="AK273" s="15"/>
      <c r="AL273" s="15"/>
      <c r="AM273" s="15"/>
      <c r="AN273" s="15"/>
      <c r="AP273" s="15"/>
      <c r="AR273" s="15"/>
      <c r="AS273" s="15"/>
      <c r="AT273" s="15"/>
    </row>
    <row r="274" spans="5:46" x14ac:dyDescent="0.35">
      <c r="E274" s="15"/>
      <c r="F274" s="15"/>
      <c r="J274" s="15"/>
      <c r="K274" s="15"/>
      <c r="R274" s="15"/>
      <c r="S274" s="15"/>
      <c r="AE274" s="15"/>
      <c r="AF274" s="32"/>
      <c r="AH274" s="15"/>
      <c r="AI274" s="15"/>
      <c r="AJ274" s="15"/>
      <c r="AK274" s="15"/>
      <c r="AL274" s="15"/>
      <c r="AM274" s="15"/>
      <c r="AN274" s="15"/>
      <c r="AP274" s="15"/>
      <c r="AR274" s="15"/>
      <c r="AS274" s="15"/>
      <c r="AT274" s="15"/>
    </row>
    <row r="275" spans="5:46" x14ac:dyDescent="0.35">
      <c r="E275" s="15"/>
      <c r="F275" s="15"/>
      <c r="J275" s="15"/>
      <c r="K275" s="15"/>
      <c r="R275" s="15"/>
      <c r="S275" s="15"/>
      <c r="AE275" s="15"/>
      <c r="AF275" s="32"/>
      <c r="AH275" s="15"/>
      <c r="AI275" s="15"/>
      <c r="AJ275" s="15"/>
      <c r="AK275" s="15"/>
      <c r="AL275" s="15"/>
      <c r="AM275" s="15"/>
      <c r="AN275" s="15"/>
      <c r="AP275" s="15"/>
      <c r="AR275" s="15"/>
      <c r="AS275" s="15"/>
      <c r="AT275" s="15"/>
    </row>
    <row r="276" spans="5:46" x14ac:dyDescent="0.35">
      <c r="E276" s="15"/>
      <c r="F276" s="15"/>
      <c r="J276" s="15"/>
      <c r="K276" s="15"/>
      <c r="R276" s="15"/>
      <c r="S276" s="15"/>
      <c r="AE276" s="15"/>
      <c r="AF276" s="32"/>
      <c r="AH276" s="15"/>
      <c r="AI276" s="15"/>
      <c r="AJ276" s="15"/>
      <c r="AK276" s="15"/>
      <c r="AL276" s="15"/>
      <c r="AM276" s="15"/>
      <c r="AN276" s="15"/>
      <c r="AP276" s="15"/>
      <c r="AR276" s="15"/>
      <c r="AS276" s="15"/>
      <c r="AT276" s="15"/>
    </row>
    <row r="277" spans="5:46" x14ac:dyDescent="0.35">
      <c r="E277" s="15"/>
      <c r="F277" s="15"/>
      <c r="J277" s="15"/>
      <c r="K277" s="15"/>
      <c r="R277" s="15"/>
      <c r="S277" s="15"/>
      <c r="AE277" s="15"/>
      <c r="AF277" s="32"/>
      <c r="AH277" s="15"/>
      <c r="AI277" s="15"/>
      <c r="AJ277" s="15"/>
      <c r="AK277" s="15"/>
      <c r="AL277" s="15"/>
      <c r="AM277" s="15"/>
      <c r="AN277" s="15"/>
      <c r="AP277" s="15"/>
      <c r="AR277" s="15"/>
      <c r="AS277" s="15"/>
      <c r="AT277" s="15"/>
    </row>
    <row r="278" spans="5:46" x14ac:dyDescent="0.35">
      <c r="E278" s="15"/>
      <c r="F278" s="15"/>
      <c r="J278" s="15"/>
      <c r="K278" s="15"/>
      <c r="R278" s="15"/>
      <c r="S278" s="15"/>
      <c r="AE278" s="15"/>
      <c r="AF278" s="32"/>
      <c r="AH278" s="15"/>
      <c r="AI278" s="15"/>
      <c r="AJ278" s="15"/>
      <c r="AK278" s="15"/>
      <c r="AL278" s="15"/>
      <c r="AM278" s="15"/>
      <c r="AN278" s="15"/>
      <c r="AP278" s="15"/>
      <c r="AR278" s="15"/>
      <c r="AS278" s="15"/>
      <c r="AT278" s="15"/>
    </row>
    <row r="279" spans="5:46" x14ac:dyDescent="0.35">
      <c r="E279" s="15"/>
      <c r="F279" s="15"/>
      <c r="J279" s="15"/>
      <c r="K279" s="15"/>
      <c r="R279" s="15"/>
      <c r="S279" s="15"/>
      <c r="AE279" s="15"/>
      <c r="AF279" s="32"/>
      <c r="AH279" s="15"/>
      <c r="AI279" s="15"/>
      <c r="AJ279" s="15"/>
      <c r="AK279" s="15"/>
      <c r="AL279" s="15"/>
      <c r="AM279" s="15"/>
      <c r="AN279" s="15"/>
      <c r="AP279" s="15"/>
      <c r="AR279" s="15"/>
      <c r="AS279" s="15"/>
      <c r="AT279" s="15"/>
    </row>
    <row r="280" spans="5:46" x14ac:dyDescent="0.35">
      <c r="E280" s="15"/>
      <c r="F280" s="15"/>
      <c r="J280" s="15"/>
      <c r="K280" s="15"/>
      <c r="R280" s="15"/>
      <c r="S280" s="15"/>
      <c r="AE280" s="15"/>
      <c r="AF280" s="32"/>
      <c r="AH280" s="15"/>
      <c r="AI280" s="15"/>
      <c r="AJ280" s="15"/>
      <c r="AK280" s="15"/>
      <c r="AL280" s="15"/>
      <c r="AM280" s="15"/>
      <c r="AN280" s="15"/>
      <c r="AP280" s="15"/>
      <c r="AR280" s="15"/>
      <c r="AS280" s="15"/>
      <c r="AT280" s="15"/>
    </row>
    <row r="281" spans="5:46" x14ac:dyDescent="0.35">
      <c r="E281" s="15"/>
      <c r="F281" s="15"/>
      <c r="J281" s="15"/>
      <c r="K281" s="15"/>
      <c r="R281" s="15"/>
      <c r="S281" s="15"/>
      <c r="AE281" s="15"/>
      <c r="AF281" s="32"/>
      <c r="AH281" s="15"/>
      <c r="AI281" s="15"/>
      <c r="AJ281" s="15"/>
      <c r="AK281" s="15"/>
      <c r="AL281" s="15"/>
      <c r="AM281" s="15"/>
      <c r="AN281" s="15"/>
      <c r="AP281" s="15"/>
      <c r="AR281" s="15"/>
      <c r="AS281" s="15"/>
      <c r="AT281" s="15"/>
    </row>
    <row r="282" spans="5:46" x14ac:dyDescent="0.35">
      <c r="E282" s="15"/>
      <c r="F282" s="15"/>
      <c r="J282" s="15"/>
      <c r="K282" s="15"/>
      <c r="R282" s="15"/>
      <c r="S282" s="15"/>
      <c r="AE282" s="15"/>
      <c r="AF282" s="32"/>
      <c r="AH282" s="15"/>
      <c r="AI282" s="15"/>
      <c r="AJ282" s="15"/>
      <c r="AK282" s="15"/>
      <c r="AL282" s="15"/>
      <c r="AM282" s="15"/>
      <c r="AN282" s="15"/>
      <c r="AP282" s="15"/>
      <c r="AR282" s="15"/>
      <c r="AS282" s="15"/>
      <c r="AT282" s="15"/>
    </row>
    <row r="283" spans="5:46" x14ac:dyDescent="0.35">
      <c r="E283" s="15"/>
      <c r="F283" s="15"/>
      <c r="J283" s="15"/>
      <c r="K283" s="15"/>
      <c r="R283" s="15"/>
      <c r="S283" s="15"/>
      <c r="AE283" s="15"/>
      <c r="AF283" s="32"/>
      <c r="AH283" s="15"/>
      <c r="AI283" s="15"/>
      <c r="AJ283" s="15"/>
      <c r="AK283" s="15"/>
      <c r="AL283" s="15"/>
      <c r="AM283" s="15"/>
      <c r="AN283" s="15"/>
      <c r="AP283" s="15"/>
      <c r="AR283" s="15"/>
      <c r="AS283" s="15"/>
      <c r="AT283" s="15"/>
    </row>
    <row r="284" spans="5:46" x14ac:dyDescent="0.35">
      <c r="E284" s="15"/>
      <c r="F284" s="15"/>
      <c r="J284" s="15"/>
      <c r="K284" s="15"/>
      <c r="R284" s="15"/>
      <c r="S284" s="15"/>
      <c r="AE284" s="15"/>
      <c r="AF284" s="32"/>
      <c r="AH284" s="15"/>
      <c r="AI284" s="15"/>
      <c r="AJ284" s="15"/>
      <c r="AK284" s="15"/>
      <c r="AL284" s="15"/>
      <c r="AM284" s="15"/>
      <c r="AN284" s="15"/>
      <c r="AP284" s="15"/>
      <c r="AR284" s="15"/>
      <c r="AS284" s="15"/>
      <c r="AT284" s="15"/>
    </row>
    <row r="285" spans="5:46" x14ac:dyDescent="0.35">
      <c r="E285" s="15"/>
      <c r="F285" s="15"/>
      <c r="J285" s="15"/>
      <c r="K285" s="15"/>
      <c r="R285" s="15"/>
      <c r="S285" s="15"/>
      <c r="AE285" s="15"/>
      <c r="AF285" s="32"/>
      <c r="AH285" s="15"/>
      <c r="AI285" s="15"/>
      <c r="AJ285" s="15"/>
      <c r="AK285" s="15"/>
      <c r="AL285" s="15"/>
      <c r="AM285" s="15"/>
      <c r="AN285" s="15"/>
      <c r="AP285" s="15"/>
      <c r="AR285" s="15"/>
      <c r="AS285" s="15"/>
      <c r="AT285" s="15"/>
    </row>
    <row r="286" spans="5:46" x14ac:dyDescent="0.35">
      <c r="E286" s="15"/>
      <c r="F286" s="15"/>
      <c r="J286" s="15"/>
      <c r="K286" s="15"/>
      <c r="R286" s="15"/>
      <c r="S286" s="15"/>
      <c r="AE286" s="15"/>
      <c r="AF286" s="32"/>
      <c r="AH286" s="15"/>
      <c r="AI286" s="15"/>
      <c r="AJ286" s="15"/>
      <c r="AK286" s="15"/>
      <c r="AL286" s="15"/>
      <c r="AM286" s="15"/>
      <c r="AN286" s="15"/>
      <c r="AP286" s="15"/>
      <c r="AR286" s="15"/>
      <c r="AS286" s="15"/>
      <c r="AT286" s="15"/>
    </row>
    <row r="287" spans="5:46" x14ac:dyDescent="0.35">
      <c r="E287" s="15"/>
      <c r="F287" s="15"/>
      <c r="J287" s="15"/>
      <c r="K287" s="15"/>
      <c r="R287" s="15"/>
      <c r="S287" s="15"/>
      <c r="AE287" s="15"/>
      <c r="AF287" s="32"/>
      <c r="AH287" s="15"/>
      <c r="AI287" s="15"/>
      <c r="AJ287" s="15"/>
      <c r="AK287" s="15"/>
      <c r="AL287" s="15"/>
      <c r="AM287" s="15"/>
      <c r="AN287" s="15"/>
      <c r="AP287" s="15"/>
      <c r="AR287" s="15"/>
      <c r="AS287" s="15"/>
      <c r="AT287" s="15"/>
    </row>
    <row r="288" spans="5:46" x14ac:dyDescent="0.35">
      <c r="E288" s="15"/>
      <c r="F288" s="15"/>
      <c r="J288" s="15"/>
      <c r="K288" s="15"/>
      <c r="R288" s="15"/>
      <c r="S288" s="15"/>
      <c r="AE288" s="15"/>
      <c r="AF288" s="32"/>
      <c r="AH288" s="15"/>
      <c r="AI288" s="15"/>
      <c r="AJ288" s="15"/>
      <c r="AK288" s="15"/>
      <c r="AL288" s="15"/>
      <c r="AM288" s="15"/>
      <c r="AN288" s="15"/>
      <c r="AP288" s="15"/>
      <c r="AR288" s="15"/>
      <c r="AS288" s="15"/>
      <c r="AT288" s="15"/>
    </row>
    <row r="289" spans="5:46" x14ac:dyDescent="0.35">
      <c r="E289" s="15"/>
      <c r="F289" s="15"/>
      <c r="J289" s="15"/>
      <c r="K289" s="15"/>
      <c r="R289" s="15"/>
      <c r="S289" s="15"/>
      <c r="AE289" s="15"/>
      <c r="AF289" s="32"/>
      <c r="AH289" s="15"/>
      <c r="AI289" s="15"/>
      <c r="AJ289" s="15"/>
      <c r="AK289" s="15"/>
      <c r="AL289" s="15"/>
      <c r="AM289" s="15"/>
      <c r="AN289" s="15"/>
      <c r="AP289" s="15"/>
      <c r="AR289" s="15"/>
      <c r="AS289" s="15"/>
      <c r="AT289" s="15"/>
    </row>
    <row r="290" spans="5:46" x14ac:dyDescent="0.35">
      <c r="E290" s="15"/>
      <c r="F290" s="15"/>
      <c r="J290" s="15"/>
      <c r="K290" s="15"/>
      <c r="R290" s="15"/>
      <c r="S290" s="15"/>
      <c r="AE290" s="15"/>
      <c r="AF290" s="32"/>
      <c r="AH290" s="15"/>
      <c r="AI290" s="15"/>
      <c r="AJ290" s="15"/>
      <c r="AK290" s="15"/>
      <c r="AL290" s="15"/>
      <c r="AM290" s="15"/>
      <c r="AN290" s="15"/>
      <c r="AP290" s="15"/>
      <c r="AR290" s="15"/>
      <c r="AS290" s="15"/>
      <c r="AT290" s="15"/>
    </row>
    <row r="291" spans="5:46" x14ac:dyDescent="0.35">
      <c r="E291" s="15"/>
      <c r="F291" s="15"/>
      <c r="J291" s="15"/>
      <c r="K291" s="15"/>
      <c r="R291" s="15"/>
      <c r="S291" s="15"/>
      <c r="AE291" s="15"/>
      <c r="AF291" s="32"/>
      <c r="AH291" s="15"/>
      <c r="AI291" s="15"/>
      <c r="AJ291" s="15"/>
      <c r="AK291" s="15"/>
      <c r="AL291" s="15"/>
      <c r="AM291" s="15"/>
      <c r="AN291" s="15"/>
      <c r="AP291" s="15"/>
      <c r="AR291" s="15"/>
      <c r="AS291" s="15"/>
      <c r="AT291" s="15"/>
    </row>
    <row r="292" spans="5:46" x14ac:dyDescent="0.35">
      <c r="E292" s="15"/>
      <c r="F292" s="15"/>
      <c r="J292" s="15"/>
      <c r="K292" s="15"/>
      <c r="R292" s="15"/>
      <c r="S292" s="15"/>
      <c r="AE292" s="15"/>
      <c r="AF292" s="32"/>
      <c r="AH292" s="15"/>
      <c r="AI292" s="15"/>
      <c r="AJ292" s="15"/>
      <c r="AK292" s="15"/>
      <c r="AL292" s="15"/>
      <c r="AM292" s="15"/>
      <c r="AN292" s="15"/>
      <c r="AP292" s="15"/>
      <c r="AR292" s="15"/>
      <c r="AS292" s="15"/>
      <c r="AT292" s="15"/>
    </row>
    <row r="293" spans="5:46" x14ac:dyDescent="0.35">
      <c r="E293" s="15"/>
      <c r="F293" s="15"/>
      <c r="J293" s="15"/>
      <c r="K293" s="15"/>
      <c r="R293" s="15"/>
      <c r="S293" s="15"/>
      <c r="AE293" s="15"/>
      <c r="AF293" s="32"/>
      <c r="AH293" s="15"/>
      <c r="AI293" s="15"/>
      <c r="AJ293" s="15"/>
      <c r="AK293" s="15"/>
      <c r="AL293" s="15"/>
      <c r="AM293" s="15"/>
      <c r="AN293" s="15"/>
      <c r="AP293" s="15"/>
      <c r="AR293" s="15"/>
      <c r="AS293" s="15"/>
      <c r="AT293" s="15"/>
    </row>
    <row r="294" spans="5:46" x14ac:dyDescent="0.35">
      <c r="E294" s="15"/>
      <c r="F294" s="15"/>
      <c r="J294" s="15"/>
      <c r="K294" s="15"/>
      <c r="R294" s="15"/>
      <c r="S294" s="15"/>
      <c r="AE294" s="15"/>
      <c r="AF294" s="32"/>
      <c r="AH294" s="15"/>
      <c r="AI294" s="15"/>
      <c r="AJ294" s="15"/>
      <c r="AK294" s="15"/>
      <c r="AL294" s="15"/>
      <c r="AM294" s="15"/>
      <c r="AN294" s="15"/>
      <c r="AP294" s="15"/>
      <c r="AR294" s="15"/>
      <c r="AS294" s="15"/>
      <c r="AT294" s="15"/>
    </row>
    <row r="295" spans="5:46" x14ac:dyDescent="0.35">
      <c r="E295" s="15"/>
      <c r="F295" s="15"/>
      <c r="J295" s="15"/>
      <c r="K295" s="15"/>
      <c r="R295" s="15"/>
      <c r="S295" s="15"/>
      <c r="AE295" s="15"/>
      <c r="AF295" s="32"/>
      <c r="AH295" s="15"/>
      <c r="AI295" s="15"/>
      <c r="AJ295" s="15"/>
      <c r="AK295" s="15"/>
      <c r="AL295" s="15"/>
      <c r="AM295" s="15"/>
      <c r="AN295" s="15"/>
      <c r="AP295" s="15"/>
      <c r="AR295" s="15"/>
      <c r="AS295" s="15"/>
      <c r="AT295" s="15"/>
    </row>
    <row r="296" spans="5:46" x14ac:dyDescent="0.35">
      <c r="E296" s="15"/>
      <c r="F296" s="15"/>
      <c r="J296" s="15"/>
      <c r="K296" s="15"/>
      <c r="R296" s="15"/>
      <c r="S296" s="15"/>
      <c r="AE296" s="15"/>
      <c r="AF296" s="32"/>
      <c r="AH296" s="15"/>
      <c r="AI296" s="15"/>
      <c r="AJ296" s="15"/>
      <c r="AK296" s="15"/>
      <c r="AL296" s="15"/>
      <c r="AM296" s="15"/>
      <c r="AN296" s="15"/>
      <c r="AP296" s="15"/>
      <c r="AR296" s="15"/>
      <c r="AS296" s="15"/>
      <c r="AT296" s="15"/>
    </row>
    <row r="297" spans="5:46" x14ac:dyDescent="0.35">
      <c r="E297" s="15"/>
      <c r="F297" s="15"/>
      <c r="J297" s="15"/>
      <c r="K297" s="15"/>
      <c r="R297" s="15"/>
      <c r="S297" s="15"/>
      <c r="AE297" s="15"/>
      <c r="AF297" s="32"/>
      <c r="AH297" s="15"/>
      <c r="AI297" s="15"/>
      <c r="AJ297" s="15"/>
      <c r="AK297" s="15"/>
      <c r="AL297" s="15"/>
      <c r="AM297" s="15"/>
      <c r="AN297" s="15"/>
      <c r="AP297" s="15"/>
      <c r="AR297" s="15"/>
      <c r="AS297" s="15"/>
      <c r="AT297" s="15"/>
    </row>
    <row r="298" spans="5:46" x14ac:dyDescent="0.35">
      <c r="E298" s="15"/>
      <c r="F298" s="15"/>
      <c r="J298" s="15"/>
      <c r="K298" s="15"/>
      <c r="R298" s="15"/>
      <c r="S298" s="15"/>
      <c r="AE298" s="15"/>
      <c r="AF298" s="32"/>
      <c r="AH298" s="15"/>
      <c r="AI298" s="15"/>
      <c r="AJ298" s="15"/>
      <c r="AK298" s="15"/>
      <c r="AL298" s="15"/>
      <c r="AM298" s="15"/>
      <c r="AN298" s="15"/>
      <c r="AP298" s="15"/>
      <c r="AR298" s="15"/>
      <c r="AS298" s="15"/>
      <c r="AT298" s="15"/>
    </row>
    <row r="299" spans="5:46" x14ac:dyDescent="0.35">
      <c r="E299" s="15"/>
      <c r="F299" s="15"/>
      <c r="J299" s="15"/>
      <c r="K299" s="15"/>
      <c r="R299" s="15"/>
      <c r="S299" s="15"/>
      <c r="AE299" s="15"/>
      <c r="AF299" s="32"/>
      <c r="AH299" s="15"/>
      <c r="AI299" s="15"/>
      <c r="AJ299" s="15"/>
      <c r="AK299" s="15"/>
      <c r="AL299" s="15"/>
      <c r="AM299" s="15"/>
      <c r="AN299" s="15"/>
      <c r="AP299" s="15"/>
      <c r="AR299" s="15"/>
      <c r="AS299" s="15"/>
      <c r="AT299" s="15"/>
    </row>
    <row r="300" spans="5:46" x14ac:dyDescent="0.35">
      <c r="E300" s="15"/>
      <c r="F300" s="15"/>
      <c r="J300" s="15"/>
      <c r="K300" s="15"/>
      <c r="R300" s="15"/>
      <c r="S300" s="15"/>
      <c r="AE300" s="15"/>
      <c r="AF300" s="32"/>
      <c r="AH300" s="15"/>
      <c r="AI300" s="15"/>
      <c r="AJ300" s="15"/>
      <c r="AK300" s="15"/>
      <c r="AL300" s="15"/>
      <c r="AM300" s="15"/>
      <c r="AN300" s="15"/>
      <c r="AP300" s="15"/>
      <c r="AR300" s="15"/>
      <c r="AS300" s="15"/>
      <c r="AT300" s="15"/>
    </row>
    <row r="301" spans="5:46" x14ac:dyDescent="0.35">
      <c r="E301" s="15"/>
      <c r="F301" s="15"/>
      <c r="J301" s="15"/>
      <c r="K301" s="15"/>
      <c r="R301" s="15"/>
      <c r="S301" s="15"/>
      <c r="AE301" s="15"/>
      <c r="AF301" s="32"/>
      <c r="AH301" s="15"/>
      <c r="AI301" s="15"/>
      <c r="AJ301" s="15"/>
      <c r="AK301" s="15"/>
      <c r="AL301" s="15"/>
      <c r="AM301" s="15"/>
      <c r="AN301" s="15"/>
      <c r="AP301" s="15"/>
      <c r="AR301" s="15"/>
      <c r="AS301" s="15"/>
      <c r="AT301" s="15"/>
    </row>
    <row r="302" spans="5:46" x14ac:dyDescent="0.35">
      <c r="E302" s="15"/>
      <c r="F302" s="15"/>
      <c r="J302" s="15"/>
      <c r="K302" s="15"/>
      <c r="R302" s="15"/>
      <c r="S302" s="15"/>
      <c r="AE302" s="15"/>
      <c r="AF302" s="32"/>
      <c r="AH302" s="15"/>
      <c r="AI302" s="15"/>
      <c r="AJ302" s="15"/>
      <c r="AK302" s="15"/>
      <c r="AL302" s="15"/>
      <c r="AM302" s="15"/>
      <c r="AN302" s="15"/>
      <c r="AP302" s="15"/>
      <c r="AR302" s="15"/>
      <c r="AS302" s="15"/>
      <c r="AT302" s="15"/>
    </row>
    <row r="303" spans="5:46" x14ac:dyDescent="0.35">
      <c r="E303" s="15"/>
      <c r="F303" s="15"/>
      <c r="J303" s="15"/>
      <c r="K303" s="15"/>
      <c r="R303" s="15"/>
      <c r="S303" s="15"/>
      <c r="AE303" s="15"/>
      <c r="AF303" s="32"/>
      <c r="AH303" s="15"/>
      <c r="AI303" s="15"/>
      <c r="AJ303" s="15"/>
      <c r="AK303" s="15"/>
      <c r="AL303" s="15"/>
      <c r="AM303" s="15"/>
      <c r="AN303" s="15"/>
      <c r="AP303" s="15"/>
      <c r="AR303" s="15"/>
      <c r="AS303" s="15"/>
      <c r="AT303" s="15"/>
    </row>
    <row r="304" spans="5:46" x14ac:dyDescent="0.35">
      <c r="E304" s="15"/>
      <c r="F304" s="15"/>
      <c r="J304" s="15"/>
      <c r="K304" s="15"/>
      <c r="R304" s="15"/>
      <c r="S304" s="15"/>
      <c r="AE304" s="15"/>
      <c r="AF304" s="32"/>
      <c r="AH304" s="15"/>
      <c r="AI304" s="15"/>
      <c r="AJ304" s="15"/>
      <c r="AK304" s="15"/>
      <c r="AL304" s="15"/>
      <c r="AM304" s="15"/>
      <c r="AN304" s="15"/>
      <c r="AP304" s="15"/>
      <c r="AR304" s="15"/>
      <c r="AS304" s="15"/>
      <c r="AT304" s="15"/>
    </row>
    <row r="305" spans="5:46" x14ac:dyDescent="0.35">
      <c r="E305" s="15"/>
      <c r="F305" s="15"/>
      <c r="J305" s="15"/>
      <c r="K305" s="15"/>
      <c r="R305" s="15"/>
      <c r="S305" s="15"/>
      <c r="AE305" s="15"/>
      <c r="AF305" s="32"/>
      <c r="AH305" s="15"/>
      <c r="AI305" s="15"/>
      <c r="AJ305" s="15"/>
      <c r="AK305" s="15"/>
      <c r="AL305" s="15"/>
      <c r="AM305" s="15"/>
      <c r="AN305" s="15"/>
      <c r="AP305" s="15"/>
      <c r="AR305" s="15"/>
      <c r="AS305" s="15"/>
      <c r="AT305" s="15"/>
    </row>
    <row r="306" spans="5:46" x14ac:dyDescent="0.35">
      <c r="E306" s="15"/>
      <c r="F306" s="15"/>
      <c r="J306" s="15"/>
      <c r="K306" s="15"/>
      <c r="R306" s="15"/>
      <c r="S306" s="15"/>
      <c r="AE306" s="15"/>
      <c r="AF306" s="32"/>
      <c r="AH306" s="15"/>
      <c r="AI306" s="15"/>
      <c r="AJ306" s="15"/>
      <c r="AK306" s="15"/>
      <c r="AL306" s="15"/>
      <c r="AM306" s="15"/>
      <c r="AN306" s="15"/>
      <c r="AP306" s="15"/>
      <c r="AR306" s="15"/>
      <c r="AS306" s="15"/>
      <c r="AT306" s="15"/>
    </row>
    <row r="307" spans="5:46" x14ac:dyDescent="0.35">
      <c r="E307" s="15"/>
      <c r="F307" s="15"/>
      <c r="J307" s="15"/>
      <c r="K307" s="15"/>
      <c r="R307" s="15"/>
      <c r="S307" s="15"/>
      <c r="AE307" s="15"/>
      <c r="AF307" s="32"/>
      <c r="AH307" s="15"/>
      <c r="AI307" s="15"/>
      <c r="AJ307" s="15"/>
      <c r="AK307" s="15"/>
      <c r="AL307" s="15"/>
      <c r="AM307" s="15"/>
      <c r="AN307" s="15"/>
      <c r="AP307" s="15"/>
      <c r="AR307" s="15"/>
      <c r="AS307" s="15"/>
      <c r="AT307" s="15"/>
    </row>
    <row r="308" spans="5:46" x14ac:dyDescent="0.35">
      <c r="E308" s="15"/>
      <c r="F308" s="15"/>
      <c r="J308" s="15"/>
      <c r="K308" s="15"/>
      <c r="R308" s="15"/>
      <c r="S308" s="15"/>
      <c r="AE308" s="15"/>
      <c r="AF308" s="32"/>
      <c r="AH308" s="15"/>
      <c r="AI308" s="15"/>
      <c r="AJ308" s="15"/>
      <c r="AK308" s="15"/>
      <c r="AL308" s="15"/>
      <c r="AM308" s="15"/>
      <c r="AN308" s="15"/>
      <c r="AP308" s="15"/>
      <c r="AR308" s="15"/>
      <c r="AS308" s="15"/>
      <c r="AT308" s="15"/>
    </row>
    <row r="309" spans="5:46" x14ac:dyDescent="0.35">
      <c r="E309" s="15"/>
      <c r="F309" s="15"/>
      <c r="J309" s="15"/>
      <c r="K309" s="15"/>
      <c r="R309" s="15"/>
      <c r="S309" s="15"/>
      <c r="AE309" s="15"/>
      <c r="AF309" s="32"/>
      <c r="AH309" s="15"/>
      <c r="AI309" s="15"/>
      <c r="AJ309" s="15"/>
      <c r="AK309" s="15"/>
      <c r="AL309" s="15"/>
      <c r="AM309" s="15"/>
      <c r="AN309" s="15"/>
      <c r="AP309" s="15"/>
      <c r="AR309" s="15"/>
      <c r="AS309" s="15"/>
      <c r="AT309" s="15"/>
    </row>
    <row r="310" spans="5:46" x14ac:dyDescent="0.35">
      <c r="E310" s="15"/>
      <c r="F310" s="15"/>
      <c r="J310" s="15"/>
      <c r="K310" s="15"/>
      <c r="R310" s="15"/>
      <c r="S310" s="15"/>
      <c r="AE310" s="15"/>
      <c r="AF310" s="32"/>
      <c r="AH310" s="15"/>
      <c r="AI310" s="15"/>
      <c r="AJ310" s="15"/>
      <c r="AK310" s="15"/>
      <c r="AL310" s="15"/>
      <c r="AM310" s="15"/>
      <c r="AN310" s="15"/>
      <c r="AP310" s="15"/>
      <c r="AR310" s="15"/>
      <c r="AS310" s="15"/>
      <c r="AT310" s="15"/>
    </row>
    <row r="311" spans="5:46" x14ac:dyDescent="0.35">
      <c r="E311" s="15"/>
      <c r="F311" s="15"/>
      <c r="J311" s="15"/>
      <c r="K311" s="15"/>
      <c r="R311" s="15"/>
      <c r="S311" s="15"/>
      <c r="AE311" s="15"/>
      <c r="AF311" s="32"/>
      <c r="AH311" s="15"/>
      <c r="AI311" s="15"/>
      <c r="AJ311" s="15"/>
      <c r="AK311" s="15"/>
      <c r="AL311" s="15"/>
      <c r="AM311" s="15"/>
      <c r="AN311" s="15"/>
      <c r="AP311" s="15"/>
      <c r="AR311" s="15"/>
      <c r="AS311" s="15"/>
      <c r="AT311" s="15"/>
    </row>
    <row r="312" spans="5:46" x14ac:dyDescent="0.35">
      <c r="E312" s="15"/>
      <c r="F312" s="15"/>
      <c r="J312" s="15"/>
      <c r="K312" s="15"/>
      <c r="R312" s="15"/>
      <c r="S312" s="15"/>
      <c r="AE312" s="15"/>
      <c r="AF312" s="32"/>
      <c r="AH312" s="15"/>
      <c r="AI312" s="15"/>
      <c r="AJ312" s="15"/>
      <c r="AK312" s="15"/>
      <c r="AL312" s="15"/>
      <c r="AM312" s="15"/>
      <c r="AN312" s="15"/>
      <c r="AP312" s="15"/>
      <c r="AR312" s="15"/>
      <c r="AS312" s="15"/>
      <c r="AT312" s="15"/>
    </row>
    <row r="313" spans="5:46" x14ac:dyDescent="0.35">
      <c r="E313" s="15"/>
      <c r="F313" s="15"/>
      <c r="J313" s="15"/>
      <c r="K313" s="15"/>
      <c r="R313" s="15"/>
      <c r="S313" s="15"/>
      <c r="AE313" s="15"/>
      <c r="AF313" s="32"/>
      <c r="AH313" s="15"/>
      <c r="AI313" s="15"/>
      <c r="AJ313" s="15"/>
      <c r="AK313" s="15"/>
      <c r="AL313" s="15"/>
      <c r="AM313" s="15"/>
      <c r="AN313" s="15"/>
      <c r="AP313" s="15"/>
      <c r="AR313" s="15"/>
      <c r="AS313" s="15"/>
      <c r="AT313" s="15"/>
    </row>
    <row r="314" spans="5:46" x14ac:dyDescent="0.35">
      <c r="E314" s="15"/>
      <c r="F314" s="15"/>
      <c r="J314" s="15"/>
      <c r="K314" s="15"/>
      <c r="R314" s="15"/>
      <c r="S314" s="15"/>
      <c r="AE314" s="15"/>
      <c r="AF314" s="32"/>
      <c r="AH314" s="15"/>
      <c r="AI314" s="15"/>
      <c r="AJ314" s="15"/>
      <c r="AK314" s="15"/>
      <c r="AL314" s="15"/>
      <c r="AM314" s="15"/>
      <c r="AN314" s="15"/>
      <c r="AP314" s="15"/>
      <c r="AR314" s="15"/>
      <c r="AS314" s="15"/>
      <c r="AT314" s="15"/>
    </row>
    <row r="315" spans="5:46" x14ac:dyDescent="0.35">
      <c r="E315" s="15"/>
      <c r="F315" s="15"/>
      <c r="J315" s="15"/>
      <c r="K315" s="15"/>
      <c r="R315" s="15"/>
      <c r="S315" s="15"/>
      <c r="AE315" s="15"/>
      <c r="AF315" s="32"/>
      <c r="AH315" s="15"/>
      <c r="AI315" s="15"/>
      <c r="AJ315" s="15"/>
      <c r="AK315" s="15"/>
      <c r="AL315" s="15"/>
      <c r="AM315" s="15"/>
      <c r="AN315" s="15"/>
      <c r="AP315" s="15"/>
      <c r="AR315" s="15"/>
      <c r="AS315" s="15"/>
      <c r="AT315" s="15"/>
    </row>
    <row r="316" spans="5:46" x14ac:dyDescent="0.35">
      <c r="E316" s="15"/>
      <c r="F316" s="15"/>
      <c r="J316" s="15"/>
      <c r="K316" s="15"/>
      <c r="R316" s="15"/>
      <c r="S316" s="15"/>
      <c r="AE316" s="15"/>
      <c r="AF316" s="32"/>
      <c r="AH316" s="15"/>
      <c r="AI316" s="15"/>
      <c r="AJ316" s="15"/>
      <c r="AK316" s="15"/>
      <c r="AL316" s="15"/>
      <c r="AM316" s="15"/>
      <c r="AN316" s="15"/>
      <c r="AP316" s="15"/>
      <c r="AR316" s="15"/>
      <c r="AS316" s="15"/>
      <c r="AT316" s="15"/>
    </row>
    <row r="317" spans="5:46" x14ac:dyDescent="0.35">
      <c r="E317" s="15"/>
      <c r="F317" s="15"/>
      <c r="J317" s="15"/>
      <c r="K317" s="15"/>
      <c r="R317" s="15"/>
      <c r="S317" s="15"/>
      <c r="AE317" s="15"/>
      <c r="AF317" s="32"/>
      <c r="AH317" s="15"/>
      <c r="AI317" s="15"/>
      <c r="AJ317" s="15"/>
      <c r="AK317" s="15"/>
      <c r="AL317" s="15"/>
      <c r="AM317" s="15"/>
      <c r="AN317" s="15"/>
      <c r="AP317" s="15"/>
      <c r="AR317" s="15"/>
      <c r="AS317" s="15"/>
      <c r="AT317" s="15"/>
    </row>
    <row r="318" spans="5:46" x14ac:dyDescent="0.35">
      <c r="E318" s="15"/>
      <c r="F318" s="15"/>
      <c r="J318" s="15"/>
      <c r="K318" s="15"/>
      <c r="R318" s="15"/>
      <c r="S318" s="15"/>
      <c r="AE318" s="15"/>
      <c r="AF318" s="32"/>
      <c r="AH318" s="15"/>
      <c r="AI318" s="15"/>
      <c r="AJ318" s="15"/>
      <c r="AK318" s="15"/>
      <c r="AL318" s="15"/>
      <c r="AM318" s="15"/>
      <c r="AN318" s="15"/>
      <c r="AP318" s="15"/>
      <c r="AR318" s="15"/>
      <c r="AS318" s="15"/>
      <c r="AT318" s="15"/>
    </row>
    <row r="319" spans="5:46" x14ac:dyDescent="0.35">
      <c r="E319" s="15"/>
      <c r="F319" s="15"/>
      <c r="J319" s="15"/>
      <c r="K319" s="15"/>
      <c r="R319" s="15"/>
      <c r="S319" s="15"/>
      <c r="AE319" s="15"/>
      <c r="AF319" s="32"/>
      <c r="AH319" s="15"/>
      <c r="AI319" s="15"/>
      <c r="AJ319" s="15"/>
      <c r="AK319" s="15"/>
      <c r="AL319" s="15"/>
      <c r="AM319" s="15"/>
      <c r="AN319" s="15"/>
      <c r="AP319" s="15"/>
      <c r="AR319" s="15"/>
      <c r="AS319" s="15"/>
      <c r="AT319" s="15"/>
    </row>
    <row r="320" spans="5:46" x14ac:dyDescent="0.35">
      <c r="E320" s="15"/>
      <c r="F320" s="15"/>
      <c r="J320" s="15"/>
      <c r="K320" s="15"/>
      <c r="R320" s="15"/>
      <c r="S320" s="15"/>
      <c r="AE320" s="15"/>
      <c r="AF320" s="32"/>
      <c r="AH320" s="15"/>
      <c r="AI320" s="15"/>
      <c r="AJ320" s="15"/>
      <c r="AK320" s="15"/>
      <c r="AL320" s="15"/>
      <c r="AM320" s="15"/>
      <c r="AN320" s="15"/>
      <c r="AP320" s="15"/>
      <c r="AR320" s="15"/>
      <c r="AS320" s="15"/>
      <c r="AT320" s="15"/>
    </row>
    <row r="321" spans="5:46" x14ac:dyDescent="0.35">
      <c r="E321" s="15"/>
      <c r="F321" s="15"/>
      <c r="J321" s="15"/>
      <c r="K321" s="15"/>
      <c r="R321" s="15"/>
      <c r="S321" s="15"/>
      <c r="AE321" s="15"/>
      <c r="AF321" s="32"/>
      <c r="AH321" s="15"/>
      <c r="AI321" s="15"/>
      <c r="AJ321" s="15"/>
      <c r="AK321" s="15"/>
      <c r="AL321" s="15"/>
      <c r="AM321" s="15"/>
      <c r="AN321" s="15"/>
      <c r="AP321" s="15"/>
      <c r="AR321" s="15"/>
      <c r="AS321" s="15"/>
      <c r="AT321" s="15"/>
    </row>
    <row r="322" spans="5:46" x14ac:dyDescent="0.35">
      <c r="E322" s="15"/>
      <c r="F322" s="15"/>
      <c r="J322" s="15"/>
      <c r="K322" s="15"/>
      <c r="R322" s="15"/>
      <c r="S322" s="15"/>
      <c r="AE322" s="15"/>
      <c r="AF322" s="32"/>
      <c r="AH322" s="15"/>
      <c r="AI322" s="15"/>
      <c r="AJ322" s="15"/>
      <c r="AK322" s="15"/>
      <c r="AL322" s="15"/>
      <c r="AM322" s="15"/>
      <c r="AN322" s="15"/>
      <c r="AP322" s="15"/>
      <c r="AR322" s="15"/>
      <c r="AS322" s="15"/>
      <c r="AT322" s="15"/>
    </row>
    <row r="323" spans="5:46" x14ac:dyDescent="0.35">
      <c r="E323" s="15"/>
      <c r="F323" s="15"/>
      <c r="J323" s="15"/>
      <c r="K323" s="15"/>
      <c r="R323" s="15"/>
      <c r="S323" s="15"/>
      <c r="AE323" s="15"/>
      <c r="AF323" s="32"/>
      <c r="AH323" s="15"/>
      <c r="AI323" s="15"/>
      <c r="AJ323" s="15"/>
      <c r="AK323" s="15"/>
      <c r="AL323" s="15"/>
      <c r="AM323" s="15"/>
      <c r="AN323" s="15"/>
      <c r="AP323" s="15"/>
      <c r="AR323" s="15"/>
      <c r="AS323" s="15"/>
      <c r="AT323" s="15"/>
    </row>
    <row r="324" spans="5:46" x14ac:dyDescent="0.35">
      <c r="E324" s="15"/>
      <c r="F324" s="15"/>
      <c r="J324" s="15"/>
      <c r="K324" s="15"/>
      <c r="R324" s="15"/>
      <c r="S324" s="15"/>
      <c r="AE324" s="15"/>
      <c r="AF324" s="32"/>
      <c r="AH324" s="15"/>
      <c r="AI324" s="15"/>
      <c r="AJ324" s="15"/>
      <c r="AK324" s="15"/>
      <c r="AL324" s="15"/>
      <c r="AM324" s="15"/>
      <c r="AN324" s="15"/>
      <c r="AP324" s="15"/>
      <c r="AR324" s="15"/>
      <c r="AS324" s="15"/>
      <c r="AT324" s="15"/>
    </row>
    <row r="325" spans="5:46" x14ac:dyDescent="0.35">
      <c r="E325" s="15"/>
      <c r="F325" s="15"/>
      <c r="J325" s="15"/>
      <c r="K325" s="15"/>
      <c r="R325" s="15"/>
      <c r="S325" s="15"/>
      <c r="AE325" s="15"/>
      <c r="AF325" s="32"/>
      <c r="AH325" s="15"/>
      <c r="AI325" s="15"/>
      <c r="AJ325" s="15"/>
      <c r="AK325" s="15"/>
      <c r="AL325" s="15"/>
      <c r="AM325" s="15"/>
      <c r="AN325" s="15"/>
      <c r="AP325" s="15"/>
      <c r="AR325" s="15"/>
      <c r="AS325" s="15"/>
      <c r="AT325" s="15"/>
    </row>
    <row r="326" spans="5:46" x14ac:dyDescent="0.35">
      <c r="E326" s="15"/>
      <c r="F326" s="15"/>
      <c r="J326" s="15"/>
      <c r="K326" s="15"/>
      <c r="R326" s="15"/>
      <c r="S326" s="15"/>
      <c r="AE326" s="15"/>
      <c r="AF326" s="32"/>
      <c r="AH326" s="15"/>
      <c r="AI326" s="15"/>
      <c r="AJ326" s="15"/>
      <c r="AK326" s="15"/>
      <c r="AL326" s="15"/>
      <c r="AM326" s="15"/>
      <c r="AN326" s="15"/>
      <c r="AP326" s="15"/>
      <c r="AR326" s="15"/>
      <c r="AS326" s="15"/>
      <c r="AT326" s="15"/>
    </row>
    <row r="327" spans="5:46" x14ac:dyDescent="0.35">
      <c r="E327" s="15"/>
      <c r="F327" s="15"/>
      <c r="J327" s="15"/>
      <c r="K327" s="15"/>
      <c r="R327" s="15"/>
      <c r="S327" s="15"/>
      <c r="AE327" s="15"/>
      <c r="AF327" s="32"/>
      <c r="AH327" s="15"/>
      <c r="AI327" s="15"/>
      <c r="AJ327" s="15"/>
      <c r="AK327" s="15"/>
      <c r="AL327" s="15"/>
      <c r="AM327" s="15"/>
      <c r="AN327" s="15"/>
      <c r="AP327" s="15"/>
      <c r="AR327" s="15"/>
      <c r="AS327" s="15"/>
      <c r="AT327" s="15"/>
    </row>
    <row r="328" spans="5:46" x14ac:dyDescent="0.35">
      <c r="E328" s="15"/>
      <c r="F328" s="15"/>
      <c r="J328" s="15"/>
      <c r="K328" s="15"/>
      <c r="R328" s="15"/>
      <c r="S328" s="15"/>
      <c r="AE328" s="15"/>
      <c r="AF328" s="32"/>
      <c r="AH328" s="15"/>
      <c r="AI328" s="15"/>
      <c r="AJ328" s="15"/>
      <c r="AK328" s="15"/>
      <c r="AL328" s="15"/>
      <c r="AM328" s="15"/>
      <c r="AN328" s="15"/>
      <c r="AP328" s="15"/>
      <c r="AR328" s="15"/>
      <c r="AS328" s="15"/>
      <c r="AT328" s="15"/>
    </row>
    <row r="329" spans="5:46" x14ac:dyDescent="0.35">
      <c r="E329" s="15"/>
      <c r="F329" s="15"/>
      <c r="J329" s="15"/>
      <c r="K329" s="15"/>
      <c r="R329" s="15"/>
      <c r="S329" s="15"/>
      <c r="AE329" s="15"/>
      <c r="AF329" s="32"/>
      <c r="AH329" s="15"/>
      <c r="AI329" s="15"/>
      <c r="AJ329" s="15"/>
      <c r="AK329" s="15"/>
      <c r="AL329" s="15"/>
      <c r="AM329" s="15"/>
      <c r="AN329" s="15"/>
      <c r="AP329" s="15"/>
      <c r="AR329" s="15"/>
      <c r="AS329" s="15"/>
      <c r="AT329" s="15"/>
    </row>
    <row r="330" spans="5:46" x14ac:dyDescent="0.35">
      <c r="E330" s="15"/>
      <c r="F330" s="15"/>
      <c r="J330" s="15"/>
      <c r="K330" s="15"/>
      <c r="R330" s="15"/>
      <c r="S330" s="15"/>
      <c r="AE330" s="15"/>
      <c r="AF330" s="32"/>
      <c r="AH330" s="15"/>
      <c r="AI330" s="15"/>
      <c r="AJ330" s="15"/>
      <c r="AK330" s="15"/>
      <c r="AL330" s="15"/>
      <c r="AM330" s="15"/>
      <c r="AN330" s="15"/>
      <c r="AP330" s="15"/>
      <c r="AR330" s="15"/>
      <c r="AS330" s="15"/>
      <c r="AT330" s="15"/>
    </row>
    <row r="331" spans="5:46" x14ac:dyDescent="0.35">
      <c r="E331" s="15"/>
      <c r="F331" s="15"/>
      <c r="J331" s="15"/>
      <c r="K331" s="15"/>
      <c r="R331" s="15"/>
      <c r="S331" s="15"/>
      <c r="AE331" s="15"/>
      <c r="AF331" s="32"/>
      <c r="AH331" s="15"/>
      <c r="AI331" s="15"/>
      <c r="AJ331" s="15"/>
      <c r="AK331" s="15"/>
      <c r="AL331" s="15"/>
      <c r="AM331" s="15"/>
      <c r="AN331" s="15"/>
      <c r="AP331" s="15"/>
      <c r="AR331" s="15"/>
      <c r="AS331" s="15"/>
      <c r="AT331" s="15"/>
    </row>
    <row r="332" spans="5:46" x14ac:dyDescent="0.35">
      <c r="E332" s="15"/>
      <c r="F332" s="15"/>
      <c r="J332" s="15"/>
      <c r="K332" s="15"/>
      <c r="R332" s="15"/>
      <c r="S332" s="15"/>
      <c r="AE332" s="15"/>
      <c r="AF332" s="32"/>
      <c r="AH332" s="15"/>
      <c r="AI332" s="15"/>
      <c r="AJ332" s="15"/>
      <c r="AK332" s="15"/>
      <c r="AL332" s="15"/>
      <c r="AM332" s="15"/>
      <c r="AN332" s="15"/>
      <c r="AP332" s="15"/>
      <c r="AR332" s="15"/>
      <c r="AS332" s="15"/>
      <c r="AT332" s="15"/>
    </row>
    <row r="333" spans="5:46" x14ac:dyDescent="0.35">
      <c r="E333" s="15"/>
      <c r="F333" s="15"/>
      <c r="J333" s="15"/>
      <c r="K333" s="15"/>
      <c r="R333" s="15"/>
      <c r="S333" s="15"/>
      <c r="AE333" s="15"/>
      <c r="AF333" s="32"/>
      <c r="AH333" s="15"/>
      <c r="AI333" s="15"/>
      <c r="AJ333" s="15"/>
      <c r="AK333" s="15"/>
      <c r="AL333" s="15"/>
      <c r="AM333" s="15"/>
      <c r="AN333" s="15"/>
      <c r="AP333" s="15"/>
      <c r="AR333" s="15"/>
      <c r="AS333" s="15"/>
      <c r="AT333" s="15"/>
    </row>
    <row r="334" spans="5:46" x14ac:dyDescent="0.35">
      <c r="E334" s="15"/>
      <c r="F334" s="15"/>
      <c r="J334" s="15"/>
      <c r="K334" s="15"/>
      <c r="R334" s="15"/>
      <c r="S334" s="15"/>
      <c r="AE334" s="15"/>
      <c r="AF334" s="32"/>
      <c r="AH334" s="15"/>
      <c r="AI334" s="15"/>
      <c r="AJ334" s="15"/>
      <c r="AK334" s="15"/>
      <c r="AL334" s="15"/>
      <c r="AM334" s="15"/>
      <c r="AN334" s="15"/>
      <c r="AP334" s="15"/>
      <c r="AR334" s="15"/>
      <c r="AS334" s="15"/>
      <c r="AT334" s="15"/>
    </row>
    <row r="335" spans="5:46" x14ac:dyDescent="0.35">
      <c r="E335" s="15"/>
      <c r="F335" s="15"/>
      <c r="J335" s="15"/>
      <c r="K335" s="15"/>
      <c r="R335" s="15"/>
      <c r="S335" s="15"/>
      <c r="AE335" s="15"/>
      <c r="AF335" s="32"/>
      <c r="AH335" s="15"/>
      <c r="AI335" s="15"/>
      <c r="AJ335" s="15"/>
      <c r="AK335" s="15"/>
      <c r="AL335" s="15"/>
      <c r="AM335" s="15"/>
      <c r="AN335" s="15"/>
      <c r="AP335" s="15"/>
      <c r="AR335" s="15"/>
      <c r="AS335" s="15"/>
      <c r="AT335" s="15"/>
    </row>
    <row r="336" spans="5:46" x14ac:dyDescent="0.35">
      <c r="E336" s="15"/>
      <c r="F336" s="15"/>
      <c r="J336" s="15"/>
      <c r="K336" s="15"/>
      <c r="R336" s="15"/>
      <c r="S336" s="15"/>
      <c r="AE336" s="15"/>
      <c r="AF336" s="32"/>
      <c r="AH336" s="15"/>
      <c r="AI336" s="15"/>
      <c r="AJ336" s="15"/>
      <c r="AK336" s="15"/>
      <c r="AL336" s="15"/>
      <c r="AM336" s="15"/>
      <c r="AN336" s="15"/>
      <c r="AP336" s="15"/>
      <c r="AR336" s="15"/>
      <c r="AS336" s="15"/>
      <c r="AT336" s="15"/>
    </row>
    <row r="337" spans="5:46" x14ac:dyDescent="0.35">
      <c r="E337" s="15"/>
      <c r="F337" s="15"/>
      <c r="J337" s="15"/>
      <c r="K337" s="15"/>
      <c r="R337" s="15"/>
      <c r="S337" s="15"/>
      <c r="AE337" s="15"/>
      <c r="AF337" s="32"/>
      <c r="AH337" s="15"/>
      <c r="AI337" s="15"/>
      <c r="AJ337" s="15"/>
      <c r="AK337" s="15"/>
      <c r="AL337" s="15"/>
      <c r="AM337" s="15"/>
      <c r="AN337" s="15"/>
      <c r="AP337" s="15"/>
      <c r="AR337" s="15"/>
      <c r="AS337" s="15"/>
      <c r="AT337" s="15"/>
    </row>
    <row r="338" spans="5:46" x14ac:dyDescent="0.35">
      <c r="E338" s="15"/>
      <c r="F338" s="15"/>
      <c r="J338" s="15"/>
      <c r="K338" s="15"/>
      <c r="R338" s="15"/>
      <c r="S338" s="15"/>
      <c r="AE338" s="15"/>
      <c r="AF338" s="32"/>
      <c r="AH338" s="15"/>
      <c r="AI338" s="15"/>
      <c r="AJ338" s="15"/>
      <c r="AK338" s="15"/>
      <c r="AL338" s="15"/>
      <c r="AM338" s="15"/>
      <c r="AN338" s="15"/>
      <c r="AP338" s="15"/>
      <c r="AR338" s="15"/>
      <c r="AS338" s="15"/>
      <c r="AT338" s="15"/>
    </row>
    <row r="339" spans="5:46" x14ac:dyDescent="0.35">
      <c r="E339" s="15"/>
      <c r="F339" s="15"/>
      <c r="J339" s="15"/>
      <c r="K339" s="15"/>
      <c r="R339" s="15"/>
      <c r="S339" s="15"/>
      <c r="AE339" s="15"/>
      <c r="AF339" s="32"/>
      <c r="AH339" s="15"/>
      <c r="AI339" s="15"/>
      <c r="AJ339" s="15"/>
      <c r="AK339" s="15"/>
      <c r="AL339" s="15"/>
      <c r="AM339" s="15"/>
      <c r="AN339" s="15"/>
      <c r="AP339" s="15"/>
      <c r="AR339" s="15"/>
      <c r="AS339" s="15"/>
      <c r="AT339" s="15"/>
    </row>
    <row r="340" spans="5:46" x14ac:dyDescent="0.35">
      <c r="E340" s="15"/>
      <c r="F340" s="15"/>
      <c r="J340" s="15"/>
      <c r="K340" s="15"/>
      <c r="R340" s="15"/>
      <c r="S340" s="15"/>
      <c r="AE340" s="15"/>
      <c r="AF340" s="32"/>
      <c r="AH340" s="15"/>
      <c r="AI340" s="15"/>
      <c r="AJ340" s="15"/>
      <c r="AK340" s="15"/>
      <c r="AL340" s="15"/>
      <c r="AM340" s="15"/>
      <c r="AN340" s="15"/>
      <c r="AP340" s="15"/>
      <c r="AR340" s="15"/>
      <c r="AS340" s="15"/>
      <c r="AT340" s="15"/>
    </row>
    <row r="341" spans="5:46" x14ac:dyDescent="0.35">
      <c r="E341" s="15"/>
      <c r="F341" s="15"/>
      <c r="J341" s="15"/>
      <c r="K341" s="15"/>
      <c r="R341" s="15"/>
      <c r="S341" s="15"/>
      <c r="AE341" s="15"/>
      <c r="AF341" s="32"/>
      <c r="AH341" s="15"/>
      <c r="AI341" s="15"/>
      <c r="AJ341" s="15"/>
      <c r="AK341" s="15"/>
      <c r="AL341" s="15"/>
      <c r="AM341" s="15"/>
      <c r="AN341" s="15"/>
      <c r="AP341" s="15"/>
      <c r="AR341" s="15"/>
      <c r="AS341" s="15"/>
      <c r="AT341" s="15"/>
    </row>
    <row r="342" spans="5:46" x14ac:dyDescent="0.35">
      <c r="E342" s="15"/>
      <c r="F342" s="15"/>
      <c r="J342" s="15"/>
      <c r="K342" s="15"/>
      <c r="R342" s="15"/>
      <c r="S342" s="15"/>
      <c r="AE342" s="15"/>
      <c r="AF342" s="32"/>
      <c r="AH342" s="15"/>
      <c r="AI342" s="15"/>
      <c r="AJ342" s="15"/>
      <c r="AK342" s="15"/>
      <c r="AL342" s="15"/>
      <c r="AM342" s="15"/>
      <c r="AN342" s="15"/>
      <c r="AP342" s="15"/>
      <c r="AR342" s="15"/>
      <c r="AS342" s="15"/>
      <c r="AT342" s="15"/>
    </row>
    <row r="343" spans="5:46" x14ac:dyDescent="0.35">
      <c r="E343" s="15"/>
      <c r="F343" s="15"/>
      <c r="J343" s="15"/>
      <c r="K343" s="15"/>
      <c r="R343" s="15"/>
      <c r="S343" s="15"/>
      <c r="AE343" s="15"/>
      <c r="AF343" s="32"/>
      <c r="AH343" s="15"/>
      <c r="AI343" s="15"/>
      <c r="AJ343" s="15"/>
      <c r="AK343" s="15"/>
      <c r="AL343" s="15"/>
      <c r="AM343" s="15"/>
      <c r="AN343" s="15"/>
      <c r="AP343" s="15"/>
      <c r="AR343" s="15"/>
      <c r="AS343" s="15"/>
      <c r="AT343" s="15"/>
    </row>
    <row r="344" spans="5:46" x14ac:dyDescent="0.35">
      <c r="E344" s="15"/>
      <c r="F344" s="15"/>
      <c r="J344" s="15"/>
      <c r="K344" s="15"/>
      <c r="R344" s="15"/>
      <c r="S344" s="15"/>
      <c r="AE344" s="15"/>
      <c r="AF344" s="32"/>
      <c r="AH344" s="15"/>
      <c r="AI344" s="15"/>
      <c r="AJ344" s="15"/>
      <c r="AK344" s="15"/>
      <c r="AL344" s="15"/>
      <c r="AM344" s="15"/>
      <c r="AN344" s="15"/>
      <c r="AP344" s="15"/>
      <c r="AR344" s="15"/>
      <c r="AS344" s="15"/>
      <c r="AT344" s="15"/>
    </row>
    <row r="345" spans="5:46" x14ac:dyDescent="0.35">
      <c r="E345" s="15"/>
      <c r="F345" s="15"/>
      <c r="J345" s="15"/>
      <c r="K345" s="15"/>
      <c r="R345" s="15"/>
      <c r="S345" s="15"/>
      <c r="AE345" s="15"/>
      <c r="AF345" s="32"/>
      <c r="AH345" s="15"/>
      <c r="AI345" s="15"/>
      <c r="AJ345" s="15"/>
      <c r="AK345" s="15"/>
      <c r="AL345" s="15"/>
      <c r="AM345" s="15"/>
      <c r="AN345" s="15"/>
      <c r="AP345" s="15"/>
      <c r="AR345" s="15"/>
      <c r="AS345" s="15"/>
      <c r="AT345" s="15"/>
    </row>
    <row r="346" spans="5:46" x14ac:dyDescent="0.35">
      <c r="E346" s="15"/>
      <c r="F346" s="15"/>
      <c r="J346" s="15"/>
      <c r="K346" s="15"/>
      <c r="R346" s="15"/>
      <c r="S346" s="15"/>
      <c r="AE346" s="15"/>
      <c r="AF346" s="32"/>
      <c r="AH346" s="15"/>
      <c r="AI346" s="15"/>
      <c r="AJ346" s="15"/>
      <c r="AK346" s="15"/>
      <c r="AL346" s="15"/>
      <c r="AM346" s="15"/>
      <c r="AN346" s="15"/>
      <c r="AP346" s="15"/>
      <c r="AR346" s="15"/>
      <c r="AS346" s="15"/>
      <c r="AT346" s="15"/>
    </row>
    <row r="347" spans="5:46" x14ac:dyDescent="0.35">
      <c r="E347" s="15"/>
      <c r="F347" s="15"/>
      <c r="J347" s="15"/>
      <c r="K347" s="15"/>
      <c r="R347" s="15"/>
      <c r="S347" s="15"/>
      <c r="AE347" s="15"/>
      <c r="AF347" s="32"/>
      <c r="AH347" s="15"/>
      <c r="AI347" s="15"/>
      <c r="AJ347" s="15"/>
      <c r="AK347" s="15"/>
      <c r="AL347" s="15"/>
      <c r="AM347" s="15"/>
      <c r="AN347" s="15"/>
      <c r="AP347" s="15"/>
      <c r="AR347" s="15"/>
      <c r="AS347" s="15"/>
      <c r="AT347" s="15"/>
    </row>
    <row r="348" spans="5:46" x14ac:dyDescent="0.35">
      <c r="E348" s="15"/>
      <c r="F348" s="15"/>
      <c r="J348" s="15"/>
      <c r="K348" s="15"/>
      <c r="R348" s="15"/>
      <c r="S348" s="15"/>
      <c r="AE348" s="15"/>
      <c r="AF348" s="32"/>
      <c r="AH348" s="15"/>
      <c r="AI348" s="15"/>
      <c r="AJ348" s="15"/>
      <c r="AK348" s="15"/>
      <c r="AL348" s="15"/>
      <c r="AM348" s="15"/>
      <c r="AN348" s="15"/>
      <c r="AP348" s="15"/>
      <c r="AR348" s="15"/>
      <c r="AS348" s="15"/>
      <c r="AT348" s="15"/>
    </row>
    <row r="349" spans="5:46" x14ac:dyDescent="0.35">
      <c r="E349" s="15"/>
      <c r="F349" s="15"/>
      <c r="J349" s="15"/>
      <c r="K349" s="15"/>
      <c r="R349" s="15"/>
      <c r="S349" s="15"/>
      <c r="AE349" s="15"/>
      <c r="AF349" s="32"/>
      <c r="AH349" s="15"/>
      <c r="AI349" s="15"/>
      <c r="AJ349" s="15"/>
      <c r="AK349" s="15"/>
      <c r="AL349" s="15"/>
      <c r="AM349" s="15"/>
      <c r="AN349" s="15"/>
      <c r="AP349" s="15"/>
      <c r="AR349" s="15"/>
      <c r="AS349" s="15"/>
      <c r="AT349" s="15"/>
    </row>
    <row r="350" spans="5:46" x14ac:dyDescent="0.35">
      <c r="E350" s="15"/>
      <c r="F350" s="15"/>
      <c r="J350" s="15"/>
      <c r="K350" s="15"/>
      <c r="R350" s="15"/>
      <c r="S350" s="15"/>
      <c r="AE350" s="15"/>
      <c r="AF350" s="32"/>
      <c r="AH350" s="15"/>
      <c r="AI350" s="15"/>
      <c r="AJ350" s="15"/>
      <c r="AK350" s="15"/>
      <c r="AL350" s="15"/>
      <c r="AM350" s="15"/>
      <c r="AN350" s="15"/>
      <c r="AP350" s="15"/>
      <c r="AR350" s="15"/>
      <c r="AS350" s="15"/>
      <c r="AT350" s="15"/>
    </row>
    <row r="351" spans="5:46" x14ac:dyDescent="0.35">
      <c r="E351" s="15"/>
      <c r="F351" s="15"/>
      <c r="J351" s="15"/>
      <c r="K351" s="15"/>
      <c r="R351" s="15"/>
      <c r="S351" s="15"/>
      <c r="AE351" s="15"/>
      <c r="AF351" s="32"/>
      <c r="AH351" s="15"/>
      <c r="AI351" s="15"/>
      <c r="AJ351" s="15"/>
      <c r="AK351" s="15"/>
      <c r="AL351" s="15"/>
      <c r="AM351" s="15"/>
      <c r="AN351" s="15"/>
      <c r="AP351" s="15"/>
      <c r="AR351" s="15"/>
      <c r="AS351" s="15"/>
      <c r="AT351" s="15"/>
    </row>
    <row r="352" spans="5:46" x14ac:dyDescent="0.35">
      <c r="E352" s="15"/>
      <c r="F352" s="15"/>
      <c r="J352" s="15"/>
      <c r="K352" s="15"/>
      <c r="R352" s="15"/>
      <c r="S352" s="15"/>
      <c r="AE352" s="15"/>
      <c r="AF352" s="32"/>
      <c r="AH352" s="15"/>
      <c r="AI352" s="15"/>
      <c r="AJ352" s="15"/>
      <c r="AK352" s="15"/>
      <c r="AL352" s="15"/>
      <c r="AM352" s="15"/>
      <c r="AN352" s="15"/>
      <c r="AP352" s="15"/>
      <c r="AR352" s="15"/>
      <c r="AS352" s="15"/>
      <c r="AT352" s="15"/>
    </row>
    <row r="353" spans="5:46" x14ac:dyDescent="0.35">
      <c r="E353" s="15"/>
      <c r="F353" s="15"/>
      <c r="J353" s="15"/>
      <c r="K353" s="15"/>
      <c r="R353" s="15"/>
      <c r="S353" s="15"/>
      <c r="AE353" s="15"/>
      <c r="AF353" s="32"/>
      <c r="AH353" s="15"/>
      <c r="AI353" s="15"/>
      <c r="AJ353" s="15"/>
      <c r="AK353" s="15"/>
      <c r="AL353" s="15"/>
      <c r="AM353" s="15"/>
      <c r="AN353" s="15"/>
      <c r="AP353" s="15"/>
      <c r="AR353" s="15"/>
      <c r="AS353" s="15"/>
      <c r="AT353" s="15"/>
    </row>
    <row r="354" spans="5:46" x14ac:dyDescent="0.35">
      <c r="E354" s="15"/>
      <c r="F354" s="15"/>
      <c r="J354" s="15"/>
      <c r="K354" s="15"/>
      <c r="R354" s="15"/>
      <c r="S354" s="15"/>
      <c r="AE354" s="15"/>
      <c r="AF354" s="32"/>
      <c r="AH354" s="15"/>
      <c r="AI354" s="15"/>
      <c r="AJ354" s="15"/>
      <c r="AK354" s="15"/>
      <c r="AL354" s="15"/>
      <c r="AM354" s="15"/>
      <c r="AN354" s="15"/>
      <c r="AP354" s="15"/>
      <c r="AR354" s="15"/>
      <c r="AS354" s="15"/>
      <c r="AT354" s="15"/>
    </row>
    <row r="355" spans="5:46" x14ac:dyDescent="0.35">
      <c r="E355" s="15"/>
      <c r="F355" s="15"/>
      <c r="J355" s="15"/>
      <c r="K355" s="15"/>
      <c r="R355" s="15"/>
      <c r="S355" s="15"/>
      <c r="AE355" s="15"/>
      <c r="AF355" s="32"/>
      <c r="AH355" s="15"/>
      <c r="AI355" s="15"/>
      <c r="AJ355" s="15"/>
      <c r="AK355" s="15"/>
      <c r="AL355" s="15"/>
      <c r="AM355" s="15"/>
      <c r="AN355" s="15"/>
      <c r="AP355" s="15"/>
      <c r="AR355" s="15"/>
      <c r="AS355" s="15"/>
      <c r="AT355" s="15"/>
    </row>
    <row r="356" spans="5:46" x14ac:dyDescent="0.35">
      <c r="E356" s="15"/>
      <c r="F356" s="15"/>
      <c r="J356" s="15"/>
      <c r="K356" s="15"/>
      <c r="R356" s="15"/>
      <c r="S356" s="15"/>
      <c r="AE356" s="15"/>
      <c r="AF356" s="32"/>
      <c r="AH356" s="15"/>
      <c r="AI356" s="15"/>
      <c r="AJ356" s="15"/>
      <c r="AK356" s="15"/>
      <c r="AL356" s="15"/>
      <c r="AM356" s="15"/>
      <c r="AN356" s="15"/>
      <c r="AP356" s="15"/>
      <c r="AR356" s="15"/>
      <c r="AS356" s="15"/>
      <c r="AT356" s="15"/>
    </row>
    <row r="357" spans="5:46" x14ac:dyDescent="0.35">
      <c r="E357" s="15"/>
      <c r="F357" s="15"/>
      <c r="J357" s="15"/>
      <c r="K357" s="15"/>
      <c r="R357" s="15"/>
      <c r="S357" s="15"/>
      <c r="AE357" s="15"/>
      <c r="AF357" s="32"/>
      <c r="AH357" s="15"/>
      <c r="AI357" s="15"/>
      <c r="AJ357" s="15"/>
      <c r="AK357" s="15"/>
      <c r="AL357" s="15"/>
      <c r="AM357" s="15"/>
      <c r="AN357" s="15"/>
      <c r="AP357" s="15"/>
      <c r="AR357" s="15"/>
      <c r="AS357" s="15"/>
      <c r="AT357" s="15"/>
    </row>
    <row r="358" spans="5:46" x14ac:dyDescent="0.35">
      <c r="E358" s="15"/>
      <c r="F358" s="15"/>
      <c r="J358" s="15"/>
      <c r="K358" s="15"/>
      <c r="R358" s="15"/>
      <c r="S358" s="15"/>
      <c r="AE358" s="15"/>
      <c r="AF358" s="32"/>
      <c r="AH358" s="15"/>
      <c r="AI358" s="15"/>
      <c r="AJ358" s="15"/>
      <c r="AK358" s="15"/>
      <c r="AL358" s="15"/>
      <c r="AM358" s="15"/>
      <c r="AN358" s="15"/>
      <c r="AP358" s="15"/>
      <c r="AR358" s="15"/>
      <c r="AS358" s="15"/>
      <c r="AT358" s="15"/>
    </row>
    <row r="359" spans="5:46" x14ac:dyDescent="0.35">
      <c r="E359" s="15"/>
      <c r="F359" s="15"/>
      <c r="J359" s="15"/>
      <c r="K359" s="15"/>
      <c r="R359" s="15"/>
      <c r="S359" s="15"/>
      <c r="AE359" s="15"/>
      <c r="AF359" s="32"/>
      <c r="AH359" s="15"/>
      <c r="AI359" s="15"/>
      <c r="AJ359" s="15"/>
      <c r="AK359" s="15"/>
      <c r="AL359" s="15"/>
      <c r="AM359" s="15"/>
      <c r="AN359" s="15"/>
      <c r="AP359" s="15"/>
      <c r="AR359" s="15"/>
      <c r="AS359" s="15"/>
      <c r="AT359" s="15"/>
    </row>
    <row r="360" spans="5:46" x14ac:dyDescent="0.35">
      <c r="E360" s="15"/>
      <c r="F360" s="15"/>
      <c r="J360" s="15"/>
      <c r="K360" s="15"/>
      <c r="R360" s="15"/>
      <c r="S360" s="15"/>
      <c r="AE360" s="15"/>
      <c r="AF360" s="32"/>
      <c r="AH360" s="15"/>
      <c r="AI360" s="15"/>
      <c r="AJ360" s="15"/>
      <c r="AK360" s="15"/>
      <c r="AL360" s="15"/>
      <c r="AM360" s="15"/>
      <c r="AN360" s="15"/>
      <c r="AP360" s="15"/>
      <c r="AR360" s="15"/>
      <c r="AS360" s="15"/>
      <c r="AT360" s="15"/>
    </row>
    <row r="361" spans="5:46" x14ac:dyDescent="0.35">
      <c r="E361" s="15"/>
      <c r="F361" s="15"/>
      <c r="J361" s="15"/>
      <c r="K361" s="15"/>
      <c r="R361" s="15"/>
      <c r="S361" s="15"/>
      <c r="AE361" s="15"/>
      <c r="AF361" s="32"/>
      <c r="AH361" s="15"/>
      <c r="AI361" s="15"/>
      <c r="AJ361" s="15"/>
      <c r="AK361" s="15"/>
      <c r="AL361" s="15"/>
      <c r="AM361" s="15"/>
      <c r="AN361" s="15"/>
      <c r="AP361" s="15"/>
      <c r="AR361" s="15"/>
      <c r="AS361" s="15"/>
      <c r="AT361" s="15"/>
    </row>
    <row r="362" spans="5:46" x14ac:dyDescent="0.35">
      <c r="E362" s="15"/>
      <c r="F362" s="15"/>
      <c r="J362" s="15"/>
      <c r="K362" s="15"/>
      <c r="R362" s="15"/>
      <c r="S362" s="15"/>
      <c r="AE362" s="15"/>
      <c r="AF362" s="32"/>
      <c r="AH362" s="15"/>
      <c r="AI362" s="15"/>
      <c r="AJ362" s="15"/>
      <c r="AK362" s="15"/>
      <c r="AL362" s="15"/>
      <c r="AM362" s="15"/>
      <c r="AN362" s="15"/>
      <c r="AP362" s="15"/>
      <c r="AR362" s="15"/>
      <c r="AS362" s="15"/>
      <c r="AT362" s="15"/>
    </row>
    <row r="363" spans="5:46" x14ac:dyDescent="0.35">
      <c r="E363" s="15"/>
      <c r="F363" s="15"/>
      <c r="J363" s="15"/>
      <c r="K363" s="15"/>
      <c r="R363" s="15"/>
      <c r="S363" s="15"/>
      <c r="AE363" s="15"/>
      <c r="AF363" s="32"/>
      <c r="AH363" s="15"/>
      <c r="AI363" s="15"/>
      <c r="AJ363" s="15"/>
      <c r="AK363" s="15"/>
      <c r="AL363" s="15"/>
      <c r="AM363" s="15"/>
      <c r="AN363" s="15"/>
      <c r="AP363" s="15"/>
      <c r="AR363" s="15"/>
      <c r="AS363" s="15"/>
      <c r="AT363" s="15"/>
    </row>
    <row r="364" spans="5:46" x14ac:dyDescent="0.35">
      <c r="E364" s="15"/>
      <c r="F364" s="15"/>
      <c r="J364" s="15"/>
      <c r="K364" s="15"/>
      <c r="R364" s="15"/>
      <c r="S364" s="15"/>
      <c r="AE364" s="15"/>
      <c r="AF364" s="32"/>
      <c r="AH364" s="15"/>
      <c r="AI364" s="15"/>
      <c r="AJ364" s="15"/>
      <c r="AK364" s="15"/>
      <c r="AL364" s="15"/>
      <c r="AM364" s="15"/>
      <c r="AN364" s="15"/>
      <c r="AP364" s="15"/>
      <c r="AR364" s="15"/>
      <c r="AS364" s="15"/>
      <c r="AT364" s="15"/>
    </row>
    <row r="365" spans="5:46" x14ac:dyDescent="0.35">
      <c r="E365" s="15"/>
      <c r="F365" s="15"/>
      <c r="J365" s="15"/>
      <c r="K365" s="15"/>
      <c r="R365" s="15"/>
      <c r="S365" s="15"/>
      <c r="AE365" s="15"/>
      <c r="AF365" s="32"/>
      <c r="AH365" s="15"/>
      <c r="AI365" s="15"/>
      <c r="AJ365" s="15"/>
      <c r="AK365" s="15"/>
      <c r="AL365" s="15"/>
      <c r="AM365" s="15"/>
      <c r="AN365" s="15"/>
      <c r="AP365" s="15"/>
      <c r="AR365" s="15"/>
      <c r="AS365" s="15"/>
      <c r="AT365" s="15"/>
    </row>
    <row r="366" spans="5:46" x14ac:dyDescent="0.35">
      <c r="E366" s="15"/>
      <c r="F366" s="15"/>
      <c r="J366" s="15"/>
      <c r="K366" s="15"/>
      <c r="R366" s="15"/>
      <c r="S366" s="15"/>
      <c r="AE366" s="15"/>
      <c r="AF366" s="32"/>
      <c r="AH366" s="15"/>
      <c r="AI366" s="15"/>
      <c r="AJ366" s="15"/>
      <c r="AK366" s="15"/>
      <c r="AL366" s="15"/>
      <c r="AM366" s="15"/>
      <c r="AN366" s="15"/>
      <c r="AP366" s="15"/>
      <c r="AR366" s="15"/>
      <c r="AS366" s="15"/>
      <c r="AT366" s="15"/>
    </row>
    <row r="367" spans="5:46" x14ac:dyDescent="0.35">
      <c r="E367" s="15"/>
      <c r="F367" s="15"/>
      <c r="J367" s="15"/>
      <c r="K367" s="15"/>
      <c r="R367" s="15"/>
      <c r="S367" s="15"/>
      <c r="AE367" s="15"/>
      <c r="AF367" s="32"/>
      <c r="AH367" s="15"/>
      <c r="AI367" s="15"/>
      <c r="AJ367" s="15"/>
      <c r="AK367" s="15"/>
      <c r="AL367" s="15"/>
      <c r="AM367" s="15"/>
      <c r="AN367" s="15"/>
      <c r="AP367" s="15"/>
      <c r="AR367" s="15"/>
      <c r="AS367" s="15"/>
      <c r="AT367" s="15"/>
    </row>
    <row r="368" spans="5:46" x14ac:dyDescent="0.35">
      <c r="E368" s="15"/>
      <c r="F368" s="15"/>
      <c r="J368" s="15"/>
      <c r="K368" s="15"/>
      <c r="R368" s="15"/>
      <c r="S368" s="15"/>
      <c r="AE368" s="15"/>
      <c r="AF368" s="32"/>
      <c r="AH368" s="15"/>
      <c r="AI368" s="15"/>
      <c r="AJ368" s="15"/>
      <c r="AK368" s="15"/>
      <c r="AL368" s="15"/>
      <c r="AM368" s="15"/>
      <c r="AN368" s="15"/>
      <c r="AP368" s="15"/>
      <c r="AR368" s="15"/>
      <c r="AS368" s="15"/>
      <c r="AT368" s="15"/>
    </row>
    <row r="369" spans="5:46" x14ac:dyDescent="0.35">
      <c r="E369" s="15"/>
      <c r="F369" s="15"/>
      <c r="J369" s="15"/>
      <c r="K369" s="15"/>
      <c r="R369" s="15"/>
      <c r="S369" s="15"/>
      <c r="AE369" s="15"/>
      <c r="AF369" s="32"/>
      <c r="AH369" s="15"/>
      <c r="AI369" s="15"/>
      <c r="AJ369" s="15"/>
      <c r="AK369" s="15"/>
      <c r="AL369" s="15"/>
      <c r="AM369" s="15"/>
      <c r="AN369" s="15"/>
      <c r="AP369" s="15"/>
      <c r="AR369" s="15"/>
      <c r="AS369" s="15"/>
      <c r="AT369" s="15"/>
    </row>
    <row r="370" spans="5:46" x14ac:dyDescent="0.35">
      <c r="E370" s="15"/>
      <c r="F370" s="15"/>
      <c r="J370" s="15"/>
      <c r="K370" s="15"/>
      <c r="R370" s="15"/>
      <c r="S370" s="15"/>
      <c r="AE370" s="15"/>
      <c r="AF370" s="32"/>
      <c r="AH370" s="15"/>
      <c r="AI370" s="15"/>
      <c r="AJ370" s="15"/>
      <c r="AK370" s="15"/>
      <c r="AL370" s="15"/>
      <c r="AM370" s="15"/>
      <c r="AN370" s="15"/>
      <c r="AP370" s="15"/>
      <c r="AR370" s="15"/>
      <c r="AS370" s="15"/>
      <c r="AT370" s="15"/>
    </row>
    <row r="371" spans="5:46" x14ac:dyDescent="0.35">
      <c r="E371" s="15"/>
      <c r="F371" s="15"/>
      <c r="J371" s="15"/>
      <c r="K371" s="15"/>
      <c r="R371" s="15"/>
      <c r="S371" s="15"/>
      <c r="AE371" s="15"/>
      <c r="AF371" s="32"/>
      <c r="AH371" s="15"/>
      <c r="AI371" s="15"/>
      <c r="AJ371" s="15"/>
      <c r="AK371" s="15"/>
      <c r="AL371" s="15"/>
      <c r="AM371" s="15"/>
      <c r="AN371" s="15"/>
      <c r="AP371" s="15"/>
      <c r="AR371" s="15"/>
      <c r="AS371" s="15"/>
      <c r="AT371" s="15"/>
    </row>
    <row r="372" spans="5:46" x14ac:dyDescent="0.35">
      <c r="E372" s="15"/>
      <c r="F372" s="15"/>
      <c r="J372" s="15"/>
      <c r="K372" s="15"/>
      <c r="R372" s="15"/>
      <c r="S372" s="15"/>
      <c r="AE372" s="15"/>
      <c r="AF372" s="32"/>
      <c r="AH372" s="15"/>
      <c r="AI372" s="15"/>
      <c r="AJ372" s="15"/>
      <c r="AK372" s="15"/>
      <c r="AL372" s="15"/>
      <c r="AM372" s="15"/>
      <c r="AN372" s="15"/>
      <c r="AP372" s="15"/>
      <c r="AR372" s="15"/>
      <c r="AS372" s="15"/>
      <c r="AT372" s="15"/>
    </row>
    <row r="373" spans="5:46" x14ac:dyDescent="0.35">
      <c r="E373" s="15"/>
      <c r="F373" s="15"/>
      <c r="J373" s="15"/>
      <c r="K373" s="15"/>
      <c r="R373" s="15"/>
      <c r="S373" s="15"/>
      <c r="AE373" s="15"/>
      <c r="AF373" s="32"/>
      <c r="AH373" s="15"/>
      <c r="AI373" s="15"/>
      <c r="AJ373" s="15"/>
      <c r="AK373" s="15"/>
      <c r="AL373" s="15"/>
      <c r="AM373" s="15"/>
      <c r="AN373" s="15"/>
      <c r="AP373" s="15"/>
      <c r="AR373" s="15"/>
      <c r="AS373" s="15"/>
      <c r="AT373" s="15"/>
    </row>
    <row r="374" spans="5:46" x14ac:dyDescent="0.35">
      <c r="E374" s="15"/>
      <c r="F374" s="15"/>
      <c r="J374" s="15"/>
      <c r="K374" s="15"/>
      <c r="R374" s="15"/>
      <c r="S374" s="15"/>
      <c r="AE374" s="15"/>
      <c r="AF374" s="32"/>
      <c r="AH374" s="15"/>
      <c r="AI374" s="15"/>
      <c r="AJ374" s="15"/>
      <c r="AK374" s="15"/>
      <c r="AL374" s="15"/>
      <c r="AM374" s="15"/>
      <c r="AN374" s="15"/>
      <c r="AP374" s="15"/>
      <c r="AR374" s="15"/>
      <c r="AS374" s="15"/>
      <c r="AT374" s="15"/>
    </row>
    <row r="375" spans="5:46" x14ac:dyDescent="0.35">
      <c r="E375" s="15"/>
      <c r="F375" s="15"/>
      <c r="J375" s="15"/>
      <c r="K375" s="15"/>
      <c r="R375" s="15"/>
      <c r="S375" s="15"/>
      <c r="AE375" s="15"/>
      <c r="AF375" s="32"/>
      <c r="AH375" s="15"/>
      <c r="AI375" s="15"/>
      <c r="AJ375" s="15"/>
      <c r="AK375" s="15"/>
      <c r="AL375" s="15"/>
      <c r="AM375" s="15"/>
      <c r="AN375" s="15"/>
      <c r="AP375" s="15"/>
      <c r="AR375" s="15"/>
      <c r="AS375" s="15"/>
      <c r="AT375" s="15"/>
    </row>
    <row r="376" spans="5:46" x14ac:dyDescent="0.35">
      <c r="E376" s="15"/>
      <c r="F376" s="15"/>
      <c r="J376" s="15"/>
      <c r="K376" s="15"/>
      <c r="R376" s="15"/>
      <c r="S376" s="15"/>
      <c r="AE376" s="15"/>
      <c r="AF376" s="32"/>
      <c r="AH376" s="15"/>
      <c r="AI376" s="15"/>
      <c r="AJ376" s="15"/>
      <c r="AK376" s="15"/>
      <c r="AL376" s="15"/>
      <c r="AM376" s="15"/>
      <c r="AN376" s="15"/>
      <c r="AP376" s="15"/>
      <c r="AR376" s="15"/>
      <c r="AS376" s="15"/>
      <c r="AT376" s="15"/>
    </row>
    <row r="377" spans="5:46" x14ac:dyDescent="0.35">
      <c r="E377" s="15"/>
      <c r="F377" s="15"/>
      <c r="J377" s="15"/>
      <c r="K377" s="15"/>
      <c r="R377" s="15"/>
      <c r="S377" s="15"/>
      <c r="AE377" s="15"/>
      <c r="AF377" s="32"/>
      <c r="AH377" s="15"/>
      <c r="AI377" s="15"/>
      <c r="AJ377" s="15"/>
      <c r="AK377" s="15"/>
      <c r="AL377" s="15"/>
      <c r="AM377" s="15"/>
      <c r="AN377" s="15"/>
      <c r="AP377" s="15"/>
      <c r="AR377" s="15"/>
      <c r="AS377" s="15"/>
      <c r="AT377" s="15"/>
    </row>
    <row r="378" spans="5:46" x14ac:dyDescent="0.35">
      <c r="E378" s="15"/>
      <c r="F378" s="15"/>
      <c r="J378" s="15"/>
      <c r="K378" s="15"/>
      <c r="R378" s="15"/>
      <c r="S378" s="15"/>
      <c r="AE378" s="15"/>
      <c r="AF378" s="32"/>
      <c r="AH378" s="15"/>
      <c r="AI378" s="15"/>
      <c r="AJ378" s="15"/>
      <c r="AK378" s="15"/>
      <c r="AL378" s="15"/>
      <c r="AM378" s="15"/>
      <c r="AN378" s="15"/>
      <c r="AP378" s="15"/>
      <c r="AR378" s="15"/>
      <c r="AS378" s="15"/>
      <c r="AT378" s="15"/>
    </row>
    <row r="379" spans="5:46" x14ac:dyDescent="0.35">
      <c r="E379" s="15"/>
      <c r="F379" s="15"/>
      <c r="J379" s="15"/>
      <c r="K379" s="15"/>
      <c r="R379" s="15"/>
      <c r="S379" s="15"/>
      <c r="AE379" s="15"/>
      <c r="AF379" s="32"/>
      <c r="AH379" s="15"/>
      <c r="AI379" s="15"/>
      <c r="AJ379" s="15"/>
      <c r="AK379" s="15"/>
      <c r="AL379" s="15"/>
      <c r="AM379" s="15"/>
      <c r="AN379" s="15"/>
      <c r="AP379" s="15"/>
      <c r="AR379" s="15"/>
      <c r="AS379" s="15"/>
      <c r="AT379" s="15"/>
    </row>
    <row r="380" spans="5:46" x14ac:dyDescent="0.35">
      <c r="E380" s="15"/>
      <c r="F380" s="15"/>
      <c r="J380" s="15"/>
      <c r="K380" s="15"/>
      <c r="R380" s="15"/>
      <c r="S380" s="15"/>
      <c r="AE380" s="15"/>
      <c r="AF380" s="32"/>
      <c r="AH380" s="15"/>
      <c r="AI380" s="15"/>
      <c r="AJ380" s="15"/>
      <c r="AK380" s="15"/>
      <c r="AL380" s="15"/>
      <c r="AM380" s="15"/>
      <c r="AN380" s="15"/>
      <c r="AP380" s="15"/>
      <c r="AR380" s="15"/>
      <c r="AS380" s="15"/>
      <c r="AT380" s="15"/>
    </row>
    <row r="381" spans="5:46" x14ac:dyDescent="0.35">
      <c r="E381" s="15"/>
      <c r="F381" s="15"/>
      <c r="J381" s="15"/>
      <c r="K381" s="15"/>
      <c r="R381" s="15"/>
      <c r="S381" s="15"/>
      <c r="AE381" s="15"/>
      <c r="AF381" s="32"/>
      <c r="AH381" s="15"/>
      <c r="AI381" s="15"/>
      <c r="AJ381" s="15"/>
      <c r="AK381" s="15"/>
      <c r="AL381" s="15"/>
      <c r="AM381" s="15"/>
      <c r="AN381" s="15"/>
      <c r="AP381" s="15"/>
      <c r="AR381" s="15"/>
      <c r="AS381" s="15"/>
      <c r="AT381" s="15"/>
    </row>
    <row r="382" spans="5:46" x14ac:dyDescent="0.35">
      <c r="E382" s="15"/>
      <c r="F382" s="15"/>
      <c r="J382" s="15"/>
      <c r="K382" s="15"/>
      <c r="R382" s="15"/>
      <c r="S382" s="15"/>
      <c r="AE382" s="15"/>
      <c r="AF382" s="32"/>
      <c r="AH382" s="15"/>
      <c r="AI382" s="15"/>
      <c r="AJ382" s="15"/>
      <c r="AK382" s="15"/>
      <c r="AL382" s="15"/>
      <c r="AM382" s="15"/>
      <c r="AN382" s="15"/>
      <c r="AP382" s="15"/>
      <c r="AR382" s="15"/>
      <c r="AS382" s="15"/>
      <c r="AT382" s="15"/>
    </row>
    <row r="383" spans="5:46" x14ac:dyDescent="0.35">
      <c r="E383" s="15"/>
      <c r="F383" s="15"/>
      <c r="J383" s="15"/>
      <c r="K383" s="15"/>
      <c r="R383" s="15"/>
      <c r="S383" s="15"/>
      <c r="AE383" s="15"/>
      <c r="AF383" s="32"/>
      <c r="AH383" s="15"/>
      <c r="AI383" s="15"/>
      <c r="AJ383" s="15"/>
      <c r="AK383" s="15"/>
      <c r="AL383" s="15"/>
      <c r="AM383" s="15"/>
      <c r="AN383" s="15"/>
      <c r="AP383" s="15"/>
      <c r="AR383" s="15"/>
      <c r="AS383" s="15"/>
      <c r="AT383" s="15"/>
    </row>
    <row r="384" spans="5:46" x14ac:dyDescent="0.35">
      <c r="E384" s="15"/>
      <c r="F384" s="15"/>
      <c r="J384" s="15"/>
      <c r="K384" s="15"/>
      <c r="R384" s="15"/>
      <c r="S384" s="15"/>
      <c r="AE384" s="15"/>
      <c r="AF384" s="32"/>
      <c r="AH384" s="15"/>
      <c r="AI384" s="15"/>
      <c r="AJ384" s="15"/>
      <c r="AK384" s="15"/>
      <c r="AL384" s="15"/>
      <c r="AM384" s="15"/>
      <c r="AN384" s="15"/>
      <c r="AP384" s="15"/>
      <c r="AR384" s="15"/>
      <c r="AS384" s="15"/>
      <c r="AT384" s="15"/>
    </row>
    <row r="385" spans="5:46" x14ac:dyDescent="0.35">
      <c r="E385" s="15"/>
      <c r="F385" s="15"/>
      <c r="J385" s="15"/>
      <c r="K385" s="15"/>
      <c r="R385" s="15"/>
      <c r="S385" s="15"/>
      <c r="AE385" s="15"/>
      <c r="AF385" s="32"/>
      <c r="AH385" s="15"/>
      <c r="AI385" s="15"/>
      <c r="AJ385" s="15"/>
      <c r="AK385" s="15"/>
      <c r="AL385" s="15"/>
      <c r="AM385" s="15"/>
      <c r="AN385" s="15"/>
      <c r="AP385" s="15"/>
      <c r="AR385" s="15"/>
      <c r="AS385" s="15"/>
      <c r="AT385" s="15"/>
    </row>
    <row r="386" spans="5:46" x14ac:dyDescent="0.35">
      <c r="E386" s="15"/>
      <c r="F386" s="15"/>
      <c r="J386" s="15"/>
      <c r="K386" s="15"/>
      <c r="R386" s="15"/>
      <c r="S386" s="15"/>
      <c r="AE386" s="15"/>
      <c r="AF386" s="32"/>
      <c r="AH386" s="15"/>
      <c r="AI386" s="15"/>
      <c r="AJ386" s="15"/>
      <c r="AK386" s="15"/>
      <c r="AL386" s="15"/>
      <c r="AM386" s="15"/>
      <c r="AN386" s="15"/>
      <c r="AP386" s="15"/>
      <c r="AR386" s="15"/>
      <c r="AS386" s="15"/>
      <c r="AT386" s="15"/>
    </row>
    <row r="387" spans="5:46" x14ac:dyDescent="0.35">
      <c r="E387" s="15"/>
      <c r="F387" s="15"/>
      <c r="J387" s="15"/>
      <c r="K387" s="15"/>
      <c r="R387" s="15"/>
      <c r="S387" s="15"/>
      <c r="AE387" s="15"/>
      <c r="AF387" s="32"/>
      <c r="AH387" s="15"/>
      <c r="AI387" s="15"/>
      <c r="AJ387" s="15"/>
      <c r="AK387" s="15"/>
      <c r="AL387" s="15"/>
      <c r="AM387" s="15"/>
      <c r="AN387" s="15"/>
      <c r="AP387" s="15"/>
      <c r="AR387" s="15"/>
      <c r="AS387" s="15"/>
      <c r="AT387" s="15"/>
    </row>
    <row r="388" spans="5:46" x14ac:dyDescent="0.35">
      <c r="E388" s="15"/>
      <c r="F388" s="15"/>
      <c r="J388" s="15"/>
      <c r="K388" s="15"/>
      <c r="R388" s="15"/>
      <c r="S388" s="15"/>
      <c r="AE388" s="15"/>
      <c r="AF388" s="32"/>
      <c r="AH388" s="15"/>
      <c r="AI388" s="15"/>
      <c r="AJ388" s="15"/>
      <c r="AK388" s="15"/>
      <c r="AL388" s="15"/>
      <c r="AM388" s="15"/>
      <c r="AN388" s="15"/>
      <c r="AP388" s="15"/>
      <c r="AR388" s="15"/>
      <c r="AS388" s="15"/>
      <c r="AT388" s="15"/>
    </row>
    <row r="389" spans="5:46" x14ac:dyDescent="0.35">
      <c r="E389" s="15"/>
      <c r="F389" s="15"/>
      <c r="J389" s="15"/>
      <c r="K389" s="15"/>
      <c r="R389" s="15"/>
      <c r="S389" s="15"/>
      <c r="AE389" s="15"/>
      <c r="AF389" s="32"/>
      <c r="AH389" s="15"/>
      <c r="AI389" s="15"/>
      <c r="AJ389" s="15"/>
      <c r="AK389" s="15"/>
      <c r="AL389" s="15"/>
      <c r="AM389" s="15"/>
      <c r="AN389" s="15"/>
      <c r="AP389" s="15"/>
      <c r="AR389" s="15"/>
      <c r="AS389" s="15"/>
      <c r="AT389" s="15"/>
    </row>
    <row r="390" spans="5:46" x14ac:dyDescent="0.35">
      <c r="E390" s="15"/>
      <c r="F390" s="15"/>
      <c r="J390" s="15"/>
      <c r="K390" s="15"/>
      <c r="R390" s="15"/>
      <c r="S390" s="15"/>
      <c r="AE390" s="15"/>
      <c r="AF390" s="32"/>
      <c r="AH390" s="15"/>
      <c r="AI390" s="15"/>
      <c r="AJ390" s="15"/>
      <c r="AK390" s="15"/>
      <c r="AL390" s="15"/>
      <c r="AM390" s="15"/>
      <c r="AN390" s="15"/>
      <c r="AP390" s="15"/>
      <c r="AR390" s="15"/>
      <c r="AS390" s="15"/>
      <c r="AT390" s="15"/>
    </row>
    <row r="391" spans="5:46" x14ac:dyDescent="0.35">
      <c r="E391" s="15"/>
      <c r="F391" s="15"/>
      <c r="J391" s="15"/>
      <c r="K391" s="15"/>
      <c r="R391" s="15"/>
      <c r="S391" s="15"/>
      <c r="AE391" s="15"/>
      <c r="AF391" s="32"/>
      <c r="AH391" s="15"/>
      <c r="AI391" s="15"/>
      <c r="AJ391" s="15"/>
      <c r="AK391" s="15"/>
      <c r="AL391" s="15"/>
      <c r="AM391" s="15"/>
      <c r="AN391" s="15"/>
      <c r="AP391" s="15"/>
      <c r="AR391" s="15"/>
      <c r="AS391" s="15"/>
      <c r="AT391" s="15"/>
    </row>
    <row r="392" spans="5:46" x14ac:dyDescent="0.35">
      <c r="E392" s="15"/>
      <c r="F392" s="15"/>
      <c r="J392" s="15"/>
      <c r="K392" s="15"/>
      <c r="R392" s="15"/>
      <c r="S392" s="15"/>
      <c r="AE392" s="15"/>
      <c r="AF392" s="32"/>
      <c r="AH392" s="15"/>
      <c r="AI392" s="15"/>
      <c r="AJ392" s="15"/>
      <c r="AK392" s="15"/>
      <c r="AL392" s="15"/>
      <c r="AM392" s="15"/>
      <c r="AN392" s="15"/>
      <c r="AP392" s="15"/>
      <c r="AR392" s="15"/>
      <c r="AS392" s="15"/>
      <c r="AT392" s="15"/>
    </row>
    <row r="393" spans="5:46" x14ac:dyDescent="0.35">
      <c r="E393" s="15"/>
      <c r="F393" s="15"/>
      <c r="J393" s="15"/>
      <c r="K393" s="15"/>
      <c r="R393" s="15"/>
      <c r="S393" s="15"/>
      <c r="AE393" s="15"/>
      <c r="AF393" s="32"/>
      <c r="AH393" s="15"/>
      <c r="AI393" s="15"/>
      <c r="AJ393" s="15"/>
      <c r="AK393" s="15"/>
      <c r="AL393" s="15"/>
      <c r="AM393" s="15"/>
      <c r="AN393" s="15"/>
      <c r="AP393" s="15"/>
      <c r="AR393" s="15"/>
      <c r="AS393" s="15"/>
      <c r="AT393" s="15"/>
    </row>
    <row r="394" spans="5:46" x14ac:dyDescent="0.35">
      <c r="E394" s="15"/>
      <c r="F394" s="15"/>
      <c r="J394" s="15"/>
      <c r="K394" s="15"/>
      <c r="R394" s="15"/>
      <c r="S394" s="15"/>
      <c r="AE394" s="15"/>
      <c r="AF394" s="32"/>
      <c r="AH394" s="15"/>
      <c r="AI394" s="15"/>
      <c r="AJ394" s="15"/>
      <c r="AK394" s="15"/>
      <c r="AL394" s="15"/>
      <c r="AM394" s="15"/>
      <c r="AN394" s="15"/>
      <c r="AP394" s="15"/>
      <c r="AR394" s="15"/>
      <c r="AS394" s="15"/>
      <c r="AT394" s="15"/>
    </row>
    <row r="395" spans="5:46" x14ac:dyDescent="0.35">
      <c r="E395" s="15"/>
      <c r="F395" s="15"/>
      <c r="J395" s="15"/>
      <c r="K395" s="15"/>
      <c r="R395" s="15"/>
      <c r="S395" s="15"/>
      <c r="AE395" s="15"/>
      <c r="AF395" s="32"/>
      <c r="AH395" s="15"/>
      <c r="AI395" s="15"/>
      <c r="AJ395" s="15"/>
      <c r="AK395" s="15"/>
      <c r="AL395" s="15"/>
      <c r="AM395" s="15"/>
      <c r="AN395" s="15"/>
      <c r="AP395" s="15"/>
      <c r="AR395" s="15"/>
      <c r="AS395" s="15"/>
      <c r="AT395" s="15"/>
    </row>
    <row r="396" spans="5:46" x14ac:dyDescent="0.35">
      <c r="E396" s="15"/>
      <c r="F396" s="15"/>
      <c r="J396" s="15"/>
      <c r="K396" s="15"/>
      <c r="R396" s="15"/>
      <c r="S396" s="15"/>
      <c r="AE396" s="15"/>
      <c r="AF396" s="32"/>
      <c r="AH396" s="15"/>
      <c r="AI396" s="15"/>
      <c r="AJ396" s="15"/>
      <c r="AK396" s="15"/>
      <c r="AL396" s="15"/>
      <c r="AM396" s="15"/>
      <c r="AN396" s="15"/>
      <c r="AP396" s="15"/>
      <c r="AR396" s="15"/>
      <c r="AS396" s="15"/>
      <c r="AT396" s="15"/>
    </row>
    <row r="397" spans="5:46" x14ac:dyDescent="0.35">
      <c r="E397" s="15"/>
      <c r="F397" s="15"/>
      <c r="J397" s="15"/>
      <c r="K397" s="15"/>
      <c r="R397" s="15"/>
      <c r="S397" s="15"/>
      <c r="AE397" s="15"/>
      <c r="AF397" s="32"/>
      <c r="AH397" s="15"/>
      <c r="AI397" s="15"/>
      <c r="AJ397" s="15"/>
      <c r="AK397" s="15"/>
      <c r="AL397" s="15"/>
      <c r="AM397" s="15"/>
      <c r="AN397" s="15"/>
      <c r="AP397" s="15"/>
      <c r="AR397" s="15"/>
      <c r="AS397" s="15"/>
      <c r="AT397" s="15"/>
    </row>
    <row r="398" spans="5:46" x14ac:dyDescent="0.35">
      <c r="E398" s="15"/>
      <c r="F398" s="15"/>
      <c r="J398" s="15"/>
      <c r="K398" s="15"/>
      <c r="R398" s="15"/>
      <c r="S398" s="15"/>
      <c r="AE398" s="15"/>
      <c r="AF398" s="32"/>
      <c r="AH398" s="15"/>
      <c r="AI398" s="15"/>
      <c r="AJ398" s="15"/>
      <c r="AK398" s="15"/>
      <c r="AL398" s="15"/>
      <c r="AM398" s="15"/>
      <c r="AN398" s="15"/>
      <c r="AP398" s="15"/>
      <c r="AR398" s="15"/>
      <c r="AS398" s="15"/>
      <c r="AT398" s="15"/>
    </row>
    <row r="399" spans="5:46" x14ac:dyDescent="0.35">
      <c r="E399" s="15"/>
      <c r="F399" s="15"/>
      <c r="J399" s="15"/>
      <c r="K399" s="15"/>
      <c r="R399" s="15"/>
      <c r="S399" s="15"/>
      <c r="AE399" s="15"/>
      <c r="AF399" s="32"/>
      <c r="AH399" s="15"/>
      <c r="AI399" s="15"/>
      <c r="AJ399" s="15"/>
      <c r="AK399" s="15"/>
      <c r="AL399" s="15"/>
      <c r="AM399" s="15"/>
      <c r="AN399" s="15"/>
      <c r="AP399" s="15"/>
      <c r="AR399" s="15"/>
      <c r="AS399" s="15"/>
      <c r="AT399" s="15"/>
    </row>
    <row r="400" spans="5:46" x14ac:dyDescent="0.35">
      <c r="E400" s="15"/>
      <c r="F400" s="15"/>
      <c r="J400" s="15"/>
      <c r="K400" s="15"/>
      <c r="R400" s="15"/>
      <c r="S400" s="15"/>
      <c r="AE400" s="15"/>
      <c r="AF400" s="32"/>
      <c r="AH400" s="15"/>
      <c r="AI400" s="15"/>
      <c r="AJ400" s="15"/>
      <c r="AK400" s="15"/>
      <c r="AL400" s="15"/>
      <c r="AM400" s="15"/>
      <c r="AN400" s="15"/>
      <c r="AP400" s="15"/>
      <c r="AR400" s="15"/>
      <c r="AS400" s="15"/>
      <c r="AT400" s="15"/>
    </row>
    <row r="401" spans="5:46" x14ac:dyDescent="0.35">
      <c r="E401" s="15"/>
      <c r="F401" s="15"/>
      <c r="J401" s="15"/>
      <c r="K401" s="15"/>
      <c r="R401" s="15"/>
      <c r="S401" s="15"/>
      <c r="AE401" s="15"/>
      <c r="AF401" s="32"/>
      <c r="AH401" s="15"/>
      <c r="AI401" s="15"/>
      <c r="AJ401" s="15"/>
      <c r="AK401" s="15"/>
      <c r="AL401" s="15"/>
      <c r="AM401" s="15"/>
      <c r="AN401" s="15"/>
      <c r="AP401" s="15"/>
      <c r="AR401" s="15"/>
      <c r="AS401" s="15"/>
      <c r="AT401" s="15"/>
    </row>
    <row r="402" spans="5:46" x14ac:dyDescent="0.35">
      <c r="E402" s="15"/>
      <c r="F402" s="15"/>
      <c r="J402" s="15"/>
      <c r="K402" s="15"/>
      <c r="R402" s="15"/>
      <c r="S402" s="15"/>
      <c r="AE402" s="15"/>
      <c r="AF402" s="32"/>
      <c r="AH402" s="15"/>
      <c r="AI402" s="15"/>
      <c r="AJ402" s="15"/>
      <c r="AK402" s="15"/>
      <c r="AL402" s="15"/>
      <c r="AM402" s="15"/>
      <c r="AN402" s="15"/>
      <c r="AP402" s="15"/>
      <c r="AR402" s="15"/>
      <c r="AS402" s="15"/>
      <c r="AT402" s="15"/>
    </row>
    <row r="403" spans="5:46" x14ac:dyDescent="0.35">
      <c r="E403" s="15"/>
      <c r="F403" s="15"/>
      <c r="J403" s="15"/>
      <c r="K403" s="15"/>
      <c r="R403" s="15"/>
      <c r="S403" s="15"/>
      <c r="AE403" s="15"/>
      <c r="AF403" s="32"/>
      <c r="AH403" s="15"/>
      <c r="AI403" s="15"/>
      <c r="AJ403" s="15"/>
      <c r="AK403" s="15"/>
      <c r="AL403" s="15"/>
      <c r="AM403" s="15"/>
      <c r="AN403" s="15"/>
      <c r="AP403" s="15"/>
      <c r="AR403" s="15"/>
      <c r="AS403" s="15"/>
      <c r="AT403" s="15"/>
    </row>
    <row r="404" spans="5:46" x14ac:dyDescent="0.35">
      <c r="E404" s="15"/>
      <c r="F404" s="15"/>
      <c r="J404" s="15"/>
      <c r="K404" s="15"/>
      <c r="R404" s="15"/>
      <c r="S404" s="15"/>
      <c r="AE404" s="15"/>
      <c r="AF404" s="32"/>
      <c r="AH404" s="15"/>
      <c r="AI404" s="15"/>
      <c r="AJ404" s="15"/>
      <c r="AK404" s="15"/>
      <c r="AL404" s="15"/>
      <c r="AM404" s="15"/>
      <c r="AN404" s="15"/>
      <c r="AP404" s="15"/>
      <c r="AR404" s="15"/>
      <c r="AS404" s="15"/>
      <c r="AT404" s="15"/>
    </row>
    <row r="405" spans="5:46" x14ac:dyDescent="0.35">
      <c r="E405" s="15"/>
      <c r="F405" s="15"/>
      <c r="J405" s="15"/>
      <c r="K405" s="15"/>
      <c r="R405" s="15"/>
      <c r="S405" s="15"/>
      <c r="AE405" s="15"/>
      <c r="AF405" s="32"/>
      <c r="AH405" s="15"/>
      <c r="AI405" s="15"/>
      <c r="AJ405" s="15"/>
      <c r="AK405" s="15"/>
      <c r="AL405" s="15"/>
      <c r="AM405" s="15"/>
      <c r="AN405" s="15"/>
      <c r="AP405" s="15"/>
      <c r="AR405" s="15"/>
      <c r="AS405" s="15"/>
      <c r="AT405" s="15"/>
    </row>
    <row r="406" spans="5:46" x14ac:dyDescent="0.35">
      <c r="E406" s="15"/>
      <c r="F406" s="15"/>
      <c r="J406" s="15"/>
      <c r="K406" s="15"/>
      <c r="R406" s="15"/>
      <c r="S406" s="15"/>
      <c r="AE406" s="15"/>
      <c r="AF406" s="32"/>
      <c r="AH406" s="15"/>
      <c r="AI406" s="15"/>
      <c r="AJ406" s="15"/>
      <c r="AK406" s="15"/>
      <c r="AL406" s="15"/>
      <c r="AM406" s="15"/>
      <c r="AN406" s="15"/>
      <c r="AP406" s="15"/>
      <c r="AR406" s="15"/>
      <c r="AS406" s="15"/>
      <c r="AT406" s="15"/>
    </row>
    <row r="407" spans="5:46" x14ac:dyDescent="0.35">
      <c r="E407" s="15"/>
      <c r="F407" s="15"/>
      <c r="J407" s="15"/>
      <c r="K407" s="15"/>
      <c r="R407" s="15"/>
      <c r="S407" s="15"/>
      <c r="AE407" s="15"/>
      <c r="AF407" s="32"/>
      <c r="AH407" s="15"/>
      <c r="AI407" s="15"/>
      <c r="AJ407" s="15"/>
      <c r="AK407" s="15"/>
      <c r="AL407" s="15"/>
      <c r="AM407" s="15"/>
      <c r="AN407" s="15"/>
      <c r="AP407" s="15"/>
      <c r="AR407" s="15"/>
      <c r="AS407" s="15"/>
      <c r="AT407" s="15"/>
    </row>
    <row r="408" spans="5:46" x14ac:dyDescent="0.35">
      <c r="E408" s="15"/>
      <c r="F408" s="15"/>
      <c r="J408" s="15"/>
      <c r="K408" s="15"/>
      <c r="R408" s="15"/>
      <c r="S408" s="15"/>
      <c r="AE408" s="15"/>
      <c r="AF408" s="32"/>
      <c r="AH408" s="15"/>
      <c r="AI408" s="15"/>
      <c r="AJ408" s="15"/>
      <c r="AK408" s="15"/>
      <c r="AL408" s="15"/>
      <c r="AM408" s="15"/>
      <c r="AN408" s="15"/>
      <c r="AP408" s="15"/>
      <c r="AR408" s="15"/>
      <c r="AS408" s="15"/>
      <c r="AT408" s="15"/>
    </row>
    <row r="409" spans="5:46" x14ac:dyDescent="0.35">
      <c r="E409" s="15"/>
      <c r="F409" s="15"/>
      <c r="J409" s="15"/>
      <c r="K409" s="15"/>
      <c r="R409" s="15"/>
      <c r="S409" s="15"/>
      <c r="AE409" s="15"/>
      <c r="AF409" s="32"/>
      <c r="AH409" s="15"/>
      <c r="AI409" s="15"/>
      <c r="AJ409" s="15"/>
      <c r="AK409" s="15"/>
      <c r="AL409" s="15"/>
      <c r="AM409" s="15"/>
      <c r="AN409" s="15"/>
      <c r="AP409" s="15"/>
      <c r="AR409" s="15"/>
      <c r="AS409" s="15"/>
      <c r="AT409" s="15"/>
    </row>
    <row r="410" spans="5:46" x14ac:dyDescent="0.35">
      <c r="E410" s="15"/>
      <c r="F410" s="15"/>
      <c r="J410" s="15"/>
      <c r="K410" s="15"/>
      <c r="R410" s="15"/>
      <c r="S410" s="15"/>
      <c r="AE410" s="15"/>
      <c r="AF410" s="32"/>
      <c r="AH410" s="15"/>
      <c r="AI410" s="15"/>
      <c r="AJ410" s="15"/>
      <c r="AK410" s="15"/>
      <c r="AL410" s="15"/>
      <c r="AM410" s="15"/>
      <c r="AN410" s="15"/>
      <c r="AP410" s="15"/>
      <c r="AR410" s="15"/>
      <c r="AS410" s="15"/>
      <c r="AT410" s="15"/>
    </row>
    <row r="411" spans="5:46" x14ac:dyDescent="0.35">
      <c r="E411" s="15"/>
      <c r="F411" s="15"/>
      <c r="J411" s="15"/>
      <c r="K411" s="15"/>
      <c r="R411" s="15"/>
      <c r="S411" s="15"/>
      <c r="AE411" s="15"/>
      <c r="AF411" s="32"/>
      <c r="AH411" s="15"/>
      <c r="AI411" s="15"/>
      <c r="AJ411" s="15"/>
      <c r="AK411" s="15"/>
      <c r="AL411" s="15"/>
      <c r="AM411" s="15"/>
      <c r="AN411" s="15"/>
      <c r="AP411" s="15"/>
      <c r="AR411" s="15"/>
      <c r="AS411" s="15"/>
      <c r="AT411" s="15"/>
    </row>
    <row r="412" spans="5:46" x14ac:dyDescent="0.35">
      <c r="E412" s="15"/>
      <c r="F412" s="15"/>
      <c r="J412" s="15"/>
      <c r="K412" s="15"/>
      <c r="R412" s="15"/>
      <c r="S412" s="15"/>
      <c r="AE412" s="15"/>
      <c r="AF412" s="32"/>
      <c r="AH412" s="15"/>
      <c r="AI412" s="15"/>
      <c r="AJ412" s="15"/>
      <c r="AK412" s="15"/>
      <c r="AL412" s="15"/>
      <c r="AM412" s="15"/>
      <c r="AN412" s="15"/>
      <c r="AP412" s="15"/>
      <c r="AR412" s="15"/>
      <c r="AS412" s="15"/>
      <c r="AT412" s="15"/>
    </row>
    <row r="413" spans="5:46" x14ac:dyDescent="0.35">
      <c r="E413" s="15"/>
      <c r="F413" s="15"/>
      <c r="J413" s="15"/>
      <c r="K413" s="15"/>
      <c r="R413" s="15"/>
      <c r="S413" s="15"/>
      <c r="AE413" s="15"/>
      <c r="AF413" s="32"/>
      <c r="AH413" s="15"/>
      <c r="AI413" s="15"/>
      <c r="AJ413" s="15"/>
      <c r="AK413" s="15"/>
      <c r="AL413" s="15"/>
      <c r="AM413" s="15"/>
      <c r="AN413" s="15"/>
      <c r="AP413" s="15"/>
      <c r="AR413" s="15"/>
      <c r="AS413" s="15"/>
      <c r="AT413" s="15"/>
    </row>
    <row r="414" spans="5:46" x14ac:dyDescent="0.35">
      <c r="E414" s="15"/>
      <c r="F414" s="15"/>
      <c r="J414" s="15"/>
      <c r="K414" s="15"/>
      <c r="R414" s="15"/>
      <c r="S414" s="15"/>
      <c r="AE414" s="15"/>
      <c r="AF414" s="32"/>
      <c r="AH414" s="15"/>
      <c r="AI414" s="15"/>
      <c r="AJ414" s="15"/>
      <c r="AK414" s="15"/>
      <c r="AL414" s="15"/>
      <c r="AM414" s="15"/>
      <c r="AN414" s="15"/>
      <c r="AP414" s="15"/>
      <c r="AR414" s="15"/>
      <c r="AS414" s="15"/>
      <c r="AT414" s="15"/>
    </row>
    <row r="415" spans="5:46" x14ac:dyDescent="0.35">
      <c r="E415" s="15"/>
      <c r="F415" s="15"/>
      <c r="J415" s="15"/>
      <c r="K415" s="15"/>
      <c r="R415" s="15"/>
      <c r="S415" s="15"/>
      <c r="AE415" s="15"/>
      <c r="AF415" s="32"/>
      <c r="AH415" s="15"/>
      <c r="AI415" s="15"/>
      <c r="AJ415" s="15"/>
      <c r="AK415" s="15"/>
      <c r="AL415" s="15"/>
      <c r="AM415" s="15"/>
      <c r="AN415" s="15"/>
      <c r="AP415" s="15"/>
      <c r="AR415" s="15"/>
      <c r="AS415" s="15"/>
      <c r="AT415" s="15"/>
    </row>
    <row r="416" spans="5:46" x14ac:dyDescent="0.35">
      <c r="E416" s="15"/>
      <c r="F416" s="15"/>
      <c r="J416" s="15"/>
      <c r="K416" s="15"/>
      <c r="R416" s="15"/>
      <c r="S416" s="15"/>
      <c r="AE416" s="15"/>
      <c r="AF416" s="32"/>
      <c r="AH416" s="15"/>
      <c r="AI416" s="15"/>
      <c r="AJ416" s="15"/>
      <c r="AK416" s="15"/>
      <c r="AL416" s="15"/>
      <c r="AM416" s="15"/>
      <c r="AN416" s="15"/>
      <c r="AP416" s="15"/>
      <c r="AR416" s="15"/>
      <c r="AS416" s="15"/>
      <c r="AT416" s="15"/>
    </row>
    <row r="417" spans="5:46" x14ac:dyDescent="0.35">
      <c r="E417" s="15"/>
      <c r="F417" s="15"/>
      <c r="J417" s="15"/>
      <c r="K417" s="15"/>
      <c r="R417" s="15"/>
      <c r="S417" s="15"/>
      <c r="AE417" s="15"/>
      <c r="AF417" s="32"/>
      <c r="AH417" s="15"/>
      <c r="AI417" s="15"/>
      <c r="AJ417" s="15"/>
      <c r="AK417" s="15"/>
      <c r="AL417" s="15"/>
      <c r="AM417" s="15"/>
      <c r="AN417" s="15"/>
      <c r="AP417" s="15"/>
      <c r="AR417" s="15"/>
      <c r="AS417" s="15"/>
      <c r="AT417" s="15"/>
    </row>
    <row r="418" spans="5:46" x14ac:dyDescent="0.35">
      <c r="E418" s="15"/>
      <c r="F418" s="15"/>
      <c r="J418" s="15"/>
      <c r="K418" s="15"/>
      <c r="R418" s="15"/>
      <c r="S418" s="15"/>
      <c r="AE418" s="15"/>
      <c r="AF418" s="32"/>
      <c r="AH418" s="15"/>
      <c r="AI418" s="15"/>
      <c r="AJ418" s="15"/>
      <c r="AK418" s="15"/>
      <c r="AL418" s="15"/>
      <c r="AM418" s="15"/>
      <c r="AN418" s="15"/>
      <c r="AP418" s="15"/>
      <c r="AR418" s="15"/>
      <c r="AS418" s="15"/>
      <c r="AT418" s="15"/>
    </row>
    <row r="419" spans="5:46" x14ac:dyDescent="0.35">
      <c r="E419" s="15"/>
      <c r="F419" s="15"/>
      <c r="J419" s="15"/>
      <c r="K419" s="15"/>
      <c r="R419" s="15"/>
      <c r="S419" s="15"/>
      <c r="AE419" s="15"/>
      <c r="AF419" s="32"/>
      <c r="AH419" s="15"/>
      <c r="AI419" s="15"/>
      <c r="AJ419" s="15"/>
      <c r="AK419" s="15"/>
      <c r="AL419" s="15"/>
      <c r="AM419" s="15"/>
      <c r="AN419" s="15"/>
      <c r="AP419" s="15"/>
      <c r="AR419" s="15"/>
      <c r="AS419" s="15"/>
      <c r="AT419" s="15"/>
    </row>
    <row r="420" spans="5:46" x14ac:dyDescent="0.35">
      <c r="E420" s="15"/>
      <c r="F420" s="15"/>
      <c r="J420" s="15"/>
      <c r="K420" s="15"/>
      <c r="R420" s="15"/>
      <c r="S420" s="15"/>
      <c r="AE420" s="15"/>
      <c r="AF420" s="32"/>
      <c r="AH420" s="15"/>
      <c r="AI420" s="15"/>
      <c r="AJ420" s="15"/>
      <c r="AK420" s="15"/>
      <c r="AL420" s="15"/>
      <c r="AM420" s="15"/>
      <c r="AN420" s="15"/>
      <c r="AP420" s="15"/>
      <c r="AR420" s="15"/>
      <c r="AS420" s="15"/>
      <c r="AT420" s="15"/>
    </row>
    <row r="421" spans="5:46" x14ac:dyDescent="0.35">
      <c r="E421" s="15"/>
      <c r="F421" s="15"/>
      <c r="J421" s="15"/>
      <c r="K421" s="15"/>
      <c r="R421" s="15"/>
      <c r="S421" s="15"/>
      <c r="AE421" s="15"/>
      <c r="AF421" s="32"/>
      <c r="AH421" s="15"/>
      <c r="AI421" s="15"/>
      <c r="AJ421" s="15"/>
      <c r="AK421" s="15"/>
      <c r="AL421" s="15"/>
      <c r="AM421" s="15"/>
      <c r="AN421" s="15"/>
      <c r="AP421" s="15"/>
      <c r="AR421" s="15"/>
      <c r="AS421" s="15"/>
      <c r="AT421" s="15"/>
    </row>
    <row r="422" spans="5:46" x14ac:dyDescent="0.35">
      <c r="E422" s="15"/>
      <c r="F422" s="15"/>
      <c r="J422" s="15"/>
      <c r="K422" s="15"/>
      <c r="R422" s="15"/>
      <c r="S422" s="15"/>
      <c r="AE422" s="15"/>
      <c r="AF422" s="32"/>
      <c r="AH422" s="15"/>
      <c r="AI422" s="15"/>
      <c r="AJ422" s="15"/>
      <c r="AK422" s="15"/>
      <c r="AL422" s="15"/>
      <c r="AM422" s="15"/>
      <c r="AN422" s="15"/>
      <c r="AP422" s="15"/>
      <c r="AR422" s="15"/>
      <c r="AS422" s="15"/>
      <c r="AT422" s="15"/>
    </row>
    <row r="423" spans="5:46" x14ac:dyDescent="0.35">
      <c r="E423" s="15"/>
      <c r="F423" s="15"/>
      <c r="J423" s="15"/>
      <c r="K423" s="15"/>
      <c r="R423" s="15"/>
      <c r="S423" s="15"/>
      <c r="AE423" s="15"/>
      <c r="AF423" s="32"/>
      <c r="AH423" s="15"/>
      <c r="AI423" s="15"/>
      <c r="AJ423" s="15"/>
      <c r="AK423" s="15"/>
      <c r="AL423" s="15"/>
      <c r="AM423" s="15"/>
      <c r="AN423" s="15"/>
      <c r="AP423" s="15"/>
      <c r="AR423" s="15"/>
      <c r="AS423" s="15"/>
      <c r="AT423" s="15"/>
    </row>
    <row r="424" spans="5:46" x14ac:dyDescent="0.35">
      <c r="E424" s="15"/>
      <c r="F424" s="15"/>
      <c r="J424" s="15"/>
      <c r="K424" s="15"/>
      <c r="R424" s="15"/>
      <c r="S424" s="15"/>
      <c r="AE424" s="15"/>
      <c r="AF424" s="32"/>
      <c r="AH424" s="15"/>
      <c r="AI424" s="15"/>
      <c r="AJ424" s="15"/>
      <c r="AK424" s="15"/>
      <c r="AL424" s="15"/>
      <c r="AM424" s="15"/>
      <c r="AN424" s="15"/>
      <c r="AP424" s="15"/>
      <c r="AR424" s="15"/>
      <c r="AS424" s="15"/>
      <c r="AT424" s="15"/>
    </row>
    <row r="425" spans="5:46" x14ac:dyDescent="0.35">
      <c r="E425" s="15"/>
      <c r="F425" s="15"/>
      <c r="J425" s="15"/>
      <c r="K425" s="15"/>
      <c r="R425" s="15"/>
      <c r="S425" s="15"/>
      <c r="AE425" s="15"/>
      <c r="AF425" s="32"/>
      <c r="AH425" s="15"/>
      <c r="AI425" s="15"/>
      <c r="AJ425" s="15"/>
      <c r="AK425" s="15"/>
      <c r="AL425" s="15"/>
      <c r="AM425" s="15"/>
      <c r="AN425" s="15"/>
      <c r="AP425" s="15"/>
      <c r="AR425" s="15"/>
      <c r="AS425" s="15"/>
      <c r="AT425" s="15"/>
    </row>
    <row r="426" spans="5:46" x14ac:dyDescent="0.35">
      <c r="E426" s="15"/>
      <c r="F426" s="15"/>
      <c r="J426" s="15"/>
      <c r="K426" s="15"/>
      <c r="R426" s="15"/>
      <c r="S426" s="15"/>
      <c r="AE426" s="15"/>
      <c r="AF426" s="32"/>
      <c r="AH426" s="15"/>
      <c r="AI426" s="15"/>
      <c r="AJ426" s="15"/>
      <c r="AK426" s="15"/>
      <c r="AL426" s="15"/>
      <c r="AM426" s="15"/>
      <c r="AN426" s="15"/>
      <c r="AP426" s="15"/>
      <c r="AR426" s="15"/>
      <c r="AS426" s="15"/>
      <c r="AT426" s="15"/>
    </row>
    <row r="427" spans="5:46" x14ac:dyDescent="0.35">
      <c r="E427" s="15"/>
      <c r="F427" s="15"/>
      <c r="J427" s="15"/>
      <c r="K427" s="15"/>
      <c r="R427" s="15"/>
      <c r="S427" s="15"/>
      <c r="AE427" s="15"/>
      <c r="AF427" s="32"/>
      <c r="AH427" s="15"/>
      <c r="AI427" s="15"/>
      <c r="AJ427" s="15"/>
      <c r="AK427" s="15"/>
      <c r="AL427" s="15"/>
      <c r="AM427" s="15"/>
      <c r="AN427" s="15"/>
      <c r="AP427" s="15"/>
      <c r="AR427" s="15"/>
      <c r="AS427" s="15"/>
      <c r="AT427" s="15"/>
    </row>
    <row r="428" spans="5:46" x14ac:dyDescent="0.35">
      <c r="E428" s="15"/>
      <c r="F428" s="15"/>
      <c r="J428" s="15"/>
      <c r="K428" s="15"/>
      <c r="R428" s="15"/>
      <c r="S428" s="15"/>
      <c r="AE428" s="15"/>
      <c r="AF428" s="32"/>
      <c r="AH428" s="15"/>
      <c r="AI428" s="15"/>
      <c r="AJ428" s="15"/>
      <c r="AK428" s="15"/>
      <c r="AL428" s="15"/>
      <c r="AM428" s="15"/>
      <c r="AN428" s="15"/>
      <c r="AP428" s="15"/>
      <c r="AR428" s="15"/>
      <c r="AS428" s="15"/>
      <c r="AT428" s="15"/>
    </row>
    <row r="429" spans="5:46" x14ac:dyDescent="0.35">
      <c r="E429" s="15"/>
      <c r="F429" s="15"/>
      <c r="J429" s="15"/>
      <c r="K429" s="15"/>
      <c r="R429" s="15"/>
      <c r="S429" s="15"/>
      <c r="AE429" s="15"/>
      <c r="AF429" s="32"/>
      <c r="AH429" s="15"/>
      <c r="AI429" s="15"/>
      <c r="AJ429" s="15"/>
      <c r="AK429" s="15"/>
      <c r="AL429" s="15"/>
      <c r="AM429" s="15"/>
      <c r="AN429" s="15"/>
      <c r="AP429" s="15"/>
      <c r="AR429" s="15"/>
      <c r="AS429" s="15"/>
      <c r="AT429" s="15"/>
    </row>
    <row r="430" spans="5:46" x14ac:dyDescent="0.35">
      <c r="E430" s="15"/>
      <c r="F430" s="15"/>
      <c r="J430" s="15"/>
      <c r="K430" s="15"/>
      <c r="R430" s="15"/>
      <c r="S430" s="15"/>
      <c r="AE430" s="15"/>
      <c r="AF430" s="32"/>
      <c r="AH430" s="15"/>
      <c r="AI430" s="15"/>
      <c r="AJ430" s="15"/>
      <c r="AK430" s="15"/>
      <c r="AL430" s="15"/>
      <c r="AM430" s="15"/>
      <c r="AN430" s="15"/>
      <c r="AP430" s="15"/>
      <c r="AR430" s="15"/>
      <c r="AS430" s="15"/>
      <c r="AT430" s="15"/>
    </row>
    <row r="431" spans="5:46" x14ac:dyDescent="0.35">
      <c r="E431" s="15"/>
      <c r="F431" s="15"/>
      <c r="J431" s="15"/>
      <c r="K431" s="15"/>
      <c r="R431" s="15"/>
      <c r="S431" s="15"/>
      <c r="AE431" s="15"/>
      <c r="AF431" s="32"/>
      <c r="AH431" s="15"/>
      <c r="AI431" s="15"/>
      <c r="AJ431" s="15"/>
      <c r="AK431" s="15"/>
      <c r="AL431" s="15"/>
      <c r="AM431" s="15"/>
      <c r="AN431" s="15"/>
      <c r="AP431" s="15"/>
      <c r="AR431" s="15"/>
      <c r="AS431" s="15"/>
      <c r="AT431" s="15"/>
    </row>
    <row r="432" spans="5:46" x14ac:dyDescent="0.35">
      <c r="E432" s="15"/>
      <c r="F432" s="15"/>
      <c r="J432" s="15"/>
      <c r="K432" s="15"/>
      <c r="R432" s="15"/>
      <c r="S432" s="15"/>
      <c r="AE432" s="15"/>
      <c r="AF432" s="32"/>
      <c r="AH432" s="15"/>
      <c r="AI432" s="15"/>
      <c r="AJ432" s="15"/>
      <c r="AK432" s="15"/>
      <c r="AL432" s="15"/>
      <c r="AM432" s="15"/>
      <c r="AN432" s="15"/>
      <c r="AP432" s="15"/>
      <c r="AR432" s="15"/>
      <c r="AS432" s="15"/>
      <c r="AT432" s="15"/>
    </row>
    <row r="433" spans="5:46" x14ac:dyDescent="0.35">
      <c r="E433" s="15"/>
      <c r="F433" s="15"/>
      <c r="J433" s="15"/>
      <c r="K433" s="15"/>
      <c r="R433" s="15"/>
      <c r="S433" s="15"/>
      <c r="AE433" s="15"/>
      <c r="AF433" s="32"/>
      <c r="AH433" s="15"/>
      <c r="AI433" s="15"/>
      <c r="AJ433" s="15"/>
      <c r="AK433" s="15"/>
      <c r="AL433" s="15"/>
      <c r="AM433" s="15"/>
      <c r="AN433" s="15"/>
      <c r="AP433" s="15"/>
      <c r="AR433" s="15"/>
      <c r="AS433" s="15"/>
      <c r="AT433" s="15"/>
    </row>
    <row r="434" spans="5:46" x14ac:dyDescent="0.35">
      <c r="E434" s="15"/>
      <c r="F434" s="15"/>
      <c r="J434" s="15"/>
      <c r="K434" s="15"/>
      <c r="R434" s="15"/>
      <c r="S434" s="15"/>
      <c r="AE434" s="15"/>
      <c r="AF434" s="32"/>
      <c r="AH434" s="15"/>
      <c r="AI434" s="15"/>
      <c r="AJ434" s="15"/>
      <c r="AK434" s="15"/>
      <c r="AL434" s="15"/>
      <c r="AM434" s="15"/>
      <c r="AN434" s="15"/>
      <c r="AP434" s="15"/>
      <c r="AR434" s="15"/>
      <c r="AS434" s="15"/>
      <c r="AT434" s="15"/>
    </row>
    <row r="435" spans="5:46" x14ac:dyDescent="0.35">
      <c r="E435" s="15"/>
      <c r="F435" s="15"/>
      <c r="J435" s="15"/>
      <c r="K435" s="15"/>
      <c r="R435" s="15"/>
      <c r="S435" s="15"/>
      <c r="AE435" s="15"/>
      <c r="AF435" s="32"/>
      <c r="AH435" s="15"/>
      <c r="AI435" s="15"/>
      <c r="AJ435" s="15"/>
      <c r="AK435" s="15"/>
      <c r="AL435" s="15"/>
      <c r="AM435" s="15"/>
      <c r="AN435" s="15"/>
      <c r="AP435" s="15"/>
      <c r="AR435" s="15"/>
      <c r="AS435" s="15"/>
      <c r="AT435" s="15"/>
    </row>
    <row r="436" spans="5:46" x14ac:dyDescent="0.35">
      <c r="E436" s="15"/>
      <c r="F436" s="15"/>
      <c r="J436" s="15"/>
      <c r="K436" s="15"/>
      <c r="R436" s="15"/>
      <c r="S436" s="15"/>
      <c r="AE436" s="15"/>
      <c r="AF436" s="32"/>
      <c r="AH436" s="15"/>
      <c r="AI436" s="15"/>
      <c r="AJ436" s="15"/>
      <c r="AK436" s="15"/>
      <c r="AL436" s="15"/>
      <c r="AM436" s="15"/>
      <c r="AN436" s="15"/>
      <c r="AP436" s="15"/>
      <c r="AR436" s="15"/>
      <c r="AS436" s="15"/>
      <c r="AT436" s="15"/>
    </row>
    <row r="437" spans="5:46" x14ac:dyDescent="0.35">
      <c r="E437" s="15"/>
      <c r="F437" s="15"/>
      <c r="J437" s="15"/>
      <c r="K437" s="15"/>
      <c r="R437" s="15"/>
      <c r="S437" s="15"/>
      <c r="AE437" s="15"/>
      <c r="AF437" s="32"/>
      <c r="AH437" s="15"/>
      <c r="AI437" s="15"/>
      <c r="AJ437" s="15"/>
      <c r="AK437" s="15"/>
      <c r="AL437" s="15"/>
      <c r="AM437" s="15"/>
      <c r="AN437" s="15"/>
      <c r="AP437" s="15"/>
      <c r="AR437" s="15"/>
      <c r="AS437" s="15"/>
      <c r="AT437" s="15"/>
    </row>
    <row r="438" spans="5:46" x14ac:dyDescent="0.35">
      <c r="E438" s="15"/>
      <c r="F438" s="15"/>
      <c r="J438" s="15"/>
      <c r="K438" s="15"/>
      <c r="R438" s="15"/>
      <c r="S438" s="15"/>
      <c r="AE438" s="15"/>
      <c r="AF438" s="32"/>
      <c r="AH438" s="15"/>
      <c r="AI438" s="15"/>
      <c r="AJ438" s="15"/>
      <c r="AK438" s="15"/>
      <c r="AL438" s="15"/>
      <c r="AM438" s="15"/>
      <c r="AN438" s="15"/>
      <c r="AP438" s="15"/>
      <c r="AR438" s="15"/>
      <c r="AS438" s="15"/>
      <c r="AT438" s="15"/>
    </row>
    <row r="439" spans="5:46" x14ac:dyDescent="0.35">
      <c r="E439" s="15"/>
      <c r="F439" s="15"/>
      <c r="J439" s="15"/>
      <c r="K439" s="15"/>
      <c r="R439" s="15"/>
      <c r="S439" s="15"/>
      <c r="AE439" s="15"/>
      <c r="AF439" s="32"/>
      <c r="AH439" s="15"/>
      <c r="AI439" s="15"/>
      <c r="AJ439" s="15"/>
      <c r="AK439" s="15"/>
      <c r="AL439" s="15"/>
      <c r="AM439" s="15"/>
      <c r="AN439" s="15"/>
      <c r="AP439" s="15"/>
      <c r="AR439" s="15"/>
      <c r="AS439" s="15"/>
      <c r="AT439" s="15"/>
    </row>
    <row r="440" spans="5:46" x14ac:dyDescent="0.35">
      <c r="E440" s="15"/>
      <c r="F440" s="15"/>
      <c r="J440" s="15"/>
      <c r="K440" s="15"/>
      <c r="R440" s="15"/>
      <c r="S440" s="15"/>
      <c r="AE440" s="15"/>
      <c r="AF440" s="32"/>
      <c r="AH440" s="15"/>
      <c r="AI440" s="15"/>
      <c r="AJ440" s="15"/>
      <c r="AK440" s="15"/>
      <c r="AL440" s="15"/>
      <c r="AM440" s="15"/>
      <c r="AN440" s="15"/>
      <c r="AP440" s="15"/>
      <c r="AR440" s="15"/>
      <c r="AS440" s="15"/>
      <c r="AT440" s="15"/>
    </row>
    <row r="441" spans="5:46" x14ac:dyDescent="0.35">
      <c r="E441" s="15"/>
      <c r="F441" s="15"/>
      <c r="J441" s="15"/>
      <c r="K441" s="15"/>
      <c r="R441" s="15"/>
      <c r="S441" s="15"/>
      <c r="AE441" s="15"/>
      <c r="AF441" s="32"/>
      <c r="AH441" s="15"/>
      <c r="AI441" s="15"/>
      <c r="AJ441" s="15"/>
      <c r="AK441" s="15"/>
      <c r="AL441" s="15"/>
      <c r="AM441" s="15"/>
      <c r="AN441" s="15"/>
      <c r="AP441" s="15"/>
      <c r="AR441" s="15"/>
      <c r="AS441" s="15"/>
      <c r="AT441" s="15"/>
    </row>
    <row r="442" spans="5:46" x14ac:dyDescent="0.35">
      <c r="E442" s="15"/>
      <c r="F442" s="15"/>
      <c r="J442" s="15"/>
      <c r="K442" s="15"/>
      <c r="R442" s="15"/>
      <c r="S442" s="15"/>
      <c r="AE442" s="15"/>
      <c r="AF442" s="32"/>
      <c r="AH442" s="15"/>
      <c r="AI442" s="15"/>
      <c r="AJ442" s="15"/>
      <c r="AK442" s="15"/>
      <c r="AL442" s="15"/>
      <c r="AM442" s="15"/>
      <c r="AN442" s="15"/>
      <c r="AP442" s="15"/>
      <c r="AR442" s="15"/>
      <c r="AS442" s="15"/>
      <c r="AT442" s="15"/>
    </row>
    <row r="443" spans="5:46" x14ac:dyDescent="0.35">
      <c r="E443" s="15"/>
      <c r="F443" s="15"/>
      <c r="J443" s="15"/>
      <c r="K443" s="15"/>
      <c r="R443" s="15"/>
      <c r="S443" s="15"/>
      <c r="AE443" s="15"/>
      <c r="AF443" s="32"/>
      <c r="AH443" s="15"/>
      <c r="AI443" s="15"/>
      <c r="AJ443" s="15"/>
      <c r="AK443" s="15"/>
      <c r="AL443" s="15"/>
      <c r="AM443" s="15"/>
      <c r="AN443" s="15"/>
      <c r="AP443" s="15"/>
      <c r="AR443" s="15"/>
      <c r="AS443" s="15"/>
      <c r="AT443" s="15"/>
    </row>
    <row r="444" spans="5:46" x14ac:dyDescent="0.35">
      <c r="E444" s="15"/>
      <c r="F444" s="15"/>
      <c r="J444" s="15"/>
      <c r="K444" s="15"/>
      <c r="R444" s="15"/>
      <c r="S444" s="15"/>
      <c r="AE444" s="15"/>
      <c r="AF444" s="32"/>
      <c r="AH444" s="15"/>
      <c r="AI444" s="15"/>
      <c r="AJ444" s="15"/>
      <c r="AK444" s="15"/>
      <c r="AL444" s="15"/>
      <c r="AM444" s="15"/>
      <c r="AN444" s="15"/>
      <c r="AP444" s="15"/>
      <c r="AR444" s="15"/>
      <c r="AS444" s="15"/>
      <c r="AT444" s="15"/>
    </row>
    <row r="445" spans="5:46" x14ac:dyDescent="0.35">
      <c r="E445" s="15"/>
      <c r="F445" s="15"/>
      <c r="J445" s="15"/>
      <c r="K445" s="15"/>
      <c r="R445" s="15"/>
      <c r="S445" s="15"/>
      <c r="AE445" s="15"/>
      <c r="AF445" s="32"/>
      <c r="AH445" s="15"/>
      <c r="AI445" s="15"/>
      <c r="AJ445" s="15"/>
      <c r="AK445" s="15"/>
      <c r="AL445" s="15"/>
      <c r="AM445" s="15"/>
      <c r="AN445" s="15"/>
      <c r="AP445" s="15"/>
      <c r="AR445" s="15"/>
      <c r="AS445" s="15"/>
      <c r="AT445" s="15"/>
    </row>
    <row r="446" spans="5:46" x14ac:dyDescent="0.35">
      <c r="E446" s="15"/>
      <c r="F446" s="15"/>
      <c r="J446" s="15"/>
      <c r="K446" s="15"/>
      <c r="R446" s="15"/>
      <c r="S446" s="15"/>
      <c r="AE446" s="15"/>
      <c r="AF446" s="32"/>
      <c r="AH446" s="15"/>
      <c r="AI446" s="15"/>
      <c r="AJ446" s="15"/>
      <c r="AK446" s="15"/>
      <c r="AL446" s="15"/>
      <c r="AM446" s="15"/>
      <c r="AN446" s="15"/>
      <c r="AP446" s="15"/>
      <c r="AR446" s="15"/>
      <c r="AS446" s="15"/>
      <c r="AT446" s="15"/>
    </row>
    <row r="447" spans="5:46" x14ac:dyDescent="0.35">
      <c r="E447" s="15"/>
      <c r="F447" s="15"/>
      <c r="J447" s="15"/>
      <c r="K447" s="15"/>
      <c r="R447" s="15"/>
      <c r="S447" s="15"/>
      <c r="AE447" s="15"/>
      <c r="AF447" s="32"/>
      <c r="AH447" s="15"/>
      <c r="AI447" s="15"/>
      <c r="AJ447" s="15"/>
      <c r="AK447" s="15"/>
      <c r="AL447" s="15"/>
      <c r="AM447" s="15"/>
      <c r="AN447" s="15"/>
      <c r="AP447" s="15"/>
      <c r="AR447" s="15"/>
      <c r="AS447" s="15"/>
      <c r="AT447" s="15"/>
    </row>
    <row r="448" spans="5:46" x14ac:dyDescent="0.35">
      <c r="E448" s="15"/>
      <c r="F448" s="15"/>
      <c r="J448" s="15"/>
      <c r="K448" s="15"/>
      <c r="R448" s="15"/>
      <c r="S448" s="15"/>
      <c r="AE448" s="15"/>
      <c r="AF448" s="32"/>
      <c r="AH448" s="15"/>
      <c r="AI448" s="15"/>
      <c r="AJ448" s="15"/>
      <c r="AK448" s="15"/>
      <c r="AL448" s="15"/>
      <c r="AM448" s="15"/>
      <c r="AN448" s="15"/>
      <c r="AP448" s="15"/>
      <c r="AR448" s="15"/>
      <c r="AS448" s="15"/>
      <c r="AT448" s="15"/>
    </row>
    <row r="449" spans="5:46" x14ac:dyDescent="0.35">
      <c r="E449" s="15"/>
      <c r="F449" s="15"/>
      <c r="J449" s="15"/>
      <c r="K449" s="15"/>
      <c r="R449" s="15"/>
      <c r="S449" s="15"/>
      <c r="AE449" s="15"/>
      <c r="AF449" s="32"/>
      <c r="AH449" s="15"/>
      <c r="AI449" s="15"/>
      <c r="AJ449" s="15"/>
      <c r="AK449" s="15"/>
      <c r="AL449" s="15"/>
      <c r="AM449" s="15"/>
      <c r="AN449" s="15"/>
      <c r="AP449" s="15"/>
      <c r="AR449" s="15"/>
      <c r="AS449" s="15"/>
      <c r="AT449" s="15"/>
    </row>
    <row r="450" spans="5:46" x14ac:dyDescent="0.35">
      <c r="E450" s="15"/>
      <c r="F450" s="15"/>
      <c r="J450" s="15"/>
      <c r="K450" s="15"/>
      <c r="R450" s="15"/>
      <c r="S450" s="15"/>
      <c r="AE450" s="15"/>
      <c r="AF450" s="32"/>
      <c r="AH450" s="15"/>
      <c r="AI450" s="15"/>
      <c r="AJ450" s="15"/>
      <c r="AK450" s="15"/>
      <c r="AL450" s="15"/>
      <c r="AM450" s="15"/>
      <c r="AN450" s="15"/>
      <c r="AP450" s="15"/>
      <c r="AR450" s="15"/>
      <c r="AS450" s="15"/>
      <c r="AT450" s="15"/>
    </row>
    <row r="451" spans="5:46" x14ac:dyDescent="0.35">
      <c r="E451" s="15"/>
      <c r="F451" s="15"/>
      <c r="J451" s="15"/>
      <c r="K451" s="15"/>
      <c r="R451" s="15"/>
      <c r="S451" s="15"/>
      <c r="AE451" s="15"/>
      <c r="AF451" s="32"/>
      <c r="AH451" s="15"/>
      <c r="AI451" s="15"/>
      <c r="AJ451" s="15"/>
      <c r="AK451" s="15"/>
      <c r="AL451" s="15"/>
      <c r="AM451" s="15"/>
      <c r="AN451" s="15"/>
      <c r="AP451" s="15"/>
      <c r="AR451" s="15"/>
      <c r="AS451" s="15"/>
      <c r="AT451" s="15"/>
    </row>
    <row r="452" spans="5:46" x14ac:dyDescent="0.35">
      <c r="E452" s="15"/>
      <c r="F452" s="15"/>
      <c r="J452" s="15"/>
      <c r="K452" s="15"/>
      <c r="R452" s="15"/>
      <c r="S452" s="15"/>
      <c r="AE452" s="15"/>
      <c r="AF452" s="32"/>
      <c r="AH452" s="15"/>
      <c r="AI452" s="15"/>
      <c r="AJ452" s="15"/>
      <c r="AK452" s="15"/>
      <c r="AL452" s="15"/>
      <c r="AM452" s="15"/>
      <c r="AN452" s="15"/>
      <c r="AP452" s="15"/>
      <c r="AR452" s="15"/>
      <c r="AS452" s="15"/>
      <c r="AT452" s="15"/>
    </row>
    <row r="453" spans="5:46" x14ac:dyDescent="0.35">
      <c r="E453" s="15"/>
      <c r="F453" s="15"/>
      <c r="J453" s="15"/>
      <c r="K453" s="15"/>
      <c r="R453" s="15"/>
      <c r="S453" s="15"/>
      <c r="AE453" s="15"/>
      <c r="AF453" s="32"/>
      <c r="AH453" s="15"/>
      <c r="AI453" s="15"/>
      <c r="AJ453" s="15"/>
      <c r="AK453" s="15"/>
      <c r="AL453" s="15"/>
      <c r="AM453" s="15"/>
      <c r="AN453" s="15"/>
      <c r="AP453" s="15"/>
      <c r="AR453" s="15"/>
      <c r="AS453" s="15"/>
      <c r="AT453" s="15"/>
    </row>
    <row r="454" spans="5:46" x14ac:dyDescent="0.35">
      <c r="E454" s="15"/>
      <c r="F454" s="15"/>
      <c r="J454" s="15"/>
      <c r="K454" s="15"/>
      <c r="R454" s="15"/>
      <c r="S454" s="15"/>
      <c r="AE454" s="15"/>
      <c r="AF454" s="32"/>
      <c r="AH454" s="15"/>
      <c r="AI454" s="15"/>
      <c r="AJ454" s="15"/>
      <c r="AK454" s="15"/>
      <c r="AL454" s="15"/>
      <c r="AM454" s="15"/>
      <c r="AN454" s="15"/>
      <c r="AP454" s="15"/>
      <c r="AR454" s="15"/>
      <c r="AS454" s="15"/>
      <c r="AT454" s="15"/>
    </row>
    <row r="455" spans="5:46" x14ac:dyDescent="0.35">
      <c r="E455" s="15"/>
      <c r="F455" s="15"/>
      <c r="J455" s="15"/>
      <c r="K455" s="15"/>
      <c r="R455" s="15"/>
      <c r="S455" s="15"/>
      <c r="AE455" s="15"/>
      <c r="AF455" s="32"/>
      <c r="AH455" s="15"/>
      <c r="AI455" s="15"/>
      <c r="AJ455" s="15"/>
      <c r="AK455" s="15"/>
      <c r="AL455" s="15"/>
      <c r="AM455" s="15"/>
      <c r="AN455" s="15"/>
      <c r="AP455" s="15"/>
      <c r="AR455" s="15"/>
      <c r="AS455" s="15"/>
      <c r="AT455" s="15"/>
    </row>
    <row r="456" spans="5:46" x14ac:dyDescent="0.35">
      <c r="E456" s="15"/>
      <c r="F456" s="15"/>
      <c r="J456" s="15"/>
      <c r="K456" s="15"/>
      <c r="R456" s="15"/>
      <c r="S456" s="15"/>
      <c r="AE456" s="15"/>
      <c r="AF456" s="32"/>
      <c r="AH456" s="15"/>
      <c r="AI456" s="15"/>
      <c r="AJ456" s="15"/>
      <c r="AK456" s="15"/>
      <c r="AL456" s="15"/>
      <c r="AM456" s="15"/>
      <c r="AN456" s="15"/>
      <c r="AP456" s="15"/>
      <c r="AR456" s="15"/>
      <c r="AS456" s="15"/>
      <c r="AT456" s="15"/>
    </row>
    <row r="457" spans="5:46" x14ac:dyDescent="0.35">
      <c r="E457" s="15"/>
      <c r="F457" s="15"/>
      <c r="J457" s="15"/>
      <c r="K457" s="15"/>
      <c r="R457" s="15"/>
      <c r="S457" s="15"/>
      <c r="AE457" s="15"/>
      <c r="AF457" s="32"/>
      <c r="AH457" s="15"/>
      <c r="AI457" s="15"/>
      <c r="AJ457" s="15"/>
      <c r="AK457" s="15"/>
      <c r="AL457" s="15"/>
      <c r="AM457" s="15"/>
      <c r="AN457" s="15"/>
      <c r="AP457" s="15"/>
      <c r="AR457" s="15"/>
      <c r="AS457" s="15"/>
      <c r="AT457" s="15"/>
    </row>
    <row r="458" spans="5:46" x14ac:dyDescent="0.35">
      <c r="E458" s="15"/>
      <c r="F458" s="15"/>
      <c r="J458" s="15"/>
      <c r="K458" s="15"/>
      <c r="R458" s="15"/>
      <c r="S458" s="15"/>
      <c r="AE458" s="15"/>
      <c r="AF458" s="32"/>
      <c r="AH458" s="15"/>
      <c r="AI458" s="15"/>
      <c r="AJ458" s="15"/>
      <c r="AK458" s="15"/>
      <c r="AL458" s="15"/>
      <c r="AM458" s="15"/>
      <c r="AN458" s="15"/>
      <c r="AP458" s="15"/>
      <c r="AR458" s="15"/>
      <c r="AS458" s="15"/>
      <c r="AT458" s="15"/>
    </row>
    <row r="459" spans="5:46" x14ac:dyDescent="0.35">
      <c r="E459" s="15"/>
      <c r="F459" s="15"/>
      <c r="J459" s="15"/>
      <c r="K459" s="15"/>
      <c r="R459" s="15"/>
      <c r="S459" s="15"/>
      <c r="AE459" s="15"/>
      <c r="AF459" s="32"/>
      <c r="AH459" s="15"/>
      <c r="AI459" s="15"/>
      <c r="AJ459" s="15"/>
      <c r="AK459" s="15"/>
      <c r="AL459" s="15"/>
      <c r="AM459" s="15"/>
      <c r="AN459" s="15"/>
      <c r="AP459" s="15"/>
      <c r="AR459" s="15"/>
      <c r="AS459" s="15"/>
      <c r="AT459" s="15"/>
    </row>
    <row r="460" spans="5:46" x14ac:dyDescent="0.35">
      <c r="E460" s="15"/>
      <c r="F460" s="15"/>
      <c r="J460" s="15"/>
      <c r="K460" s="15"/>
      <c r="R460" s="15"/>
      <c r="S460" s="15"/>
      <c r="AE460" s="15"/>
      <c r="AF460" s="32"/>
      <c r="AH460" s="15"/>
      <c r="AI460" s="15"/>
      <c r="AJ460" s="15"/>
      <c r="AK460" s="15"/>
      <c r="AL460" s="15"/>
      <c r="AM460" s="15"/>
      <c r="AN460" s="15"/>
      <c r="AP460" s="15"/>
      <c r="AR460" s="15"/>
      <c r="AS460" s="15"/>
      <c r="AT460" s="15"/>
    </row>
    <row r="461" spans="5:46" x14ac:dyDescent="0.35">
      <c r="E461" s="15"/>
      <c r="F461" s="15"/>
      <c r="J461" s="15"/>
      <c r="K461" s="15"/>
      <c r="R461" s="15"/>
      <c r="S461" s="15"/>
      <c r="AE461" s="15"/>
      <c r="AF461" s="32"/>
      <c r="AH461" s="15"/>
      <c r="AI461" s="15"/>
      <c r="AJ461" s="15"/>
      <c r="AK461" s="15"/>
      <c r="AL461" s="15"/>
      <c r="AM461" s="15"/>
      <c r="AN461" s="15"/>
      <c r="AP461" s="15"/>
      <c r="AR461" s="15"/>
      <c r="AS461" s="15"/>
      <c r="AT461" s="15"/>
    </row>
    <row r="462" spans="5:46" x14ac:dyDescent="0.35">
      <c r="E462" s="15"/>
      <c r="F462" s="15"/>
      <c r="J462" s="15"/>
      <c r="K462" s="15"/>
      <c r="R462" s="15"/>
      <c r="S462" s="15"/>
      <c r="AE462" s="15"/>
      <c r="AF462" s="32"/>
      <c r="AH462" s="15"/>
      <c r="AI462" s="15"/>
      <c r="AJ462" s="15"/>
      <c r="AK462" s="15"/>
      <c r="AL462" s="15"/>
      <c r="AM462" s="15"/>
      <c r="AN462" s="15"/>
      <c r="AP462" s="15"/>
      <c r="AR462" s="15"/>
      <c r="AS462" s="15"/>
      <c r="AT462" s="15"/>
    </row>
    <row r="463" spans="5:46" x14ac:dyDescent="0.35">
      <c r="E463" s="15"/>
      <c r="F463" s="15"/>
      <c r="J463" s="15"/>
      <c r="K463" s="15"/>
      <c r="R463" s="15"/>
      <c r="S463" s="15"/>
      <c r="AE463" s="15"/>
      <c r="AF463" s="32"/>
      <c r="AH463" s="15"/>
      <c r="AI463" s="15"/>
      <c r="AJ463" s="15"/>
      <c r="AK463" s="15"/>
      <c r="AL463" s="15"/>
      <c r="AM463" s="15"/>
      <c r="AN463" s="15"/>
      <c r="AP463" s="15"/>
      <c r="AR463" s="15"/>
      <c r="AS463" s="15"/>
      <c r="AT463" s="15"/>
    </row>
    <row r="464" spans="5:46" x14ac:dyDescent="0.35">
      <c r="E464" s="15"/>
      <c r="F464" s="15"/>
      <c r="J464" s="15"/>
      <c r="K464" s="15"/>
      <c r="R464" s="15"/>
      <c r="S464" s="15"/>
      <c r="AE464" s="15"/>
      <c r="AF464" s="32"/>
      <c r="AH464" s="15"/>
      <c r="AI464" s="15"/>
      <c r="AJ464" s="15"/>
      <c r="AK464" s="15"/>
      <c r="AL464" s="15"/>
      <c r="AM464" s="15"/>
      <c r="AN464" s="15"/>
      <c r="AP464" s="15"/>
      <c r="AR464" s="15"/>
      <c r="AS464" s="15"/>
      <c r="AT464" s="15"/>
    </row>
    <row r="465" spans="5:46" x14ac:dyDescent="0.35">
      <c r="E465" s="15"/>
      <c r="F465" s="15"/>
      <c r="J465" s="15"/>
      <c r="K465" s="15"/>
      <c r="R465" s="15"/>
      <c r="S465" s="15"/>
      <c r="AE465" s="15"/>
      <c r="AF465" s="32"/>
      <c r="AH465" s="15"/>
      <c r="AI465" s="15"/>
      <c r="AJ465" s="15"/>
      <c r="AK465" s="15"/>
      <c r="AL465" s="15"/>
      <c r="AM465" s="15"/>
      <c r="AN465" s="15"/>
      <c r="AP465" s="15"/>
      <c r="AR465" s="15"/>
      <c r="AS465" s="15"/>
      <c r="AT465" s="15"/>
    </row>
    <row r="466" spans="5:46" x14ac:dyDescent="0.35">
      <c r="E466" s="15"/>
      <c r="F466" s="15"/>
      <c r="J466" s="15"/>
      <c r="K466" s="15"/>
      <c r="R466" s="15"/>
      <c r="S466" s="15"/>
      <c r="AE466" s="15"/>
      <c r="AF466" s="32"/>
      <c r="AH466" s="15"/>
      <c r="AI466" s="15"/>
      <c r="AJ466" s="15"/>
      <c r="AK466" s="15"/>
      <c r="AL466" s="15"/>
      <c r="AM466" s="15"/>
      <c r="AN466" s="15"/>
      <c r="AP466" s="15"/>
      <c r="AR466" s="15"/>
      <c r="AS466" s="15"/>
      <c r="AT466" s="15"/>
    </row>
    <row r="467" spans="5:46" x14ac:dyDescent="0.35">
      <c r="E467" s="15"/>
      <c r="F467" s="15"/>
      <c r="J467" s="15"/>
      <c r="K467" s="15"/>
      <c r="R467" s="15"/>
      <c r="S467" s="15"/>
      <c r="AE467" s="15"/>
      <c r="AF467" s="32"/>
      <c r="AH467" s="15"/>
      <c r="AI467" s="15"/>
      <c r="AJ467" s="15"/>
      <c r="AK467" s="15"/>
      <c r="AL467" s="15"/>
      <c r="AM467" s="15"/>
      <c r="AN467" s="15"/>
      <c r="AP467" s="15"/>
      <c r="AR467" s="15"/>
      <c r="AS467" s="15"/>
      <c r="AT467" s="15"/>
    </row>
    <row r="468" spans="5:46" x14ac:dyDescent="0.35">
      <c r="E468" s="15"/>
      <c r="F468" s="15"/>
      <c r="J468" s="15"/>
      <c r="K468" s="15"/>
      <c r="R468" s="15"/>
      <c r="S468" s="15"/>
      <c r="AE468" s="15"/>
      <c r="AF468" s="32"/>
      <c r="AH468" s="15"/>
      <c r="AI468" s="15"/>
      <c r="AJ468" s="15"/>
      <c r="AK468" s="15"/>
      <c r="AL468" s="15"/>
      <c r="AM468" s="15"/>
      <c r="AN468" s="15"/>
      <c r="AP468" s="15"/>
      <c r="AR468" s="15"/>
      <c r="AS468" s="15"/>
      <c r="AT468" s="15"/>
    </row>
    <row r="469" spans="5:46" x14ac:dyDescent="0.35">
      <c r="E469" s="15"/>
      <c r="F469" s="15"/>
      <c r="J469" s="15"/>
      <c r="K469" s="15"/>
      <c r="R469" s="15"/>
      <c r="S469" s="15"/>
      <c r="AE469" s="15"/>
      <c r="AF469" s="32"/>
      <c r="AH469" s="15"/>
      <c r="AI469" s="15"/>
      <c r="AJ469" s="15"/>
      <c r="AK469" s="15"/>
      <c r="AL469" s="15"/>
      <c r="AM469" s="15"/>
      <c r="AN469" s="15"/>
      <c r="AP469" s="15"/>
      <c r="AR469" s="15"/>
      <c r="AS469" s="15"/>
      <c r="AT469" s="15"/>
    </row>
    <row r="470" spans="5:46" x14ac:dyDescent="0.35">
      <c r="E470" s="15"/>
      <c r="F470" s="15"/>
      <c r="J470" s="15"/>
      <c r="K470" s="15"/>
      <c r="R470" s="15"/>
      <c r="S470" s="15"/>
      <c r="AE470" s="15"/>
      <c r="AF470" s="32"/>
      <c r="AH470" s="15"/>
      <c r="AI470" s="15"/>
      <c r="AJ470" s="15"/>
      <c r="AK470" s="15"/>
      <c r="AL470" s="15"/>
      <c r="AM470" s="15"/>
      <c r="AN470" s="15"/>
      <c r="AP470" s="15"/>
      <c r="AR470" s="15"/>
      <c r="AS470" s="15"/>
      <c r="AT470" s="15"/>
    </row>
    <row r="471" spans="5:46" x14ac:dyDescent="0.35">
      <c r="E471" s="15"/>
      <c r="F471" s="15"/>
      <c r="J471" s="15"/>
      <c r="K471" s="15"/>
      <c r="R471" s="15"/>
      <c r="S471" s="15"/>
      <c r="AE471" s="15"/>
      <c r="AF471" s="32"/>
      <c r="AH471" s="15"/>
      <c r="AI471" s="15"/>
      <c r="AJ471" s="15"/>
      <c r="AK471" s="15"/>
      <c r="AL471" s="15"/>
      <c r="AM471" s="15"/>
      <c r="AN471" s="15"/>
      <c r="AP471" s="15"/>
      <c r="AR471" s="15"/>
      <c r="AS471" s="15"/>
      <c r="AT471" s="15"/>
    </row>
    <row r="472" spans="5:46" x14ac:dyDescent="0.35">
      <c r="E472" s="15"/>
      <c r="F472" s="15"/>
      <c r="J472" s="15"/>
      <c r="K472" s="15"/>
      <c r="R472" s="15"/>
      <c r="S472" s="15"/>
      <c r="AE472" s="15"/>
      <c r="AF472" s="32"/>
      <c r="AH472" s="15"/>
      <c r="AI472" s="15"/>
      <c r="AJ472" s="15"/>
      <c r="AK472" s="15"/>
      <c r="AL472" s="15"/>
      <c r="AM472" s="15"/>
      <c r="AN472" s="15"/>
      <c r="AP472" s="15"/>
      <c r="AR472" s="15"/>
      <c r="AS472" s="15"/>
      <c r="AT472" s="15"/>
    </row>
    <row r="473" spans="5:46" x14ac:dyDescent="0.35">
      <c r="E473" s="15"/>
      <c r="F473" s="15"/>
      <c r="J473" s="15"/>
      <c r="K473" s="15"/>
      <c r="R473" s="15"/>
      <c r="S473" s="15"/>
      <c r="AE473" s="15"/>
      <c r="AF473" s="32"/>
      <c r="AH473" s="15"/>
      <c r="AI473" s="15"/>
      <c r="AJ473" s="15"/>
      <c r="AK473" s="15"/>
      <c r="AL473" s="15"/>
      <c r="AM473" s="15"/>
      <c r="AN473" s="15"/>
      <c r="AP473" s="15"/>
      <c r="AR473" s="15"/>
      <c r="AS473" s="15"/>
      <c r="AT473" s="15"/>
    </row>
    <row r="474" spans="5:46" x14ac:dyDescent="0.35">
      <c r="E474" s="15"/>
      <c r="F474" s="15"/>
      <c r="J474" s="15"/>
      <c r="K474" s="15"/>
      <c r="R474" s="15"/>
      <c r="S474" s="15"/>
      <c r="AE474" s="15"/>
      <c r="AF474" s="32"/>
      <c r="AH474" s="15"/>
      <c r="AI474" s="15"/>
      <c r="AJ474" s="15"/>
      <c r="AK474" s="15"/>
      <c r="AL474" s="15"/>
      <c r="AM474" s="15"/>
      <c r="AN474" s="15"/>
      <c r="AP474" s="15"/>
      <c r="AR474" s="15"/>
      <c r="AS474" s="15"/>
      <c r="AT474" s="15"/>
    </row>
    <row r="475" spans="5:46" x14ac:dyDescent="0.35">
      <c r="E475" s="15"/>
      <c r="F475" s="15"/>
      <c r="J475" s="15"/>
      <c r="K475" s="15"/>
      <c r="R475" s="15"/>
      <c r="S475" s="15"/>
      <c r="AE475" s="15"/>
      <c r="AF475" s="32"/>
      <c r="AH475" s="15"/>
      <c r="AI475" s="15"/>
      <c r="AJ475" s="15"/>
      <c r="AK475" s="15"/>
      <c r="AL475" s="15"/>
      <c r="AM475" s="15"/>
      <c r="AN475" s="15"/>
      <c r="AP475" s="15"/>
      <c r="AR475" s="15"/>
      <c r="AS475" s="15"/>
      <c r="AT475" s="15"/>
    </row>
    <row r="476" spans="5:46" x14ac:dyDescent="0.35">
      <c r="E476" s="15"/>
      <c r="F476" s="15"/>
      <c r="J476" s="15"/>
      <c r="K476" s="15"/>
      <c r="R476" s="15"/>
      <c r="S476" s="15"/>
      <c r="AE476" s="15"/>
      <c r="AF476" s="32"/>
      <c r="AH476" s="15"/>
      <c r="AI476" s="15"/>
      <c r="AJ476" s="15"/>
      <c r="AK476" s="15"/>
      <c r="AL476" s="15"/>
      <c r="AM476" s="15"/>
      <c r="AN476" s="15"/>
      <c r="AP476" s="15"/>
      <c r="AR476" s="15"/>
      <c r="AS476" s="15"/>
      <c r="AT476" s="15"/>
    </row>
    <row r="477" spans="5:46" x14ac:dyDescent="0.35">
      <c r="E477" s="15"/>
      <c r="F477" s="15"/>
      <c r="J477" s="15"/>
      <c r="K477" s="15"/>
      <c r="R477" s="15"/>
      <c r="S477" s="15"/>
      <c r="AE477" s="15"/>
      <c r="AF477" s="32"/>
      <c r="AH477" s="15"/>
      <c r="AI477" s="15"/>
      <c r="AJ477" s="15"/>
      <c r="AK477" s="15"/>
      <c r="AL477" s="15"/>
      <c r="AM477" s="15"/>
      <c r="AN477" s="15"/>
      <c r="AP477" s="15"/>
      <c r="AR477" s="15"/>
      <c r="AS477" s="15"/>
      <c r="AT477" s="15"/>
    </row>
    <row r="478" spans="5:46" x14ac:dyDescent="0.35">
      <c r="E478" s="15"/>
      <c r="F478" s="15"/>
      <c r="J478" s="15"/>
      <c r="K478" s="15"/>
      <c r="R478" s="15"/>
      <c r="S478" s="15"/>
      <c r="AE478" s="15"/>
      <c r="AF478" s="32"/>
      <c r="AH478" s="15"/>
      <c r="AI478" s="15"/>
      <c r="AJ478" s="15"/>
      <c r="AK478" s="15"/>
      <c r="AL478" s="15"/>
      <c r="AM478" s="15"/>
      <c r="AN478" s="15"/>
      <c r="AP478" s="15"/>
      <c r="AR478" s="15"/>
      <c r="AS478" s="15"/>
      <c r="AT478" s="15"/>
    </row>
    <row r="479" spans="5:46" x14ac:dyDescent="0.35">
      <c r="E479" s="15"/>
      <c r="F479" s="15"/>
      <c r="J479" s="15"/>
      <c r="K479" s="15"/>
      <c r="R479" s="15"/>
      <c r="S479" s="15"/>
      <c r="AE479" s="15"/>
      <c r="AF479" s="32"/>
      <c r="AH479" s="15"/>
      <c r="AI479" s="15"/>
      <c r="AJ479" s="15"/>
      <c r="AK479" s="15"/>
      <c r="AL479" s="15"/>
      <c r="AM479" s="15"/>
      <c r="AN479" s="15"/>
      <c r="AP479" s="15"/>
      <c r="AR479" s="15"/>
      <c r="AS479" s="15"/>
      <c r="AT479" s="15"/>
    </row>
    <row r="480" spans="5:46" x14ac:dyDescent="0.35">
      <c r="E480" s="15"/>
      <c r="F480" s="15"/>
      <c r="J480" s="15"/>
      <c r="K480" s="15"/>
      <c r="R480" s="15"/>
      <c r="S480" s="15"/>
      <c r="AE480" s="15"/>
      <c r="AF480" s="32"/>
      <c r="AH480" s="15"/>
      <c r="AI480" s="15"/>
      <c r="AJ480" s="15"/>
      <c r="AK480" s="15"/>
      <c r="AL480" s="15"/>
      <c r="AM480" s="15"/>
      <c r="AN480" s="15"/>
      <c r="AP480" s="15"/>
      <c r="AR480" s="15"/>
      <c r="AS480" s="15"/>
      <c r="AT480" s="15"/>
    </row>
    <row r="481" spans="5:46" x14ac:dyDescent="0.35">
      <c r="E481" s="15"/>
      <c r="F481" s="15"/>
      <c r="J481" s="15"/>
      <c r="K481" s="15"/>
      <c r="R481" s="15"/>
      <c r="S481" s="15"/>
      <c r="AE481" s="15"/>
      <c r="AF481" s="32"/>
      <c r="AH481" s="15"/>
      <c r="AI481" s="15"/>
      <c r="AJ481" s="15"/>
      <c r="AK481" s="15"/>
      <c r="AL481" s="15"/>
      <c r="AM481" s="15"/>
      <c r="AN481" s="15"/>
      <c r="AP481" s="15"/>
      <c r="AR481" s="15"/>
      <c r="AS481" s="15"/>
      <c r="AT481" s="15"/>
    </row>
    <row r="482" spans="5:46" x14ac:dyDescent="0.35">
      <c r="E482" s="15"/>
      <c r="F482" s="15"/>
      <c r="J482" s="15"/>
      <c r="K482" s="15"/>
      <c r="R482" s="15"/>
      <c r="S482" s="15"/>
      <c r="AE482" s="15"/>
      <c r="AF482" s="32"/>
      <c r="AH482" s="15"/>
      <c r="AI482" s="15"/>
      <c r="AJ482" s="15"/>
      <c r="AK482" s="15"/>
      <c r="AL482" s="15"/>
      <c r="AM482" s="15"/>
      <c r="AN482" s="15"/>
      <c r="AP482" s="15"/>
      <c r="AR482" s="15"/>
      <c r="AS482" s="15"/>
      <c r="AT482" s="15"/>
    </row>
    <row r="483" spans="5:46" x14ac:dyDescent="0.35">
      <c r="E483" s="15"/>
      <c r="F483" s="15"/>
      <c r="J483" s="15"/>
      <c r="K483" s="15"/>
      <c r="R483" s="15"/>
      <c r="S483" s="15"/>
      <c r="AE483" s="15"/>
      <c r="AF483" s="32"/>
      <c r="AH483" s="15"/>
      <c r="AI483" s="15"/>
      <c r="AJ483" s="15"/>
      <c r="AK483" s="15"/>
      <c r="AL483" s="15"/>
      <c r="AM483" s="15"/>
      <c r="AN483" s="15"/>
      <c r="AP483" s="15"/>
      <c r="AR483" s="15"/>
      <c r="AS483" s="15"/>
      <c r="AT483" s="15"/>
    </row>
    <row r="484" spans="5:46" x14ac:dyDescent="0.35">
      <c r="E484" s="15"/>
      <c r="F484" s="15"/>
      <c r="J484" s="15"/>
      <c r="K484" s="15"/>
      <c r="R484" s="15"/>
      <c r="S484" s="15"/>
      <c r="AE484" s="15"/>
      <c r="AF484" s="32"/>
      <c r="AH484" s="15"/>
      <c r="AI484" s="15"/>
      <c r="AJ484" s="15"/>
      <c r="AK484" s="15"/>
      <c r="AL484" s="15"/>
      <c r="AM484" s="15"/>
      <c r="AN484" s="15"/>
      <c r="AP484" s="15"/>
      <c r="AR484" s="15"/>
      <c r="AS484" s="15"/>
      <c r="AT484" s="15"/>
    </row>
    <row r="485" spans="5:46" x14ac:dyDescent="0.35">
      <c r="E485" s="15"/>
      <c r="F485" s="15"/>
      <c r="J485" s="15"/>
      <c r="K485" s="15"/>
      <c r="R485" s="15"/>
      <c r="S485" s="15"/>
      <c r="AE485" s="15"/>
      <c r="AF485" s="32"/>
      <c r="AH485" s="15"/>
      <c r="AI485" s="15"/>
      <c r="AJ485" s="15"/>
      <c r="AK485" s="15"/>
      <c r="AL485" s="15"/>
      <c r="AM485" s="15"/>
      <c r="AN485" s="15"/>
      <c r="AP485" s="15"/>
      <c r="AR485" s="15"/>
      <c r="AS485" s="15"/>
      <c r="AT485" s="15"/>
    </row>
    <row r="486" spans="5:46" x14ac:dyDescent="0.35">
      <c r="E486" s="15"/>
      <c r="F486" s="15"/>
      <c r="J486" s="15"/>
      <c r="K486" s="15"/>
      <c r="R486" s="15"/>
      <c r="S486" s="15"/>
      <c r="AE486" s="15"/>
      <c r="AF486" s="32"/>
      <c r="AH486" s="15"/>
      <c r="AI486" s="15"/>
      <c r="AJ486" s="15"/>
      <c r="AK486" s="15"/>
      <c r="AL486" s="15"/>
      <c r="AM486" s="15"/>
      <c r="AN486" s="15"/>
      <c r="AP486" s="15"/>
      <c r="AR486" s="15"/>
      <c r="AS486" s="15"/>
      <c r="AT486" s="15"/>
    </row>
    <row r="487" spans="5:46" x14ac:dyDescent="0.35">
      <c r="E487" s="15"/>
      <c r="F487" s="15"/>
      <c r="J487" s="15"/>
      <c r="K487" s="15"/>
      <c r="R487" s="15"/>
      <c r="S487" s="15"/>
      <c r="AE487" s="15"/>
      <c r="AF487" s="32"/>
      <c r="AH487" s="15"/>
      <c r="AI487" s="15"/>
      <c r="AJ487" s="15"/>
      <c r="AK487" s="15"/>
      <c r="AL487" s="15"/>
      <c r="AM487" s="15"/>
      <c r="AN487" s="15"/>
      <c r="AP487" s="15"/>
      <c r="AR487" s="15"/>
      <c r="AS487" s="15"/>
      <c r="AT487" s="15"/>
    </row>
    <row r="488" spans="5:46" x14ac:dyDescent="0.35">
      <c r="E488" s="15"/>
      <c r="F488" s="15"/>
      <c r="J488" s="15"/>
      <c r="K488" s="15"/>
      <c r="R488" s="15"/>
      <c r="S488" s="15"/>
      <c r="AE488" s="15"/>
      <c r="AF488" s="32"/>
      <c r="AH488" s="15"/>
      <c r="AI488" s="15"/>
      <c r="AJ488" s="15"/>
      <c r="AK488" s="15"/>
      <c r="AL488" s="15"/>
      <c r="AM488" s="15"/>
      <c r="AN488" s="15"/>
      <c r="AP488" s="15"/>
      <c r="AR488" s="15"/>
      <c r="AS488" s="15"/>
      <c r="AT488" s="15"/>
    </row>
    <row r="489" spans="5:46" x14ac:dyDescent="0.35">
      <c r="E489" s="15"/>
      <c r="F489" s="15"/>
      <c r="J489" s="15"/>
      <c r="K489" s="15"/>
      <c r="R489" s="15"/>
      <c r="S489" s="15"/>
      <c r="AE489" s="15"/>
      <c r="AF489" s="32"/>
      <c r="AH489" s="15"/>
      <c r="AI489" s="15"/>
      <c r="AJ489" s="15"/>
      <c r="AK489" s="15"/>
      <c r="AL489" s="15"/>
      <c r="AM489" s="15"/>
      <c r="AN489" s="15"/>
      <c r="AP489" s="15"/>
      <c r="AR489" s="15"/>
      <c r="AS489" s="15"/>
      <c r="AT489" s="15"/>
    </row>
    <row r="490" spans="5:46" x14ac:dyDescent="0.35">
      <c r="E490" s="15"/>
      <c r="F490" s="15"/>
      <c r="J490" s="15"/>
      <c r="K490" s="15"/>
      <c r="R490" s="15"/>
      <c r="S490" s="15"/>
      <c r="AE490" s="15"/>
      <c r="AF490" s="32"/>
      <c r="AH490" s="15"/>
      <c r="AI490" s="15"/>
      <c r="AJ490" s="15"/>
      <c r="AK490" s="15"/>
      <c r="AL490" s="15"/>
      <c r="AM490" s="15"/>
      <c r="AN490" s="15"/>
      <c r="AP490" s="15"/>
      <c r="AR490" s="15"/>
      <c r="AS490" s="15"/>
      <c r="AT490" s="15"/>
    </row>
    <row r="491" spans="5:46" x14ac:dyDescent="0.35">
      <c r="E491" s="15"/>
      <c r="F491" s="15"/>
      <c r="J491" s="15"/>
      <c r="K491" s="15"/>
      <c r="R491" s="15"/>
      <c r="S491" s="15"/>
      <c r="AE491" s="15"/>
      <c r="AF491" s="32"/>
      <c r="AH491" s="15"/>
      <c r="AI491" s="15"/>
      <c r="AJ491" s="15"/>
      <c r="AK491" s="15"/>
      <c r="AL491" s="15"/>
      <c r="AM491" s="15"/>
      <c r="AN491" s="15"/>
      <c r="AP491" s="15"/>
      <c r="AR491" s="15"/>
      <c r="AS491" s="15"/>
      <c r="AT491" s="15"/>
    </row>
    <row r="492" spans="5:46" x14ac:dyDescent="0.35">
      <c r="E492" s="15"/>
      <c r="F492" s="15"/>
      <c r="J492" s="15"/>
      <c r="K492" s="15"/>
      <c r="R492" s="15"/>
      <c r="S492" s="15"/>
      <c r="AE492" s="15"/>
      <c r="AF492" s="32"/>
      <c r="AH492" s="15"/>
      <c r="AI492" s="15"/>
      <c r="AJ492" s="15"/>
      <c r="AK492" s="15"/>
      <c r="AL492" s="15"/>
      <c r="AM492" s="15"/>
      <c r="AN492" s="15"/>
      <c r="AP492" s="15"/>
      <c r="AR492" s="15"/>
      <c r="AS492" s="15"/>
      <c r="AT492" s="15"/>
    </row>
    <row r="493" spans="5:46" x14ac:dyDescent="0.35">
      <c r="E493" s="15"/>
      <c r="F493" s="15"/>
      <c r="J493" s="15"/>
      <c r="K493" s="15"/>
      <c r="R493" s="15"/>
      <c r="S493" s="15"/>
      <c r="AE493" s="15"/>
      <c r="AF493" s="32"/>
      <c r="AH493" s="15"/>
      <c r="AI493" s="15"/>
      <c r="AJ493" s="15"/>
      <c r="AK493" s="15"/>
      <c r="AL493" s="15"/>
      <c r="AM493" s="15"/>
      <c r="AN493" s="15"/>
      <c r="AP493" s="15"/>
      <c r="AR493" s="15"/>
      <c r="AS493" s="15"/>
      <c r="AT493" s="15"/>
    </row>
    <row r="494" spans="5:46" x14ac:dyDescent="0.35">
      <c r="E494" s="15"/>
      <c r="F494" s="15"/>
      <c r="J494" s="15"/>
      <c r="K494" s="15"/>
      <c r="R494" s="15"/>
      <c r="S494" s="15"/>
      <c r="AE494" s="15"/>
      <c r="AF494" s="32"/>
      <c r="AH494" s="15"/>
      <c r="AI494" s="15"/>
      <c r="AJ494" s="15"/>
      <c r="AK494" s="15"/>
      <c r="AL494" s="15"/>
      <c r="AM494" s="15"/>
      <c r="AN494" s="15"/>
      <c r="AP494" s="15"/>
      <c r="AR494" s="15"/>
      <c r="AS494" s="15"/>
      <c r="AT494" s="15"/>
    </row>
    <row r="495" spans="5:46" x14ac:dyDescent="0.35">
      <c r="E495" s="15"/>
      <c r="F495" s="15"/>
      <c r="J495" s="15"/>
      <c r="K495" s="15"/>
      <c r="R495" s="15"/>
      <c r="S495" s="15"/>
      <c r="AE495" s="15"/>
      <c r="AF495" s="32"/>
      <c r="AH495" s="15"/>
      <c r="AI495" s="15"/>
      <c r="AJ495" s="15"/>
      <c r="AK495" s="15"/>
      <c r="AL495" s="15"/>
      <c r="AM495" s="15"/>
      <c r="AN495" s="15"/>
      <c r="AP495" s="15"/>
      <c r="AR495" s="15"/>
      <c r="AS495" s="15"/>
      <c r="AT495" s="15"/>
    </row>
    <row r="496" spans="5:46" x14ac:dyDescent="0.35">
      <c r="E496" s="15"/>
      <c r="F496" s="15"/>
      <c r="J496" s="15"/>
      <c r="K496" s="15"/>
      <c r="R496" s="15"/>
      <c r="S496" s="15"/>
      <c r="AE496" s="15"/>
      <c r="AF496" s="32"/>
      <c r="AH496" s="15"/>
      <c r="AI496" s="15"/>
      <c r="AJ496" s="15"/>
      <c r="AK496" s="15"/>
      <c r="AL496" s="15"/>
      <c r="AM496" s="15"/>
      <c r="AN496" s="15"/>
      <c r="AP496" s="15"/>
      <c r="AR496" s="15"/>
      <c r="AS496" s="15"/>
      <c r="AT496" s="15"/>
    </row>
    <row r="497" spans="5:46" x14ac:dyDescent="0.35">
      <c r="E497" s="15"/>
      <c r="F497" s="15"/>
      <c r="J497" s="15"/>
      <c r="K497" s="15"/>
      <c r="R497" s="15"/>
      <c r="S497" s="15"/>
      <c r="AE497" s="15"/>
      <c r="AF497" s="32"/>
      <c r="AH497" s="15"/>
      <c r="AI497" s="15"/>
      <c r="AJ497" s="15"/>
      <c r="AK497" s="15"/>
      <c r="AL497" s="15"/>
      <c r="AM497" s="15"/>
      <c r="AN497" s="15"/>
      <c r="AP497" s="15"/>
      <c r="AR497" s="15"/>
      <c r="AS497" s="15"/>
      <c r="AT497" s="15"/>
    </row>
    <row r="498" spans="5:46" x14ac:dyDescent="0.35">
      <c r="E498" s="15"/>
      <c r="F498" s="15"/>
      <c r="J498" s="15"/>
      <c r="K498" s="15"/>
      <c r="R498" s="15"/>
      <c r="S498" s="15"/>
      <c r="AE498" s="15"/>
      <c r="AF498" s="32"/>
      <c r="AH498" s="15"/>
      <c r="AI498" s="15"/>
      <c r="AJ498" s="15"/>
      <c r="AK498" s="15"/>
      <c r="AL498" s="15"/>
      <c r="AM498" s="15"/>
      <c r="AN498" s="15"/>
      <c r="AP498" s="15"/>
      <c r="AR498" s="15"/>
      <c r="AS498" s="15"/>
      <c r="AT498" s="15"/>
    </row>
    <row r="499" spans="5:46" x14ac:dyDescent="0.35">
      <c r="E499" s="15"/>
      <c r="F499" s="15"/>
      <c r="J499" s="15"/>
      <c r="K499" s="15"/>
      <c r="R499" s="15"/>
      <c r="S499" s="15"/>
      <c r="AE499" s="15"/>
      <c r="AF499" s="32"/>
      <c r="AH499" s="15"/>
      <c r="AI499" s="15"/>
      <c r="AJ499" s="15"/>
      <c r="AK499" s="15"/>
      <c r="AL499" s="15"/>
      <c r="AM499" s="15"/>
      <c r="AN499" s="15"/>
      <c r="AP499" s="15"/>
      <c r="AR499" s="15"/>
      <c r="AS499" s="15"/>
      <c r="AT499" s="15"/>
    </row>
    <row r="500" spans="5:46" x14ac:dyDescent="0.35">
      <c r="E500" s="15"/>
      <c r="F500" s="15"/>
      <c r="J500" s="15"/>
      <c r="K500" s="15"/>
      <c r="R500" s="15"/>
      <c r="S500" s="15"/>
      <c r="AE500" s="15"/>
      <c r="AF500" s="32"/>
      <c r="AH500" s="15"/>
      <c r="AI500" s="15"/>
      <c r="AJ500" s="15"/>
      <c r="AK500" s="15"/>
      <c r="AL500" s="15"/>
      <c r="AM500" s="15"/>
      <c r="AN500" s="15"/>
      <c r="AP500" s="15"/>
      <c r="AR500" s="15"/>
      <c r="AS500" s="15"/>
      <c r="AT500" s="15"/>
    </row>
    <row r="501" spans="5:46" x14ac:dyDescent="0.35">
      <c r="E501" s="15"/>
      <c r="F501" s="15"/>
      <c r="J501" s="15"/>
      <c r="K501" s="15"/>
      <c r="R501" s="15"/>
      <c r="S501" s="15"/>
      <c r="AE501" s="15"/>
      <c r="AF501" s="32"/>
      <c r="AH501" s="15"/>
      <c r="AI501" s="15"/>
      <c r="AJ501" s="15"/>
      <c r="AK501" s="15"/>
      <c r="AL501" s="15"/>
      <c r="AM501" s="15"/>
      <c r="AN501" s="15"/>
      <c r="AP501" s="15"/>
      <c r="AR501" s="15"/>
      <c r="AS501" s="15"/>
      <c r="AT501" s="15"/>
    </row>
    <row r="502" spans="5:46" x14ac:dyDescent="0.35">
      <c r="E502" s="15"/>
      <c r="F502" s="15"/>
      <c r="J502" s="15"/>
      <c r="K502" s="15"/>
      <c r="R502" s="15"/>
      <c r="S502" s="15"/>
      <c r="AE502" s="15"/>
      <c r="AF502" s="32"/>
      <c r="AH502" s="15"/>
      <c r="AI502" s="15"/>
      <c r="AJ502" s="15"/>
      <c r="AK502" s="15"/>
      <c r="AL502" s="15"/>
      <c r="AM502" s="15"/>
      <c r="AN502" s="15"/>
      <c r="AP502" s="15"/>
      <c r="AR502" s="15"/>
      <c r="AS502" s="15"/>
      <c r="AT502" s="15"/>
    </row>
    <row r="503" spans="5:46" x14ac:dyDescent="0.35">
      <c r="E503" s="15"/>
      <c r="F503" s="15"/>
      <c r="J503" s="15"/>
      <c r="K503" s="15"/>
      <c r="R503" s="15"/>
      <c r="S503" s="15"/>
      <c r="AE503" s="15"/>
      <c r="AF503" s="32"/>
      <c r="AH503" s="15"/>
      <c r="AI503" s="15"/>
      <c r="AJ503" s="15"/>
      <c r="AK503" s="15"/>
      <c r="AL503" s="15"/>
      <c r="AM503" s="15"/>
      <c r="AN503" s="15"/>
      <c r="AP503" s="15"/>
      <c r="AR503" s="15"/>
      <c r="AS503" s="15"/>
      <c r="AT503" s="15"/>
    </row>
    <row r="504" spans="5:46" x14ac:dyDescent="0.35">
      <c r="E504" s="15"/>
      <c r="F504" s="15"/>
      <c r="J504" s="15"/>
      <c r="K504" s="15"/>
      <c r="R504" s="15"/>
      <c r="S504" s="15"/>
      <c r="AE504" s="15"/>
      <c r="AF504" s="32"/>
      <c r="AH504" s="15"/>
      <c r="AI504" s="15"/>
      <c r="AJ504" s="15"/>
      <c r="AK504" s="15"/>
      <c r="AL504" s="15"/>
      <c r="AM504" s="15"/>
      <c r="AN504" s="15"/>
      <c r="AP504" s="15"/>
      <c r="AR504" s="15"/>
      <c r="AS504" s="15"/>
      <c r="AT504" s="15"/>
    </row>
    <row r="505" spans="5:46" x14ac:dyDescent="0.35">
      <c r="E505" s="15"/>
      <c r="F505" s="15"/>
      <c r="J505" s="15"/>
      <c r="K505" s="15"/>
      <c r="R505" s="15"/>
      <c r="S505" s="15"/>
      <c r="AE505" s="15"/>
      <c r="AF505" s="32"/>
      <c r="AH505" s="15"/>
      <c r="AI505" s="15"/>
      <c r="AJ505" s="15"/>
      <c r="AK505" s="15"/>
      <c r="AL505" s="15"/>
      <c r="AM505" s="15"/>
      <c r="AN505" s="15"/>
      <c r="AP505" s="15"/>
      <c r="AR505" s="15"/>
      <c r="AS505" s="15"/>
      <c r="AT505" s="15"/>
    </row>
    <row r="506" spans="5:46" x14ac:dyDescent="0.35">
      <c r="E506" s="15"/>
      <c r="F506" s="15"/>
      <c r="J506" s="15"/>
      <c r="K506" s="15"/>
      <c r="R506" s="15"/>
      <c r="S506" s="15"/>
      <c r="AE506" s="15"/>
      <c r="AF506" s="32"/>
      <c r="AH506" s="15"/>
      <c r="AI506" s="15"/>
      <c r="AJ506" s="15"/>
      <c r="AK506" s="15"/>
      <c r="AL506" s="15"/>
      <c r="AM506" s="15"/>
      <c r="AN506" s="15"/>
      <c r="AP506" s="15"/>
      <c r="AR506" s="15"/>
      <c r="AS506" s="15"/>
      <c r="AT506" s="15"/>
    </row>
    <row r="507" spans="5:46" x14ac:dyDescent="0.35">
      <c r="E507" s="15"/>
      <c r="F507" s="15"/>
      <c r="J507" s="15"/>
      <c r="K507" s="15"/>
      <c r="R507" s="15"/>
      <c r="S507" s="15"/>
      <c r="AE507" s="15"/>
      <c r="AF507" s="32"/>
      <c r="AH507" s="15"/>
      <c r="AI507" s="15"/>
      <c r="AJ507" s="15"/>
      <c r="AK507" s="15"/>
      <c r="AL507" s="15"/>
      <c r="AM507" s="15"/>
      <c r="AN507" s="15"/>
      <c r="AP507" s="15"/>
      <c r="AR507" s="15"/>
      <c r="AS507" s="15"/>
      <c r="AT507" s="15"/>
    </row>
    <row r="508" spans="5:46" x14ac:dyDescent="0.35">
      <c r="E508" s="15"/>
      <c r="F508" s="15"/>
      <c r="J508" s="15"/>
      <c r="K508" s="15"/>
      <c r="R508" s="15"/>
      <c r="S508" s="15"/>
      <c r="AE508" s="15"/>
      <c r="AF508" s="32"/>
      <c r="AH508" s="15"/>
      <c r="AI508" s="15"/>
      <c r="AJ508" s="15"/>
      <c r="AK508" s="15"/>
      <c r="AL508" s="15"/>
      <c r="AM508" s="15"/>
      <c r="AN508" s="15"/>
      <c r="AP508" s="15"/>
      <c r="AR508" s="15"/>
      <c r="AS508" s="15"/>
      <c r="AT508" s="15"/>
    </row>
    <row r="509" spans="5:46" x14ac:dyDescent="0.35">
      <c r="E509" s="15"/>
      <c r="F509" s="15"/>
      <c r="J509" s="15"/>
      <c r="K509" s="15"/>
      <c r="R509" s="15"/>
      <c r="S509" s="15"/>
      <c r="AE509" s="15"/>
      <c r="AF509" s="32"/>
      <c r="AH509" s="15"/>
      <c r="AI509" s="15"/>
      <c r="AJ509" s="15"/>
      <c r="AK509" s="15"/>
      <c r="AL509" s="15"/>
      <c r="AM509" s="15"/>
      <c r="AN509" s="15"/>
      <c r="AP509" s="15"/>
      <c r="AR509" s="15"/>
      <c r="AS509" s="15"/>
      <c r="AT509" s="15"/>
    </row>
    <row r="510" spans="5:46" x14ac:dyDescent="0.35">
      <c r="E510" s="15"/>
      <c r="F510" s="15"/>
      <c r="J510" s="15"/>
      <c r="K510" s="15"/>
      <c r="R510" s="15"/>
      <c r="S510" s="15"/>
      <c r="AE510" s="15"/>
      <c r="AF510" s="32"/>
      <c r="AH510" s="15"/>
      <c r="AI510" s="15"/>
      <c r="AJ510" s="15"/>
      <c r="AK510" s="15"/>
      <c r="AL510" s="15"/>
      <c r="AM510" s="15"/>
      <c r="AN510" s="15"/>
      <c r="AP510" s="15"/>
      <c r="AR510" s="15"/>
      <c r="AS510" s="15"/>
      <c r="AT510" s="15"/>
    </row>
    <row r="511" spans="5:46" x14ac:dyDescent="0.35">
      <c r="E511" s="15"/>
      <c r="F511" s="15"/>
      <c r="J511" s="15"/>
      <c r="K511" s="15"/>
      <c r="R511" s="15"/>
      <c r="S511" s="15"/>
      <c r="AE511" s="15"/>
      <c r="AF511" s="32"/>
      <c r="AH511" s="15"/>
      <c r="AI511" s="15"/>
      <c r="AJ511" s="15"/>
      <c r="AK511" s="15"/>
      <c r="AL511" s="15"/>
      <c r="AM511" s="15"/>
      <c r="AN511" s="15"/>
      <c r="AP511" s="15"/>
      <c r="AR511" s="15"/>
      <c r="AS511" s="15"/>
      <c r="AT511" s="15"/>
    </row>
    <row r="512" spans="5:46" x14ac:dyDescent="0.35">
      <c r="E512" s="15"/>
      <c r="F512" s="15"/>
      <c r="J512" s="15"/>
      <c r="K512" s="15"/>
      <c r="R512" s="15"/>
      <c r="S512" s="15"/>
      <c r="AE512" s="15"/>
      <c r="AF512" s="32"/>
      <c r="AH512" s="15"/>
      <c r="AI512" s="15"/>
      <c r="AJ512" s="15"/>
      <c r="AK512" s="15"/>
      <c r="AL512" s="15"/>
      <c r="AM512" s="15"/>
      <c r="AN512" s="15"/>
      <c r="AP512" s="15"/>
      <c r="AR512" s="15"/>
      <c r="AS512" s="15"/>
      <c r="AT512" s="15"/>
    </row>
    <row r="513" spans="5:46" x14ac:dyDescent="0.35">
      <c r="E513" s="15"/>
      <c r="F513" s="15"/>
      <c r="J513" s="15"/>
      <c r="K513" s="15"/>
      <c r="R513" s="15"/>
      <c r="S513" s="15"/>
      <c r="AE513" s="15"/>
      <c r="AF513" s="32"/>
      <c r="AH513" s="15"/>
      <c r="AI513" s="15"/>
      <c r="AJ513" s="15"/>
      <c r="AK513" s="15"/>
      <c r="AL513" s="15"/>
      <c r="AM513" s="15"/>
      <c r="AN513" s="15"/>
      <c r="AP513" s="15"/>
      <c r="AR513" s="15"/>
      <c r="AS513" s="15"/>
      <c r="AT513" s="15"/>
    </row>
    <row r="514" spans="5:46" x14ac:dyDescent="0.35">
      <c r="E514" s="15"/>
      <c r="F514" s="15"/>
      <c r="J514" s="15"/>
      <c r="K514" s="15"/>
      <c r="R514" s="15"/>
      <c r="S514" s="15"/>
      <c r="AE514" s="15"/>
      <c r="AF514" s="32"/>
      <c r="AH514" s="15"/>
      <c r="AI514" s="15"/>
      <c r="AJ514" s="15"/>
      <c r="AK514" s="15"/>
      <c r="AL514" s="15"/>
      <c r="AM514" s="15"/>
      <c r="AN514" s="15"/>
      <c r="AP514" s="15"/>
      <c r="AR514" s="15"/>
      <c r="AS514" s="15"/>
      <c r="AT514" s="15"/>
    </row>
    <row r="515" spans="5:46" x14ac:dyDescent="0.35">
      <c r="E515" s="15"/>
      <c r="F515" s="15"/>
      <c r="J515" s="15"/>
      <c r="K515" s="15"/>
      <c r="R515" s="15"/>
      <c r="S515" s="15"/>
      <c r="AE515" s="15"/>
      <c r="AF515" s="32"/>
      <c r="AH515" s="15"/>
      <c r="AI515" s="15"/>
      <c r="AJ515" s="15"/>
      <c r="AK515" s="15"/>
      <c r="AL515" s="15"/>
      <c r="AM515" s="15"/>
      <c r="AN515" s="15"/>
      <c r="AP515" s="15"/>
      <c r="AR515" s="15"/>
      <c r="AS515" s="15"/>
      <c r="AT515" s="15"/>
    </row>
    <row r="516" spans="5:46" x14ac:dyDescent="0.35">
      <c r="E516" s="15"/>
      <c r="F516" s="15"/>
      <c r="J516" s="15"/>
      <c r="K516" s="15"/>
      <c r="R516" s="15"/>
      <c r="S516" s="15"/>
      <c r="AE516" s="15"/>
      <c r="AF516" s="32"/>
      <c r="AH516" s="15"/>
      <c r="AI516" s="15"/>
      <c r="AJ516" s="15"/>
      <c r="AK516" s="15"/>
      <c r="AL516" s="15"/>
      <c r="AM516" s="15"/>
      <c r="AN516" s="15"/>
      <c r="AP516" s="15"/>
      <c r="AR516" s="15"/>
      <c r="AS516" s="15"/>
      <c r="AT516" s="15"/>
    </row>
    <row r="517" spans="5:46" x14ac:dyDescent="0.35">
      <c r="E517" s="15"/>
      <c r="F517" s="15"/>
      <c r="J517" s="15"/>
      <c r="K517" s="15"/>
      <c r="R517" s="15"/>
      <c r="S517" s="15"/>
      <c r="AE517" s="15"/>
      <c r="AF517" s="32"/>
      <c r="AH517" s="15"/>
      <c r="AI517" s="15"/>
      <c r="AJ517" s="15"/>
      <c r="AK517" s="15"/>
      <c r="AL517" s="15"/>
      <c r="AM517" s="15"/>
      <c r="AN517" s="15"/>
      <c r="AP517" s="15"/>
      <c r="AR517" s="15"/>
      <c r="AS517" s="15"/>
      <c r="AT517" s="15"/>
    </row>
    <row r="518" spans="5:46" x14ac:dyDescent="0.35">
      <c r="E518" s="15"/>
      <c r="F518" s="15"/>
      <c r="J518" s="15"/>
      <c r="K518" s="15"/>
      <c r="R518" s="15"/>
      <c r="S518" s="15"/>
      <c r="AE518" s="15"/>
      <c r="AF518" s="32"/>
      <c r="AH518" s="15"/>
      <c r="AI518" s="15"/>
      <c r="AJ518" s="15"/>
      <c r="AK518" s="15"/>
      <c r="AL518" s="15"/>
      <c r="AM518" s="15"/>
      <c r="AN518" s="15"/>
      <c r="AP518" s="15"/>
      <c r="AR518" s="15"/>
      <c r="AS518" s="15"/>
      <c r="AT518" s="15"/>
    </row>
    <row r="519" spans="5:46" x14ac:dyDescent="0.35">
      <c r="E519" s="15"/>
      <c r="F519" s="15"/>
      <c r="J519" s="15"/>
      <c r="K519" s="15"/>
      <c r="R519" s="15"/>
      <c r="S519" s="15"/>
      <c r="AE519" s="15"/>
      <c r="AF519" s="32"/>
      <c r="AH519" s="15"/>
      <c r="AI519" s="15"/>
      <c r="AJ519" s="15"/>
      <c r="AK519" s="15"/>
      <c r="AL519" s="15"/>
      <c r="AM519" s="15"/>
      <c r="AN519" s="15"/>
      <c r="AP519" s="15"/>
      <c r="AR519" s="15"/>
      <c r="AS519" s="15"/>
      <c r="AT519" s="15"/>
    </row>
    <row r="520" spans="5:46" x14ac:dyDescent="0.35">
      <c r="E520" s="15"/>
      <c r="F520" s="15"/>
      <c r="J520" s="15"/>
      <c r="K520" s="15"/>
      <c r="R520" s="15"/>
      <c r="S520" s="15"/>
      <c r="AE520" s="15"/>
      <c r="AF520" s="32"/>
      <c r="AH520" s="15"/>
      <c r="AI520" s="15"/>
      <c r="AJ520" s="15"/>
      <c r="AK520" s="15"/>
      <c r="AL520" s="15"/>
      <c r="AM520" s="15"/>
      <c r="AN520" s="15"/>
      <c r="AP520" s="15"/>
      <c r="AR520" s="15"/>
      <c r="AS520" s="15"/>
      <c r="AT520" s="15"/>
    </row>
    <row r="521" spans="5:46" x14ac:dyDescent="0.35">
      <c r="E521" s="15"/>
      <c r="F521" s="15"/>
      <c r="J521" s="15"/>
      <c r="K521" s="15"/>
      <c r="R521" s="15"/>
      <c r="S521" s="15"/>
      <c r="AE521" s="15"/>
      <c r="AF521" s="32"/>
      <c r="AH521" s="15"/>
      <c r="AI521" s="15"/>
      <c r="AJ521" s="15"/>
      <c r="AK521" s="15"/>
      <c r="AL521" s="15"/>
      <c r="AM521" s="15"/>
      <c r="AN521" s="15"/>
      <c r="AP521" s="15"/>
      <c r="AR521" s="15"/>
      <c r="AS521" s="15"/>
      <c r="AT521" s="15"/>
    </row>
    <row r="522" spans="5:46" x14ac:dyDescent="0.35">
      <c r="E522" s="15"/>
      <c r="F522" s="15"/>
      <c r="J522" s="15"/>
      <c r="K522" s="15"/>
      <c r="R522" s="15"/>
      <c r="S522" s="15"/>
      <c r="AE522" s="15"/>
      <c r="AF522" s="32"/>
      <c r="AH522" s="15"/>
      <c r="AI522" s="15"/>
      <c r="AJ522" s="15"/>
      <c r="AK522" s="15"/>
      <c r="AL522" s="15"/>
      <c r="AM522" s="15"/>
      <c r="AN522" s="15"/>
      <c r="AP522" s="15"/>
      <c r="AR522" s="15"/>
      <c r="AS522" s="15"/>
      <c r="AT522" s="15"/>
    </row>
    <row r="523" spans="5:46" x14ac:dyDescent="0.35">
      <c r="E523" s="15"/>
      <c r="F523" s="15"/>
      <c r="J523" s="15"/>
      <c r="K523" s="15"/>
      <c r="R523" s="15"/>
      <c r="S523" s="15"/>
      <c r="AE523" s="15"/>
      <c r="AF523" s="32"/>
      <c r="AH523" s="15"/>
      <c r="AI523" s="15"/>
      <c r="AJ523" s="15"/>
      <c r="AK523" s="15"/>
      <c r="AL523" s="15"/>
      <c r="AM523" s="15"/>
      <c r="AN523" s="15"/>
      <c r="AP523" s="15"/>
      <c r="AR523" s="15"/>
      <c r="AS523" s="15"/>
      <c r="AT523" s="15"/>
    </row>
    <row r="524" spans="5:46" x14ac:dyDescent="0.35">
      <c r="E524" s="15"/>
      <c r="F524" s="15"/>
      <c r="J524" s="15"/>
      <c r="K524" s="15"/>
      <c r="R524" s="15"/>
      <c r="S524" s="15"/>
      <c r="AE524" s="15"/>
      <c r="AF524" s="32"/>
      <c r="AH524" s="15"/>
      <c r="AI524" s="15"/>
      <c r="AJ524" s="15"/>
      <c r="AK524" s="15"/>
      <c r="AL524" s="15"/>
      <c r="AM524" s="15"/>
      <c r="AN524" s="15"/>
      <c r="AP524" s="15"/>
      <c r="AR524" s="15"/>
      <c r="AS524" s="15"/>
      <c r="AT524" s="15"/>
    </row>
    <row r="525" spans="5:46" x14ac:dyDescent="0.35">
      <c r="E525" s="15"/>
      <c r="F525" s="15"/>
      <c r="J525" s="15"/>
      <c r="K525" s="15"/>
      <c r="R525" s="15"/>
      <c r="S525" s="15"/>
      <c r="AE525" s="15"/>
      <c r="AF525" s="32"/>
      <c r="AH525" s="15"/>
      <c r="AI525" s="15"/>
      <c r="AJ525" s="15"/>
      <c r="AK525" s="15"/>
      <c r="AL525" s="15"/>
      <c r="AM525" s="15"/>
      <c r="AN525" s="15"/>
      <c r="AP525" s="15"/>
      <c r="AR525" s="15"/>
      <c r="AS525" s="15"/>
      <c r="AT525" s="15"/>
    </row>
    <row r="526" spans="5:46" x14ac:dyDescent="0.35">
      <c r="E526" s="15"/>
      <c r="F526" s="15"/>
      <c r="J526" s="15"/>
      <c r="K526" s="15"/>
      <c r="R526" s="15"/>
      <c r="S526" s="15"/>
      <c r="AE526" s="15"/>
      <c r="AF526" s="32"/>
      <c r="AH526" s="15"/>
      <c r="AI526" s="15"/>
      <c r="AJ526" s="15"/>
      <c r="AK526" s="15"/>
      <c r="AL526" s="15"/>
      <c r="AM526" s="15"/>
      <c r="AN526" s="15"/>
      <c r="AP526" s="15"/>
      <c r="AR526" s="15"/>
      <c r="AS526" s="15"/>
      <c r="AT526" s="15"/>
    </row>
    <row r="527" spans="5:46" x14ac:dyDescent="0.35">
      <c r="E527" s="15"/>
      <c r="F527" s="15"/>
      <c r="J527" s="15"/>
      <c r="K527" s="15"/>
      <c r="R527" s="15"/>
      <c r="S527" s="15"/>
      <c r="AE527" s="15"/>
      <c r="AF527" s="32"/>
      <c r="AH527" s="15"/>
      <c r="AI527" s="15"/>
      <c r="AJ527" s="15"/>
      <c r="AK527" s="15"/>
      <c r="AL527" s="15"/>
      <c r="AM527" s="15"/>
      <c r="AN527" s="15"/>
      <c r="AP527" s="15"/>
      <c r="AR527" s="15"/>
      <c r="AS527" s="15"/>
      <c r="AT527" s="15"/>
    </row>
    <row r="528" spans="5:46" x14ac:dyDescent="0.35">
      <c r="E528" s="15"/>
      <c r="F528" s="15"/>
      <c r="J528" s="15"/>
      <c r="K528" s="15"/>
      <c r="R528" s="15"/>
      <c r="S528" s="15"/>
      <c r="AE528" s="15"/>
      <c r="AF528" s="32"/>
      <c r="AH528" s="15"/>
      <c r="AI528" s="15"/>
      <c r="AJ528" s="15"/>
      <c r="AK528" s="15"/>
      <c r="AL528" s="15"/>
      <c r="AM528" s="15"/>
      <c r="AN528" s="15"/>
      <c r="AP528" s="15"/>
      <c r="AR528" s="15"/>
      <c r="AS528" s="15"/>
      <c r="AT528" s="15"/>
    </row>
    <row r="529" spans="5:46" x14ac:dyDescent="0.35">
      <c r="E529" s="15"/>
      <c r="F529" s="15"/>
      <c r="J529" s="15"/>
      <c r="K529" s="15"/>
      <c r="R529" s="15"/>
      <c r="S529" s="15"/>
      <c r="AE529" s="15"/>
      <c r="AF529" s="32"/>
      <c r="AH529" s="15"/>
      <c r="AI529" s="15"/>
      <c r="AJ529" s="15"/>
      <c r="AK529" s="15"/>
      <c r="AL529" s="15"/>
      <c r="AM529" s="15"/>
      <c r="AN529" s="15"/>
      <c r="AP529" s="15"/>
      <c r="AR529" s="15"/>
      <c r="AS529" s="15"/>
      <c r="AT529" s="15"/>
    </row>
    <row r="530" spans="5:46" x14ac:dyDescent="0.35">
      <c r="E530" s="15"/>
      <c r="F530" s="15"/>
      <c r="J530" s="15"/>
      <c r="K530" s="15"/>
      <c r="R530" s="15"/>
      <c r="S530" s="15"/>
      <c r="AE530" s="15"/>
      <c r="AF530" s="32"/>
      <c r="AH530" s="15"/>
      <c r="AI530" s="15"/>
      <c r="AJ530" s="15"/>
      <c r="AK530" s="15"/>
      <c r="AL530" s="15"/>
      <c r="AM530" s="15"/>
      <c r="AN530" s="15"/>
      <c r="AP530" s="15"/>
      <c r="AR530" s="15"/>
      <c r="AS530" s="15"/>
      <c r="AT530" s="15"/>
    </row>
    <row r="531" spans="5:46" x14ac:dyDescent="0.35">
      <c r="E531" s="15"/>
      <c r="F531" s="15"/>
      <c r="J531" s="15"/>
      <c r="K531" s="15"/>
      <c r="R531" s="15"/>
      <c r="S531" s="15"/>
      <c r="AE531" s="15"/>
      <c r="AF531" s="32"/>
      <c r="AH531" s="15"/>
      <c r="AI531" s="15"/>
      <c r="AJ531" s="15"/>
      <c r="AK531" s="15"/>
      <c r="AL531" s="15"/>
      <c r="AM531" s="15"/>
      <c r="AN531" s="15"/>
      <c r="AP531" s="15"/>
      <c r="AR531" s="15"/>
      <c r="AS531" s="15"/>
      <c r="AT531" s="15"/>
    </row>
    <row r="532" spans="5:46" x14ac:dyDescent="0.35">
      <c r="E532" s="15"/>
      <c r="F532" s="15"/>
      <c r="J532" s="15"/>
      <c r="K532" s="15"/>
      <c r="R532" s="15"/>
      <c r="S532" s="15"/>
      <c r="AE532" s="15"/>
      <c r="AF532" s="32"/>
      <c r="AH532" s="15"/>
      <c r="AI532" s="15"/>
      <c r="AJ532" s="15"/>
      <c r="AK532" s="15"/>
      <c r="AL532" s="15"/>
      <c r="AM532" s="15"/>
      <c r="AN532" s="15"/>
      <c r="AP532" s="15"/>
      <c r="AR532" s="15"/>
      <c r="AS532" s="15"/>
      <c r="AT532" s="15"/>
    </row>
    <row r="533" spans="5:46" x14ac:dyDescent="0.35">
      <c r="E533" s="15"/>
      <c r="F533" s="15"/>
      <c r="J533" s="15"/>
      <c r="K533" s="15"/>
      <c r="R533" s="15"/>
      <c r="S533" s="15"/>
      <c r="AE533" s="15"/>
      <c r="AF533" s="32"/>
      <c r="AH533" s="15"/>
      <c r="AI533" s="15"/>
      <c r="AJ533" s="15"/>
      <c r="AK533" s="15"/>
      <c r="AL533" s="15"/>
      <c r="AM533" s="15"/>
      <c r="AN533" s="15"/>
      <c r="AP533" s="15"/>
      <c r="AR533" s="15"/>
      <c r="AS533" s="15"/>
      <c r="AT533" s="15"/>
    </row>
    <row r="534" spans="5:46" x14ac:dyDescent="0.35">
      <c r="E534" s="15"/>
      <c r="F534" s="15"/>
      <c r="J534" s="15"/>
      <c r="K534" s="15"/>
      <c r="R534" s="15"/>
      <c r="S534" s="15"/>
      <c r="AE534" s="15"/>
      <c r="AF534" s="32"/>
      <c r="AH534" s="15"/>
      <c r="AI534" s="15"/>
      <c r="AJ534" s="15"/>
      <c r="AK534" s="15"/>
      <c r="AL534" s="15"/>
      <c r="AM534" s="15"/>
      <c r="AN534" s="15"/>
      <c r="AP534" s="15"/>
      <c r="AR534" s="15"/>
      <c r="AS534" s="15"/>
      <c r="AT534" s="15"/>
    </row>
    <row r="535" spans="5:46" x14ac:dyDescent="0.35">
      <c r="E535" s="15"/>
      <c r="F535" s="15"/>
      <c r="J535" s="15"/>
      <c r="K535" s="15"/>
      <c r="R535" s="15"/>
      <c r="S535" s="15"/>
      <c r="AE535" s="15"/>
      <c r="AF535" s="32"/>
      <c r="AH535" s="15"/>
      <c r="AI535" s="15"/>
      <c r="AJ535" s="15"/>
      <c r="AK535" s="15"/>
      <c r="AL535" s="15"/>
      <c r="AM535" s="15"/>
      <c r="AN535" s="15"/>
      <c r="AP535" s="15"/>
      <c r="AR535" s="15"/>
      <c r="AS535" s="15"/>
      <c r="AT535" s="15"/>
    </row>
    <row r="536" spans="5:46" x14ac:dyDescent="0.35">
      <c r="E536" s="15"/>
      <c r="F536" s="15"/>
      <c r="J536" s="15"/>
      <c r="K536" s="15"/>
      <c r="R536" s="15"/>
      <c r="S536" s="15"/>
      <c r="AE536" s="15"/>
      <c r="AF536" s="32"/>
      <c r="AH536" s="15"/>
      <c r="AI536" s="15"/>
      <c r="AJ536" s="15"/>
      <c r="AK536" s="15"/>
      <c r="AL536" s="15"/>
      <c r="AM536" s="15"/>
      <c r="AN536" s="15"/>
      <c r="AP536" s="15"/>
      <c r="AR536" s="15"/>
      <c r="AS536" s="15"/>
      <c r="AT536" s="15"/>
    </row>
    <row r="537" spans="5:46" x14ac:dyDescent="0.35">
      <c r="E537" s="15"/>
      <c r="F537" s="15"/>
      <c r="J537" s="15"/>
      <c r="K537" s="15"/>
      <c r="R537" s="15"/>
      <c r="S537" s="15"/>
      <c r="AE537" s="15"/>
      <c r="AF537" s="32"/>
      <c r="AH537" s="15"/>
      <c r="AI537" s="15"/>
      <c r="AJ537" s="15"/>
      <c r="AK537" s="15"/>
      <c r="AL537" s="15"/>
      <c r="AM537" s="15"/>
      <c r="AN537" s="15"/>
      <c r="AP537" s="15"/>
      <c r="AR537" s="15"/>
      <c r="AS537" s="15"/>
      <c r="AT537" s="15"/>
    </row>
    <row r="538" spans="5:46" x14ac:dyDescent="0.35">
      <c r="E538" s="15"/>
      <c r="F538" s="15"/>
      <c r="J538" s="15"/>
      <c r="K538" s="15"/>
      <c r="R538" s="15"/>
      <c r="S538" s="15"/>
      <c r="AE538" s="15"/>
      <c r="AF538" s="32"/>
      <c r="AH538" s="15"/>
      <c r="AI538" s="15"/>
      <c r="AJ538" s="15"/>
      <c r="AK538" s="15"/>
      <c r="AL538" s="15"/>
      <c r="AM538" s="15"/>
      <c r="AN538" s="15"/>
      <c r="AP538" s="15"/>
      <c r="AR538" s="15"/>
      <c r="AS538" s="15"/>
      <c r="AT538" s="15"/>
    </row>
    <row r="539" spans="5:46" x14ac:dyDescent="0.35">
      <c r="E539" s="15"/>
      <c r="F539" s="15"/>
      <c r="J539" s="15"/>
      <c r="K539" s="15"/>
      <c r="R539" s="15"/>
      <c r="S539" s="15"/>
      <c r="AE539" s="15"/>
      <c r="AF539" s="32"/>
      <c r="AH539" s="15"/>
      <c r="AI539" s="15"/>
      <c r="AJ539" s="15"/>
      <c r="AK539" s="15"/>
      <c r="AL539" s="15"/>
      <c r="AM539" s="15"/>
      <c r="AN539" s="15"/>
      <c r="AP539" s="15"/>
      <c r="AR539" s="15"/>
      <c r="AS539" s="15"/>
      <c r="AT539" s="15"/>
    </row>
    <row r="540" spans="5:46" x14ac:dyDescent="0.35">
      <c r="E540" s="15"/>
      <c r="F540" s="15"/>
      <c r="J540" s="15"/>
      <c r="K540" s="15"/>
      <c r="R540" s="15"/>
      <c r="S540" s="15"/>
      <c r="AE540" s="15"/>
      <c r="AF540" s="32"/>
      <c r="AH540" s="15"/>
      <c r="AI540" s="15"/>
      <c r="AJ540" s="15"/>
      <c r="AK540" s="15"/>
      <c r="AL540" s="15"/>
      <c r="AM540" s="15"/>
      <c r="AN540" s="15"/>
      <c r="AP540" s="15"/>
      <c r="AR540" s="15"/>
      <c r="AS540" s="15"/>
      <c r="AT540" s="15"/>
    </row>
    <row r="541" spans="5:46" x14ac:dyDescent="0.35">
      <c r="E541" s="15"/>
      <c r="F541" s="15"/>
      <c r="J541" s="15"/>
      <c r="K541" s="15"/>
      <c r="R541" s="15"/>
      <c r="S541" s="15"/>
      <c r="AE541" s="15"/>
      <c r="AF541" s="32"/>
      <c r="AH541" s="15"/>
      <c r="AI541" s="15"/>
      <c r="AJ541" s="15"/>
      <c r="AK541" s="15"/>
      <c r="AL541" s="15"/>
      <c r="AM541" s="15"/>
      <c r="AN541" s="15"/>
      <c r="AP541" s="15"/>
      <c r="AR541" s="15"/>
      <c r="AS541" s="15"/>
      <c r="AT541" s="15"/>
    </row>
    <row r="542" spans="5:46" x14ac:dyDescent="0.35">
      <c r="E542" s="15"/>
      <c r="F542" s="15"/>
      <c r="J542" s="15"/>
      <c r="K542" s="15"/>
      <c r="R542" s="15"/>
      <c r="S542" s="15"/>
      <c r="AE542" s="15"/>
      <c r="AF542" s="32"/>
      <c r="AH542" s="15"/>
      <c r="AI542" s="15"/>
      <c r="AJ542" s="15"/>
      <c r="AK542" s="15"/>
      <c r="AL542" s="15"/>
      <c r="AM542" s="15"/>
      <c r="AN542" s="15"/>
      <c r="AP542" s="15"/>
      <c r="AR542" s="15"/>
      <c r="AS542" s="15"/>
      <c r="AT542" s="15"/>
    </row>
    <row r="543" spans="5:46" x14ac:dyDescent="0.35">
      <c r="E543" s="15"/>
      <c r="F543" s="15"/>
      <c r="J543" s="15"/>
      <c r="K543" s="15"/>
      <c r="R543" s="15"/>
      <c r="S543" s="15"/>
      <c r="AE543" s="15"/>
      <c r="AF543" s="32"/>
      <c r="AH543" s="15"/>
      <c r="AI543" s="15"/>
      <c r="AJ543" s="15"/>
      <c r="AK543" s="15"/>
      <c r="AL543" s="15"/>
      <c r="AM543" s="15"/>
      <c r="AN543" s="15"/>
      <c r="AP543" s="15"/>
      <c r="AR543" s="15"/>
      <c r="AS543" s="15"/>
      <c r="AT543" s="15"/>
    </row>
    <row r="544" spans="5:46" x14ac:dyDescent="0.35">
      <c r="E544" s="15"/>
      <c r="F544" s="15"/>
      <c r="J544" s="15"/>
      <c r="K544" s="15"/>
      <c r="R544" s="15"/>
      <c r="S544" s="15"/>
      <c r="AE544" s="15"/>
      <c r="AF544" s="32"/>
      <c r="AH544" s="15"/>
      <c r="AI544" s="15"/>
      <c r="AJ544" s="15"/>
      <c r="AK544" s="15"/>
      <c r="AL544" s="15"/>
      <c r="AM544" s="15"/>
      <c r="AN544" s="15"/>
      <c r="AP544" s="15"/>
      <c r="AR544" s="15"/>
      <c r="AS544" s="15"/>
      <c r="AT544" s="15"/>
    </row>
    <row r="545" spans="5:46" x14ac:dyDescent="0.35">
      <c r="E545" s="15"/>
      <c r="F545" s="15"/>
      <c r="J545" s="15"/>
      <c r="K545" s="15"/>
      <c r="R545" s="15"/>
      <c r="S545" s="15"/>
      <c r="AE545" s="15"/>
      <c r="AF545" s="32"/>
      <c r="AH545" s="15"/>
      <c r="AI545" s="15"/>
      <c r="AJ545" s="15"/>
      <c r="AK545" s="15"/>
      <c r="AL545" s="15"/>
      <c r="AM545" s="15"/>
      <c r="AN545" s="15"/>
      <c r="AP545" s="15"/>
      <c r="AR545" s="15"/>
      <c r="AS545" s="15"/>
      <c r="AT545" s="15"/>
    </row>
    <row r="546" spans="5:46" x14ac:dyDescent="0.35">
      <c r="E546" s="15"/>
      <c r="F546" s="15"/>
      <c r="J546" s="15"/>
      <c r="K546" s="15"/>
      <c r="R546" s="15"/>
      <c r="S546" s="15"/>
      <c r="AE546" s="15"/>
      <c r="AF546" s="32"/>
      <c r="AH546" s="15"/>
      <c r="AI546" s="15"/>
      <c r="AJ546" s="15"/>
      <c r="AK546" s="15"/>
      <c r="AL546" s="15"/>
      <c r="AM546" s="15"/>
      <c r="AN546" s="15"/>
      <c r="AP546" s="15"/>
      <c r="AR546" s="15"/>
      <c r="AS546" s="15"/>
      <c r="AT546" s="15"/>
    </row>
    <row r="547" spans="5:46" x14ac:dyDescent="0.35">
      <c r="E547" s="15"/>
      <c r="F547" s="15"/>
      <c r="J547" s="15"/>
      <c r="K547" s="15"/>
      <c r="R547" s="15"/>
      <c r="S547" s="15"/>
      <c r="AE547" s="15"/>
      <c r="AF547" s="32"/>
      <c r="AH547" s="15"/>
      <c r="AI547" s="15"/>
      <c r="AJ547" s="15"/>
      <c r="AK547" s="15"/>
      <c r="AL547" s="15"/>
      <c r="AM547" s="15"/>
      <c r="AN547" s="15"/>
      <c r="AP547" s="15"/>
      <c r="AR547" s="15"/>
      <c r="AS547" s="15"/>
      <c r="AT547" s="15"/>
    </row>
    <row r="548" spans="5:46" x14ac:dyDescent="0.35">
      <c r="E548" s="15"/>
      <c r="F548" s="15"/>
      <c r="J548" s="15"/>
      <c r="K548" s="15"/>
      <c r="R548" s="15"/>
      <c r="S548" s="15"/>
      <c r="AE548" s="15"/>
      <c r="AF548" s="32"/>
      <c r="AH548" s="15"/>
      <c r="AI548" s="15"/>
      <c r="AJ548" s="15"/>
      <c r="AK548" s="15"/>
      <c r="AL548" s="15"/>
      <c r="AM548" s="15"/>
      <c r="AN548" s="15"/>
      <c r="AP548" s="15"/>
      <c r="AR548" s="15"/>
      <c r="AS548" s="15"/>
      <c r="AT548" s="15"/>
    </row>
    <row r="549" spans="5:46" x14ac:dyDescent="0.35">
      <c r="E549" s="15"/>
      <c r="F549" s="15"/>
      <c r="J549" s="15"/>
      <c r="K549" s="15"/>
      <c r="R549" s="15"/>
      <c r="S549" s="15"/>
      <c r="AE549" s="15"/>
      <c r="AF549" s="32"/>
      <c r="AH549" s="15"/>
      <c r="AI549" s="15"/>
      <c r="AJ549" s="15"/>
      <c r="AK549" s="15"/>
      <c r="AL549" s="15"/>
      <c r="AM549" s="15"/>
      <c r="AN549" s="15"/>
      <c r="AP549" s="15"/>
      <c r="AR549" s="15"/>
      <c r="AS549" s="15"/>
      <c r="AT549" s="15"/>
    </row>
    <row r="550" spans="5:46" x14ac:dyDescent="0.35">
      <c r="E550" s="15"/>
      <c r="F550" s="15"/>
      <c r="J550" s="15"/>
      <c r="K550" s="15"/>
      <c r="R550" s="15"/>
      <c r="S550" s="15"/>
      <c r="AE550" s="15"/>
      <c r="AF550" s="32"/>
      <c r="AH550" s="15"/>
      <c r="AI550" s="15"/>
      <c r="AJ550" s="15"/>
      <c r="AK550" s="15"/>
      <c r="AL550" s="15"/>
      <c r="AM550" s="15"/>
      <c r="AN550" s="15"/>
      <c r="AP550" s="15"/>
      <c r="AR550" s="15"/>
      <c r="AS550" s="15"/>
      <c r="AT550" s="15"/>
    </row>
    <row r="551" spans="5:46" x14ac:dyDescent="0.35">
      <c r="E551" s="15"/>
      <c r="F551" s="15"/>
      <c r="J551" s="15"/>
      <c r="K551" s="15"/>
      <c r="R551" s="15"/>
      <c r="S551" s="15"/>
      <c r="AE551" s="15"/>
      <c r="AF551" s="32"/>
      <c r="AH551" s="15"/>
      <c r="AI551" s="15"/>
      <c r="AJ551" s="15"/>
      <c r="AK551" s="15"/>
      <c r="AL551" s="15"/>
      <c r="AM551" s="15"/>
      <c r="AN551" s="15"/>
      <c r="AP551" s="15"/>
      <c r="AR551" s="15"/>
      <c r="AS551" s="15"/>
      <c r="AT551" s="15"/>
    </row>
    <row r="552" spans="5:46" x14ac:dyDescent="0.35">
      <c r="E552" s="15"/>
      <c r="F552" s="15"/>
      <c r="J552" s="15"/>
      <c r="K552" s="15"/>
      <c r="R552" s="15"/>
      <c r="S552" s="15"/>
      <c r="AE552" s="15"/>
      <c r="AF552" s="32"/>
      <c r="AH552" s="15"/>
      <c r="AI552" s="15"/>
      <c r="AJ552" s="15"/>
      <c r="AK552" s="15"/>
      <c r="AL552" s="15"/>
      <c r="AM552" s="15"/>
      <c r="AN552" s="15"/>
      <c r="AP552" s="15"/>
      <c r="AR552" s="15"/>
      <c r="AS552" s="15"/>
      <c r="AT552" s="15"/>
    </row>
    <row r="553" spans="5:46" x14ac:dyDescent="0.35">
      <c r="E553" s="15"/>
      <c r="F553" s="15"/>
      <c r="J553" s="15"/>
      <c r="K553" s="15"/>
      <c r="R553" s="15"/>
      <c r="S553" s="15"/>
      <c r="AE553" s="15"/>
      <c r="AF553" s="32"/>
      <c r="AH553" s="15"/>
      <c r="AI553" s="15"/>
      <c r="AJ553" s="15"/>
      <c r="AK553" s="15"/>
      <c r="AL553" s="15"/>
      <c r="AM553" s="15"/>
      <c r="AN553" s="15"/>
      <c r="AP553" s="15"/>
      <c r="AR553" s="15"/>
      <c r="AS553" s="15"/>
      <c r="AT553" s="15"/>
    </row>
    <row r="554" spans="5:46" x14ac:dyDescent="0.35">
      <c r="E554" s="15"/>
      <c r="F554" s="15"/>
      <c r="J554" s="15"/>
      <c r="K554" s="15"/>
      <c r="R554" s="15"/>
      <c r="S554" s="15"/>
      <c r="AE554" s="15"/>
      <c r="AF554" s="32"/>
      <c r="AH554" s="15"/>
      <c r="AI554" s="15"/>
      <c r="AJ554" s="15"/>
      <c r="AK554" s="15"/>
      <c r="AL554" s="15"/>
      <c r="AM554" s="15"/>
      <c r="AN554" s="15"/>
      <c r="AP554" s="15"/>
      <c r="AR554" s="15"/>
      <c r="AS554" s="15"/>
      <c r="AT554" s="15"/>
    </row>
    <row r="555" spans="5:46" x14ac:dyDescent="0.35">
      <c r="E555" s="15"/>
      <c r="F555" s="15"/>
      <c r="J555" s="15"/>
      <c r="K555" s="15"/>
      <c r="R555" s="15"/>
      <c r="S555" s="15"/>
      <c r="AE555" s="15"/>
      <c r="AF555" s="32"/>
      <c r="AH555" s="15"/>
      <c r="AI555" s="15"/>
      <c r="AJ555" s="15"/>
      <c r="AK555" s="15"/>
      <c r="AL555" s="15"/>
      <c r="AM555" s="15"/>
      <c r="AN555" s="15"/>
      <c r="AP555" s="15"/>
      <c r="AR555" s="15"/>
      <c r="AS555" s="15"/>
      <c r="AT555" s="15"/>
    </row>
    <row r="556" spans="5:46" x14ac:dyDescent="0.35">
      <c r="E556" s="15"/>
      <c r="F556" s="15"/>
      <c r="J556" s="15"/>
      <c r="K556" s="15"/>
      <c r="R556" s="15"/>
      <c r="S556" s="15"/>
      <c r="AE556" s="15"/>
      <c r="AF556" s="32"/>
      <c r="AH556" s="15"/>
      <c r="AI556" s="15"/>
      <c r="AJ556" s="15"/>
      <c r="AK556" s="15"/>
      <c r="AL556" s="15"/>
      <c r="AM556" s="15"/>
      <c r="AN556" s="15"/>
      <c r="AP556" s="15"/>
      <c r="AR556" s="15"/>
      <c r="AS556" s="15"/>
      <c r="AT556" s="15"/>
    </row>
    <row r="557" spans="5:46" x14ac:dyDescent="0.35">
      <c r="E557" s="15"/>
      <c r="F557" s="15"/>
      <c r="J557" s="15"/>
      <c r="K557" s="15"/>
      <c r="R557" s="15"/>
      <c r="S557" s="15"/>
      <c r="AE557" s="15"/>
      <c r="AF557" s="32"/>
      <c r="AH557" s="15"/>
      <c r="AI557" s="15"/>
      <c r="AJ557" s="15"/>
      <c r="AK557" s="15"/>
      <c r="AL557" s="15"/>
      <c r="AM557" s="15"/>
      <c r="AN557" s="15"/>
      <c r="AP557" s="15"/>
      <c r="AR557" s="15"/>
      <c r="AS557" s="15"/>
      <c r="AT557" s="15"/>
    </row>
    <row r="558" spans="5:46" x14ac:dyDescent="0.35">
      <c r="E558" s="15"/>
      <c r="F558" s="15"/>
      <c r="J558" s="15"/>
      <c r="K558" s="15"/>
      <c r="R558" s="15"/>
      <c r="S558" s="15"/>
      <c r="AE558" s="15"/>
      <c r="AF558" s="32"/>
      <c r="AH558" s="15"/>
      <c r="AI558" s="15"/>
      <c r="AJ558" s="15"/>
      <c r="AK558" s="15"/>
      <c r="AL558" s="15"/>
      <c r="AM558" s="15"/>
      <c r="AN558" s="15"/>
      <c r="AP558" s="15"/>
      <c r="AR558" s="15"/>
      <c r="AS558" s="15"/>
      <c r="AT558" s="15"/>
    </row>
    <row r="559" spans="5:46" x14ac:dyDescent="0.35">
      <c r="E559" s="15"/>
      <c r="F559" s="15"/>
      <c r="J559" s="15"/>
      <c r="K559" s="15"/>
      <c r="R559" s="15"/>
      <c r="S559" s="15"/>
      <c r="AE559" s="15"/>
      <c r="AF559" s="32"/>
      <c r="AH559" s="15"/>
      <c r="AI559" s="15"/>
      <c r="AJ559" s="15"/>
      <c r="AK559" s="15"/>
      <c r="AL559" s="15"/>
      <c r="AM559" s="15"/>
      <c r="AN559" s="15"/>
      <c r="AP559" s="15"/>
      <c r="AR559" s="15"/>
      <c r="AS559" s="15"/>
      <c r="AT559" s="15"/>
    </row>
    <row r="560" spans="5:46" x14ac:dyDescent="0.35">
      <c r="E560" s="15"/>
      <c r="F560" s="15"/>
      <c r="J560" s="15"/>
      <c r="K560" s="15"/>
      <c r="R560" s="15"/>
      <c r="S560" s="15"/>
      <c r="AE560" s="15"/>
      <c r="AF560" s="32"/>
      <c r="AH560" s="15"/>
      <c r="AI560" s="15"/>
      <c r="AJ560" s="15"/>
      <c r="AK560" s="15"/>
      <c r="AL560" s="15"/>
      <c r="AM560" s="15"/>
      <c r="AN560" s="15"/>
      <c r="AP560" s="15"/>
      <c r="AR560" s="15"/>
      <c r="AS560" s="15"/>
      <c r="AT560" s="15"/>
    </row>
    <row r="561" spans="5:46" x14ac:dyDescent="0.35">
      <c r="E561" s="15"/>
      <c r="F561" s="15"/>
      <c r="J561" s="15"/>
      <c r="K561" s="15"/>
      <c r="R561" s="15"/>
      <c r="S561" s="15"/>
      <c r="AE561" s="15"/>
      <c r="AF561" s="32"/>
      <c r="AH561" s="15"/>
      <c r="AI561" s="15"/>
      <c r="AJ561" s="15"/>
      <c r="AK561" s="15"/>
      <c r="AL561" s="15"/>
      <c r="AM561" s="15"/>
      <c r="AN561" s="15"/>
      <c r="AP561" s="15"/>
      <c r="AR561" s="15"/>
      <c r="AS561" s="15"/>
      <c r="AT561" s="15"/>
    </row>
    <row r="562" spans="5:46" x14ac:dyDescent="0.35">
      <c r="E562" s="15"/>
      <c r="F562" s="15"/>
      <c r="J562" s="15"/>
      <c r="K562" s="15"/>
      <c r="R562" s="15"/>
      <c r="S562" s="15"/>
      <c r="AE562" s="15"/>
      <c r="AF562" s="32"/>
      <c r="AH562" s="15"/>
      <c r="AI562" s="15"/>
      <c r="AJ562" s="15"/>
      <c r="AK562" s="15"/>
      <c r="AL562" s="15"/>
      <c r="AM562" s="15"/>
      <c r="AN562" s="15"/>
      <c r="AP562" s="15"/>
      <c r="AR562" s="15"/>
      <c r="AS562" s="15"/>
      <c r="AT562" s="15"/>
    </row>
    <row r="563" spans="5:46" x14ac:dyDescent="0.35">
      <c r="E563" s="15"/>
      <c r="F563" s="15"/>
      <c r="J563" s="15"/>
      <c r="K563" s="15"/>
      <c r="R563" s="15"/>
      <c r="S563" s="15"/>
      <c r="AE563" s="15"/>
      <c r="AF563" s="32"/>
      <c r="AH563" s="15"/>
      <c r="AI563" s="15"/>
      <c r="AJ563" s="15"/>
      <c r="AK563" s="15"/>
      <c r="AL563" s="15"/>
      <c r="AM563" s="15"/>
      <c r="AN563" s="15"/>
      <c r="AP563" s="15"/>
      <c r="AR563" s="15"/>
      <c r="AS563" s="15"/>
      <c r="AT563" s="15"/>
    </row>
    <row r="564" spans="5:46" x14ac:dyDescent="0.35">
      <c r="E564" s="15"/>
      <c r="F564" s="15"/>
      <c r="J564" s="15"/>
      <c r="K564" s="15"/>
      <c r="R564" s="15"/>
      <c r="S564" s="15"/>
      <c r="AE564" s="15"/>
      <c r="AF564" s="32"/>
      <c r="AH564" s="15"/>
      <c r="AI564" s="15"/>
      <c r="AJ564" s="15"/>
      <c r="AK564" s="15"/>
      <c r="AL564" s="15"/>
      <c r="AM564" s="15"/>
      <c r="AN564" s="15"/>
      <c r="AP564" s="15"/>
      <c r="AR564" s="15"/>
      <c r="AS564" s="15"/>
      <c r="AT564" s="15"/>
    </row>
    <row r="565" spans="5:46" x14ac:dyDescent="0.35">
      <c r="E565" s="15"/>
      <c r="F565" s="15"/>
      <c r="J565" s="15"/>
      <c r="K565" s="15"/>
      <c r="R565" s="15"/>
      <c r="S565" s="15"/>
      <c r="AE565" s="15"/>
      <c r="AF565" s="32"/>
      <c r="AH565" s="15"/>
      <c r="AI565" s="15"/>
      <c r="AJ565" s="15"/>
      <c r="AK565" s="15"/>
      <c r="AL565" s="15"/>
      <c r="AM565" s="15"/>
      <c r="AN565" s="15"/>
      <c r="AP565" s="15"/>
      <c r="AR565" s="15"/>
      <c r="AS565" s="15"/>
      <c r="AT565" s="15"/>
    </row>
    <row r="566" spans="5:46" x14ac:dyDescent="0.35">
      <c r="E566" s="15"/>
      <c r="F566" s="15"/>
      <c r="J566" s="15"/>
      <c r="K566" s="15"/>
      <c r="R566" s="15"/>
      <c r="S566" s="15"/>
      <c r="AE566" s="15"/>
      <c r="AF566" s="32"/>
      <c r="AH566" s="15"/>
      <c r="AI566" s="15"/>
      <c r="AJ566" s="15"/>
      <c r="AK566" s="15"/>
      <c r="AL566" s="15"/>
      <c r="AM566" s="15"/>
      <c r="AN566" s="15"/>
      <c r="AP566" s="15"/>
      <c r="AR566" s="15"/>
      <c r="AS566" s="15"/>
      <c r="AT566" s="15"/>
    </row>
    <row r="567" spans="5:46" x14ac:dyDescent="0.35">
      <c r="E567" s="15"/>
      <c r="F567" s="15"/>
      <c r="J567" s="15"/>
      <c r="K567" s="15"/>
      <c r="R567" s="15"/>
      <c r="S567" s="15"/>
      <c r="AE567" s="15"/>
      <c r="AF567" s="32"/>
      <c r="AH567" s="15"/>
      <c r="AI567" s="15"/>
      <c r="AJ567" s="15"/>
      <c r="AK567" s="15"/>
      <c r="AL567" s="15"/>
      <c r="AM567" s="15"/>
      <c r="AN567" s="15"/>
      <c r="AP567" s="15"/>
      <c r="AR567" s="15"/>
      <c r="AS567" s="15"/>
      <c r="AT567" s="15"/>
    </row>
    <row r="568" spans="5:46" x14ac:dyDescent="0.35">
      <c r="E568" s="15"/>
      <c r="F568" s="15"/>
      <c r="J568" s="15"/>
      <c r="K568" s="15"/>
      <c r="R568" s="15"/>
      <c r="S568" s="15"/>
      <c r="AE568" s="15"/>
      <c r="AF568" s="32"/>
      <c r="AH568" s="15"/>
      <c r="AI568" s="15"/>
      <c r="AJ568" s="15"/>
      <c r="AK568" s="15"/>
      <c r="AL568" s="15"/>
      <c r="AM568" s="15"/>
      <c r="AN568" s="15"/>
      <c r="AP568" s="15"/>
      <c r="AR568" s="15"/>
      <c r="AS568" s="15"/>
      <c r="AT568" s="15"/>
    </row>
    <row r="569" spans="5:46" x14ac:dyDescent="0.35">
      <c r="E569" s="15"/>
      <c r="F569" s="15"/>
      <c r="J569" s="15"/>
      <c r="K569" s="15"/>
      <c r="R569" s="15"/>
      <c r="S569" s="15"/>
      <c r="AE569" s="15"/>
      <c r="AF569" s="32"/>
      <c r="AH569" s="15"/>
      <c r="AI569" s="15"/>
      <c r="AJ569" s="15"/>
      <c r="AK569" s="15"/>
      <c r="AL569" s="15"/>
      <c r="AM569" s="15"/>
      <c r="AN569" s="15"/>
      <c r="AP569" s="15"/>
      <c r="AR569" s="15"/>
      <c r="AS569" s="15"/>
      <c r="AT569" s="15"/>
    </row>
    <row r="570" spans="5:46" x14ac:dyDescent="0.35">
      <c r="E570" s="15"/>
      <c r="F570" s="15"/>
      <c r="J570" s="15"/>
      <c r="K570" s="15"/>
      <c r="R570" s="15"/>
      <c r="S570" s="15"/>
      <c r="AE570" s="15"/>
      <c r="AF570" s="32"/>
      <c r="AH570" s="15"/>
      <c r="AI570" s="15"/>
      <c r="AJ570" s="15"/>
      <c r="AK570" s="15"/>
      <c r="AL570" s="15"/>
      <c r="AM570" s="15"/>
      <c r="AN570" s="15"/>
      <c r="AP570" s="15"/>
      <c r="AR570" s="15"/>
      <c r="AS570" s="15"/>
      <c r="AT570" s="15"/>
    </row>
    <row r="571" spans="5:46" x14ac:dyDescent="0.35">
      <c r="E571" s="15"/>
      <c r="F571" s="15"/>
      <c r="J571" s="15"/>
      <c r="K571" s="15"/>
      <c r="R571" s="15"/>
      <c r="S571" s="15"/>
      <c r="AE571" s="15"/>
      <c r="AF571" s="32"/>
      <c r="AH571" s="15"/>
      <c r="AI571" s="15"/>
      <c r="AJ571" s="15"/>
      <c r="AK571" s="15"/>
      <c r="AL571" s="15"/>
      <c r="AM571" s="15"/>
      <c r="AN571" s="15"/>
      <c r="AP571" s="15"/>
      <c r="AR571" s="15"/>
      <c r="AS571" s="15"/>
      <c r="AT571" s="15"/>
    </row>
    <row r="572" spans="5:46" x14ac:dyDescent="0.35">
      <c r="E572" s="15"/>
      <c r="F572" s="15"/>
      <c r="J572" s="15"/>
      <c r="K572" s="15"/>
      <c r="R572" s="15"/>
      <c r="S572" s="15"/>
      <c r="AE572" s="15"/>
      <c r="AF572" s="32"/>
      <c r="AH572" s="15"/>
      <c r="AI572" s="15"/>
      <c r="AJ572" s="15"/>
      <c r="AK572" s="15"/>
      <c r="AL572" s="15"/>
      <c r="AM572" s="15"/>
      <c r="AN572" s="15"/>
      <c r="AP572" s="15"/>
      <c r="AR572" s="15"/>
      <c r="AS572" s="15"/>
      <c r="AT572" s="15"/>
    </row>
    <row r="573" spans="5:46" x14ac:dyDescent="0.35">
      <c r="E573" s="15"/>
      <c r="F573" s="15"/>
      <c r="J573" s="15"/>
      <c r="K573" s="15"/>
      <c r="R573" s="15"/>
      <c r="S573" s="15"/>
      <c r="AE573" s="15"/>
      <c r="AF573" s="32"/>
      <c r="AH573" s="15"/>
      <c r="AI573" s="15"/>
      <c r="AJ573" s="15"/>
      <c r="AK573" s="15"/>
      <c r="AL573" s="15"/>
      <c r="AM573" s="15"/>
      <c r="AN573" s="15"/>
      <c r="AP573" s="15"/>
      <c r="AR573" s="15"/>
      <c r="AS573" s="15"/>
      <c r="AT573" s="15"/>
    </row>
    <row r="574" spans="5:46" x14ac:dyDescent="0.35">
      <c r="E574" s="15"/>
      <c r="F574" s="15"/>
      <c r="J574" s="15"/>
      <c r="K574" s="15"/>
      <c r="R574" s="15"/>
      <c r="S574" s="15"/>
      <c r="AE574" s="15"/>
      <c r="AF574" s="32"/>
      <c r="AH574" s="15"/>
      <c r="AI574" s="15"/>
      <c r="AJ574" s="15"/>
      <c r="AK574" s="15"/>
      <c r="AL574" s="15"/>
      <c r="AM574" s="15"/>
      <c r="AN574" s="15"/>
      <c r="AP574" s="15"/>
      <c r="AR574" s="15"/>
      <c r="AS574" s="15"/>
      <c r="AT574" s="15"/>
    </row>
    <row r="575" spans="5:46" x14ac:dyDescent="0.35">
      <c r="E575" s="15"/>
      <c r="F575" s="15"/>
      <c r="J575" s="15"/>
      <c r="K575" s="15"/>
      <c r="R575" s="15"/>
      <c r="S575" s="15"/>
      <c r="AE575" s="15"/>
      <c r="AF575" s="32"/>
      <c r="AH575" s="15"/>
      <c r="AI575" s="15"/>
      <c r="AJ575" s="15"/>
      <c r="AK575" s="15"/>
      <c r="AL575" s="15"/>
      <c r="AM575" s="15"/>
      <c r="AN575" s="15"/>
      <c r="AP575" s="15"/>
      <c r="AR575" s="15"/>
      <c r="AS575" s="15"/>
      <c r="AT575" s="15"/>
    </row>
    <row r="576" spans="5:46" x14ac:dyDescent="0.35">
      <c r="E576" s="15"/>
      <c r="F576" s="15"/>
      <c r="J576" s="15"/>
      <c r="K576" s="15"/>
      <c r="R576" s="15"/>
      <c r="S576" s="15"/>
      <c r="AE576" s="15"/>
      <c r="AF576" s="32"/>
      <c r="AH576" s="15"/>
      <c r="AI576" s="15"/>
      <c r="AJ576" s="15"/>
      <c r="AK576" s="15"/>
      <c r="AL576" s="15"/>
      <c r="AM576" s="15"/>
      <c r="AN576" s="15"/>
      <c r="AP576" s="15"/>
      <c r="AR576" s="15"/>
      <c r="AS576" s="15"/>
      <c r="AT576" s="15"/>
    </row>
    <row r="577" spans="5:46" x14ac:dyDescent="0.35">
      <c r="E577" s="15"/>
      <c r="F577" s="15"/>
      <c r="J577" s="15"/>
      <c r="K577" s="15"/>
      <c r="R577" s="15"/>
      <c r="S577" s="15"/>
      <c r="AE577" s="15"/>
      <c r="AF577" s="32"/>
      <c r="AH577" s="15"/>
      <c r="AI577" s="15"/>
      <c r="AJ577" s="15"/>
      <c r="AK577" s="15"/>
      <c r="AL577" s="15"/>
      <c r="AM577" s="15"/>
      <c r="AN577" s="15"/>
      <c r="AP577" s="15"/>
      <c r="AR577" s="15"/>
      <c r="AS577" s="15"/>
      <c r="AT577" s="15"/>
    </row>
    <row r="578" spans="5:46" x14ac:dyDescent="0.35">
      <c r="E578" s="15"/>
      <c r="F578" s="15"/>
      <c r="J578" s="15"/>
      <c r="K578" s="15"/>
      <c r="R578" s="15"/>
      <c r="S578" s="15"/>
      <c r="AE578" s="15"/>
      <c r="AF578" s="32"/>
      <c r="AH578" s="15"/>
      <c r="AI578" s="15"/>
      <c r="AJ578" s="15"/>
      <c r="AK578" s="15"/>
      <c r="AL578" s="15"/>
      <c r="AM578" s="15"/>
      <c r="AN578" s="15"/>
      <c r="AP578" s="15"/>
      <c r="AR578" s="15"/>
      <c r="AS578" s="15"/>
      <c r="AT578" s="15"/>
    </row>
    <row r="579" spans="5:46" x14ac:dyDescent="0.35">
      <c r="E579" s="15"/>
      <c r="F579" s="15"/>
      <c r="J579" s="15"/>
      <c r="K579" s="15"/>
      <c r="R579" s="15"/>
      <c r="S579" s="15"/>
      <c r="AE579" s="15"/>
      <c r="AF579" s="32"/>
      <c r="AH579" s="15"/>
      <c r="AI579" s="15"/>
      <c r="AJ579" s="15"/>
      <c r="AK579" s="15"/>
      <c r="AL579" s="15"/>
      <c r="AM579" s="15"/>
      <c r="AN579" s="15"/>
      <c r="AP579" s="15"/>
      <c r="AR579" s="15"/>
      <c r="AS579" s="15"/>
      <c r="AT579" s="15"/>
    </row>
    <row r="580" spans="5:46" x14ac:dyDescent="0.35">
      <c r="E580" s="15"/>
      <c r="F580" s="15"/>
      <c r="J580" s="15"/>
      <c r="K580" s="15"/>
      <c r="R580" s="15"/>
      <c r="S580" s="15"/>
      <c r="AE580" s="15"/>
      <c r="AF580" s="32"/>
      <c r="AH580" s="15"/>
      <c r="AI580" s="15"/>
      <c r="AJ580" s="15"/>
      <c r="AK580" s="15"/>
      <c r="AL580" s="15"/>
      <c r="AM580" s="15"/>
      <c r="AN580" s="15"/>
      <c r="AP580" s="15"/>
      <c r="AR580" s="15"/>
      <c r="AS580" s="15"/>
      <c r="AT580" s="15"/>
    </row>
    <row r="581" spans="5:46" x14ac:dyDescent="0.35">
      <c r="E581" s="15"/>
      <c r="F581" s="15"/>
      <c r="J581" s="15"/>
      <c r="K581" s="15"/>
      <c r="R581" s="15"/>
      <c r="S581" s="15"/>
      <c r="AE581" s="15"/>
      <c r="AF581" s="32"/>
      <c r="AH581" s="15"/>
      <c r="AI581" s="15"/>
      <c r="AJ581" s="15"/>
      <c r="AK581" s="15"/>
      <c r="AL581" s="15"/>
      <c r="AM581" s="15"/>
      <c r="AN581" s="15"/>
      <c r="AP581" s="15"/>
      <c r="AR581" s="15"/>
      <c r="AS581" s="15"/>
      <c r="AT581" s="15"/>
    </row>
    <row r="582" spans="5:46" x14ac:dyDescent="0.35">
      <c r="E582" s="15"/>
      <c r="F582" s="15"/>
      <c r="J582" s="15"/>
      <c r="K582" s="15"/>
      <c r="R582" s="15"/>
      <c r="S582" s="15"/>
      <c r="AE582" s="15"/>
      <c r="AF582" s="32"/>
      <c r="AH582" s="15"/>
      <c r="AI582" s="15"/>
      <c r="AJ582" s="15"/>
      <c r="AK582" s="15"/>
      <c r="AL582" s="15"/>
      <c r="AM582" s="15"/>
      <c r="AN582" s="15"/>
      <c r="AP582" s="15"/>
      <c r="AR582" s="15"/>
      <c r="AS582" s="15"/>
      <c r="AT582" s="15"/>
    </row>
    <row r="583" spans="5:46" x14ac:dyDescent="0.35">
      <c r="E583" s="15"/>
      <c r="F583" s="15"/>
      <c r="J583" s="15"/>
      <c r="K583" s="15"/>
      <c r="R583" s="15"/>
      <c r="S583" s="15"/>
      <c r="AE583" s="15"/>
      <c r="AF583" s="32"/>
      <c r="AH583" s="15"/>
      <c r="AI583" s="15"/>
      <c r="AJ583" s="15"/>
      <c r="AK583" s="15"/>
      <c r="AL583" s="15"/>
      <c r="AM583" s="15"/>
      <c r="AN583" s="15"/>
      <c r="AP583" s="15"/>
      <c r="AR583" s="15"/>
      <c r="AS583" s="15"/>
      <c r="AT583" s="15"/>
    </row>
    <row r="584" spans="5:46" x14ac:dyDescent="0.35">
      <c r="E584" s="15"/>
      <c r="F584" s="15"/>
      <c r="J584" s="15"/>
      <c r="K584" s="15"/>
      <c r="R584" s="15"/>
      <c r="S584" s="15"/>
      <c r="AE584" s="15"/>
      <c r="AF584" s="32"/>
      <c r="AH584" s="15"/>
      <c r="AI584" s="15"/>
      <c r="AJ584" s="15"/>
      <c r="AK584" s="15"/>
      <c r="AL584" s="15"/>
      <c r="AM584" s="15"/>
      <c r="AN584" s="15"/>
      <c r="AP584" s="15"/>
      <c r="AR584" s="15"/>
      <c r="AS584" s="15"/>
      <c r="AT584" s="15"/>
    </row>
    <row r="585" spans="5:46" x14ac:dyDescent="0.35">
      <c r="E585" s="15"/>
      <c r="F585" s="15"/>
      <c r="J585" s="15"/>
      <c r="K585" s="15"/>
      <c r="R585" s="15"/>
      <c r="S585" s="15"/>
      <c r="AE585" s="15"/>
      <c r="AF585" s="32"/>
      <c r="AH585" s="15"/>
      <c r="AI585" s="15"/>
      <c r="AJ585" s="15"/>
      <c r="AK585" s="15"/>
      <c r="AL585" s="15"/>
      <c r="AM585" s="15"/>
      <c r="AN585" s="15"/>
      <c r="AP585" s="15"/>
      <c r="AR585" s="15"/>
      <c r="AS585" s="15"/>
      <c r="AT585" s="15"/>
    </row>
    <row r="586" spans="5:46" x14ac:dyDescent="0.35">
      <c r="E586" s="15"/>
      <c r="F586" s="15"/>
      <c r="J586" s="15"/>
      <c r="K586" s="15"/>
      <c r="R586" s="15"/>
      <c r="S586" s="15"/>
      <c r="AE586" s="15"/>
      <c r="AF586" s="32"/>
      <c r="AH586" s="15"/>
      <c r="AI586" s="15"/>
      <c r="AJ586" s="15"/>
      <c r="AK586" s="15"/>
      <c r="AL586" s="15"/>
      <c r="AM586" s="15"/>
      <c r="AN586" s="15"/>
      <c r="AP586" s="15"/>
      <c r="AR586" s="15"/>
      <c r="AS586" s="15"/>
      <c r="AT586" s="15"/>
    </row>
    <row r="587" spans="5:46" x14ac:dyDescent="0.35">
      <c r="E587" s="15"/>
      <c r="F587" s="15"/>
      <c r="J587" s="15"/>
      <c r="K587" s="15"/>
      <c r="R587" s="15"/>
      <c r="S587" s="15"/>
      <c r="AE587" s="15"/>
      <c r="AF587" s="32"/>
      <c r="AH587" s="15"/>
      <c r="AI587" s="15"/>
      <c r="AJ587" s="15"/>
      <c r="AK587" s="15"/>
      <c r="AL587" s="15"/>
      <c r="AM587" s="15"/>
      <c r="AN587" s="15"/>
      <c r="AP587" s="15"/>
      <c r="AR587" s="15"/>
      <c r="AS587" s="15"/>
      <c r="AT587" s="15"/>
    </row>
    <row r="588" spans="5:46" x14ac:dyDescent="0.35">
      <c r="E588" s="15"/>
      <c r="F588" s="15"/>
      <c r="J588" s="15"/>
      <c r="K588" s="15"/>
      <c r="R588" s="15"/>
      <c r="S588" s="15"/>
      <c r="AE588" s="15"/>
      <c r="AF588" s="32"/>
      <c r="AH588" s="15"/>
      <c r="AI588" s="15"/>
      <c r="AJ588" s="15"/>
      <c r="AK588" s="15"/>
      <c r="AL588" s="15"/>
      <c r="AM588" s="15"/>
      <c r="AN588" s="15"/>
      <c r="AP588" s="15"/>
      <c r="AR588" s="15"/>
      <c r="AS588" s="15"/>
      <c r="AT588" s="15"/>
    </row>
    <row r="589" spans="5:46" x14ac:dyDescent="0.35">
      <c r="E589" s="15"/>
      <c r="F589" s="15"/>
      <c r="J589" s="15"/>
      <c r="K589" s="15"/>
      <c r="R589" s="15"/>
      <c r="S589" s="15"/>
      <c r="AE589" s="15"/>
      <c r="AF589" s="32"/>
      <c r="AH589" s="15"/>
      <c r="AI589" s="15"/>
      <c r="AJ589" s="15"/>
      <c r="AK589" s="15"/>
      <c r="AL589" s="15"/>
      <c r="AM589" s="15"/>
      <c r="AN589" s="15"/>
      <c r="AP589" s="15"/>
      <c r="AR589" s="15"/>
      <c r="AS589" s="15"/>
      <c r="AT589" s="15"/>
    </row>
    <row r="590" spans="5:46" x14ac:dyDescent="0.35">
      <c r="E590" s="15"/>
      <c r="F590" s="15"/>
      <c r="J590" s="15"/>
      <c r="K590" s="15"/>
      <c r="R590" s="15"/>
      <c r="S590" s="15"/>
      <c r="AE590" s="15"/>
      <c r="AF590" s="32"/>
      <c r="AH590" s="15"/>
      <c r="AI590" s="15"/>
      <c r="AJ590" s="15"/>
      <c r="AK590" s="15"/>
      <c r="AL590" s="15"/>
      <c r="AM590" s="15"/>
      <c r="AN590" s="15"/>
      <c r="AP590" s="15"/>
      <c r="AR590" s="15"/>
      <c r="AS590" s="15"/>
      <c r="AT590" s="15"/>
    </row>
    <row r="591" spans="5:46" x14ac:dyDescent="0.35">
      <c r="E591" s="15"/>
      <c r="F591" s="15"/>
      <c r="J591" s="15"/>
      <c r="K591" s="15"/>
      <c r="R591" s="15"/>
      <c r="S591" s="15"/>
      <c r="AE591" s="15"/>
      <c r="AF591" s="32"/>
      <c r="AH591" s="15"/>
      <c r="AI591" s="15"/>
      <c r="AJ591" s="15"/>
      <c r="AK591" s="15"/>
      <c r="AL591" s="15"/>
      <c r="AM591" s="15"/>
      <c r="AN591" s="15"/>
      <c r="AP591" s="15"/>
      <c r="AR591" s="15"/>
      <c r="AS591" s="15"/>
      <c r="AT591" s="15"/>
    </row>
    <row r="592" spans="5:46" x14ac:dyDescent="0.35">
      <c r="E592" s="15"/>
      <c r="F592" s="15"/>
      <c r="J592" s="15"/>
      <c r="K592" s="15"/>
      <c r="R592" s="15"/>
      <c r="S592" s="15"/>
      <c r="AE592" s="15"/>
      <c r="AF592" s="32"/>
      <c r="AH592" s="15"/>
      <c r="AI592" s="15"/>
      <c r="AJ592" s="15"/>
      <c r="AK592" s="15"/>
      <c r="AL592" s="15"/>
      <c r="AM592" s="15"/>
      <c r="AN592" s="15"/>
      <c r="AP592" s="15"/>
      <c r="AR592" s="15"/>
      <c r="AS592" s="15"/>
      <c r="AT592" s="15"/>
    </row>
    <row r="593" spans="5:46" x14ac:dyDescent="0.35">
      <c r="E593" s="15"/>
      <c r="F593" s="15"/>
      <c r="J593" s="15"/>
      <c r="K593" s="15"/>
      <c r="R593" s="15"/>
      <c r="S593" s="15"/>
      <c r="AE593" s="15"/>
      <c r="AF593" s="32"/>
      <c r="AH593" s="15"/>
      <c r="AI593" s="15"/>
      <c r="AJ593" s="15"/>
      <c r="AK593" s="15"/>
      <c r="AL593" s="15"/>
      <c r="AM593" s="15"/>
      <c r="AN593" s="15"/>
      <c r="AP593" s="15"/>
      <c r="AR593" s="15"/>
      <c r="AS593" s="15"/>
      <c r="AT593" s="15"/>
    </row>
    <row r="594" spans="5:46" x14ac:dyDescent="0.35">
      <c r="E594" s="15"/>
      <c r="F594" s="15"/>
      <c r="J594" s="15"/>
      <c r="K594" s="15"/>
      <c r="R594" s="15"/>
      <c r="S594" s="15"/>
      <c r="AE594" s="15"/>
      <c r="AF594" s="32"/>
      <c r="AH594" s="15"/>
      <c r="AI594" s="15"/>
      <c r="AJ594" s="15"/>
      <c r="AK594" s="15"/>
      <c r="AL594" s="15"/>
      <c r="AM594" s="15"/>
      <c r="AN594" s="15"/>
      <c r="AP594" s="15"/>
      <c r="AR594" s="15"/>
      <c r="AS594" s="15"/>
      <c r="AT594" s="15"/>
    </row>
    <row r="595" spans="5:46" x14ac:dyDescent="0.35">
      <c r="E595" s="15"/>
      <c r="F595" s="15"/>
      <c r="J595" s="15"/>
      <c r="K595" s="15"/>
      <c r="R595" s="15"/>
      <c r="S595" s="15"/>
      <c r="AE595" s="15"/>
      <c r="AF595" s="32"/>
      <c r="AH595" s="15"/>
      <c r="AI595" s="15"/>
      <c r="AJ595" s="15"/>
      <c r="AK595" s="15"/>
      <c r="AL595" s="15"/>
      <c r="AM595" s="15"/>
      <c r="AN595" s="15"/>
      <c r="AP595" s="15"/>
      <c r="AR595" s="15"/>
      <c r="AS595" s="15"/>
      <c r="AT595" s="15"/>
    </row>
    <row r="596" spans="5:46" x14ac:dyDescent="0.35">
      <c r="E596" s="15"/>
      <c r="F596" s="15"/>
      <c r="J596" s="15"/>
      <c r="K596" s="15"/>
      <c r="R596" s="15"/>
      <c r="S596" s="15"/>
      <c r="AE596" s="15"/>
      <c r="AF596" s="32"/>
      <c r="AH596" s="15"/>
      <c r="AI596" s="15"/>
      <c r="AJ596" s="15"/>
      <c r="AK596" s="15"/>
      <c r="AL596" s="15"/>
      <c r="AM596" s="15"/>
      <c r="AN596" s="15"/>
      <c r="AP596" s="15"/>
      <c r="AR596" s="15"/>
      <c r="AS596" s="15"/>
      <c r="AT596" s="15"/>
    </row>
    <row r="597" spans="5:46" x14ac:dyDescent="0.35">
      <c r="E597" s="15"/>
      <c r="F597" s="15"/>
      <c r="J597" s="15"/>
      <c r="K597" s="15"/>
      <c r="R597" s="15"/>
      <c r="S597" s="15"/>
      <c r="AE597" s="15"/>
      <c r="AF597" s="32"/>
      <c r="AH597" s="15"/>
      <c r="AI597" s="15"/>
      <c r="AJ597" s="15"/>
      <c r="AK597" s="15"/>
      <c r="AL597" s="15"/>
      <c r="AM597" s="15"/>
      <c r="AN597" s="15"/>
      <c r="AP597" s="15"/>
      <c r="AR597" s="15"/>
      <c r="AS597" s="15"/>
      <c r="AT597" s="15"/>
    </row>
    <row r="598" spans="5:46" x14ac:dyDescent="0.35">
      <c r="E598" s="15"/>
      <c r="F598" s="15"/>
      <c r="J598" s="15"/>
      <c r="K598" s="15"/>
      <c r="R598" s="15"/>
      <c r="S598" s="15"/>
      <c r="AE598" s="15"/>
      <c r="AF598" s="32"/>
      <c r="AH598" s="15"/>
      <c r="AI598" s="15"/>
      <c r="AJ598" s="15"/>
      <c r="AK598" s="15"/>
      <c r="AL598" s="15"/>
      <c r="AM598" s="15"/>
      <c r="AN598" s="15"/>
      <c r="AP598" s="15"/>
      <c r="AR598" s="15"/>
      <c r="AS598" s="15"/>
      <c r="AT598" s="15"/>
    </row>
    <row r="599" spans="5:46" x14ac:dyDescent="0.35">
      <c r="E599" s="15"/>
      <c r="F599" s="15"/>
      <c r="J599" s="15"/>
      <c r="K599" s="15"/>
      <c r="R599" s="15"/>
      <c r="S599" s="15"/>
      <c r="AE599" s="15"/>
      <c r="AF599" s="32"/>
      <c r="AH599" s="15"/>
      <c r="AI599" s="15"/>
      <c r="AJ599" s="15"/>
      <c r="AK599" s="15"/>
      <c r="AL599" s="15"/>
      <c r="AM599" s="15"/>
      <c r="AN599" s="15"/>
      <c r="AP599" s="15"/>
      <c r="AR599" s="15"/>
      <c r="AS599" s="15"/>
      <c r="AT599" s="15"/>
    </row>
    <row r="600" spans="5:46" x14ac:dyDescent="0.35">
      <c r="E600" s="15"/>
      <c r="F600" s="15"/>
      <c r="J600" s="15"/>
      <c r="K600" s="15"/>
      <c r="R600" s="15"/>
      <c r="S600" s="15"/>
      <c r="AE600" s="15"/>
      <c r="AF600" s="32"/>
      <c r="AH600" s="15"/>
      <c r="AI600" s="15"/>
      <c r="AJ600" s="15"/>
      <c r="AK600" s="15"/>
      <c r="AL600" s="15"/>
      <c r="AM600" s="15"/>
      <c r="AN600" s="15"/>
      <c r="AP600" s="15"/>
      <c r="AR600" s="15"/>
      <c r="AS600" s="15"/>
      <c r="AT600" s="15"/>
    </row>
    <row r="601" spans="5:46" x14ac:dyDescent="0.35">
      <c r="E601" s="15"/>
      <c r="F601" s="15"/>
      <c r="J601" s="15"/>
      <c r="K601" s="15"/>
      <c r="R601" s="15"/>
      <c r="S601" s="15"/>
      <c r="AE601" s="15"/>
      <c r="AF601" s="32"/>
      <c r="AH601" s="15"/>
      <c r="AI601" s="15"/>
      <c r="AJ601" s="15"/>
      <c r="AK601" s="15"/>
      <c r="AL601" s="15"/>
      <c r="AM601" s="15"/>
      <c r="AN601" s="15"/>
      <c r="AP601" s="15"/>
      <c r="AR601" s="15"/>
      <c r="AS601" s="15"/>
      <c r="AT601" s="15"/>
    </row>
    <row r="602" spans="5:46" x14ac:dyDescent="0.35">
      <c r="E602" s="15"/>
      <c r="F602" s="15"/>
      <c r="J602" s="15"/>
      <c r="K602" s="15"/>
      <c r="R602" s="15"/>
      <c r="S602" s="15"/>
      <c r="AE602" s="15"/>
      <c r="AF602" s="32"/>
      <c r="AH602" s="15"/>
      <c r="AI602" s="15"/>
      <c r="AJ602" s="15"/>
      <c r="AK602" s="15"/>
      <c r="AL602" s="15"/>
      <c r="AM602" s="15"/>
      <c r="AN602" s="15"/>
      <c r="AP602" s="15"/>
      <c r="AR602" s="15"/>
      <c r="AS602" s="15"/>
      <c r="AT602" s="15"/>
    </row>
    <row r="603" spans="5:46" x14ac:dyDescent="0.35">
      <c r="E603" s="15"/>
      <c r="F603" s="15"/>
      <c r="J603" s="15"/>
      <c r="K603" s="15"/>
      <c r="R603" s="15"/>
      <c r="S603" s="15"/>
      <c r="AE603" s="15"/>
      <c r="AF603" s="32"/>
      <c r="AH603" s="15"/>
      <c r="AI603" s="15"/>
      <c r="AJ603" s="15"/>
      <c r="AK603" s="15"/>
      <c r="AL603" s="15"/>
      <c r="AM603" s="15"/>
      <c r="AN603" s="15"/>
      <c r="AP603" s="15"/>
      <c r="AR603" s="15"/>
      <c r="AS603" s="15"/>
      <c r="AT603" s="15"/>
    </row>
    <row r="604" spans="5:46" x14ac:dyDescent="0.35">
      <c r="E604" s="15"/>
      <c r="F604" s="15"/>
      <c r="J604" s="15"/>
      <c r="K604" s="15"/>
      <c r="R604" s="15"/>
      <c r="S604" s="15"/>
      <c r="AE604" s="15"/>
      <c r="AF604" s="32"/>
      <c r="AH604" s="15"/>
      <c r="AI604" s="15"/>
      <c r="AJ604" s="15"/>
      <c r="AK604" s="15"/>
      <c r="AL604" s="15"/>
      <c r="AM604" s="15"/>
      <c r="AN604" s="15"/>
      <c r="AP604" s="15"/>
      <c r="AR604" s="15"/>
      <c r="AS604" s="15"/>
      <c r="AT604" s="15"/>
    </row>
    <row r="605" spans="5:46" x14ac:dyDescent="0.35">
      <c r="E605" s="15"/>
      <c r="F605" s="15"/>
      <c r="J605" s="15"/>
      <c r="K605" s="15"/>
      <c r="R605" s="15"/>
      <c r="S605" s="15"/>
      <c r="AE605" s="15"/>
      <c r="AF605" s="32"/>
      <c r="AH605" s="15"/>
      <c r="AI605" s="15"/>
      <c r="AJ605" s="15"/>
      <c r="AK605" s="15"/>
      <c r="AL605" s="15"/>
      <c r="AM605" s="15"/>
      <c r="AN605" s="15"/>
      <c r="AP605" s="15"/>
      <c r="AR605" s="15"/>
      <c r="AS605" s="15"/>
      <c r="AT605" s="15"/>
    </row>
    <row r="606" spans="5:46" x14ac:dyDescent="0.35">
      <c r="E606" s="15"/>
      <c r="F606" s="15"/>
      <c r="J606" s="15"/>
      <c r="K606" s="15"/>
      <c r="R606" s="15"/>
      <c r="S606" s="15"/>
      <c r="AE606" s="15"/>
      <c r="AF606" s="32"/>
      <c r="AH606" s="15"/>
      <c r="AI606" s="15"/>
      <c r="AJ606" s="15"/>
      <c r="AK606" s="15"/>
      <c r="AL606" s="15"/>
      <c r="AM606" s="15"/>
      <c r="AN606" s="15"/>
      <c r="AP606" s="15"/>
      <c r="AR606" s="15"/>
      <c r="AS606" s="15"/>
      <c r="AT606" s="15"/>
    </row>
    <row r="607" spans="5:46" x14ac:dyDescent="0.35">
      <c r="E607" s="15"/>
      <c r="F607" s="15"/>
      <c r="J607" s="15"/>
      <c r="K607" s="15"/>
      <c r="R607" s="15"/>
      <c r="S607" s="15"/>
      <c r="AE607" s="15"/>
      <c r="AF607" s="32"/>
      <c r="AH607" s="15"/>
      <c r="AI607" s="15"/>
      <c r="AJ607" s="15"/>
      <c r="AK607" s="15"/>
      <c r="AL607" s="15"/>
      <c r="AM607" s="15"/>
      <c r="AN607" s="15"/>
      <c r="AP607" s="15"/>
      <c r="AR607" s="15"/>
      <c r="AS607" s="15"/>
      <c r="AT607" s="15"/>
    </row>
    <row r="608" spans="5:46" x14ac:dyDescent="0.35">
      <c r="E608" s="15"/>
      <c r="F608" s="15"/>
      <c r="J608" s="15"/>
      <c r="K608" s="15"/>
      <c r="R608" s="15"/>
      <c r="S608" s="15"/>
      <c r="AE608" s="15"/>
      <c r="AF608" s="32"/>
      <c r="AH608" s="15"/>
      <c r="AI608" s="15"/>
      <c r="AJ608" s="15"/>
      <c r="AK608" s="15"/>
      <c r="AL608" s="15"/>
      <c r="AM608" s="15"/>
      <c r="AN608" s="15"/>
      <c r="AP608" s="15"/>
      <c r="AR608" s="15"/>
      <c r="AS608" s="15"/>
      <c r="AT608" s="15"/>
    </row>
    <row r="609" spans="5:46" x14ac:dyDescent="0.35">
      <c r="E609" s="15"/>
      <c r="F609" s="15"/>
      <c r="J609" s="15"/>
      <c r="K609" s="15"/>
      <c r="R609" s="15"/>
      <c r="S609" s="15"/>
      <c r="AE609" s="15"/>
      <c r="AF609" s="32"/>
      <c r="AH609" s="15"/>
      <c r="AI609" s="15"/>
      <c r="AJ609" s="15"/>
      <c r="AK609" s="15"/>
      <c r="AL609" s="15"/>
      <c r="AM609" s="15"/>
      <c r="AN609" s="15"/>
      <c r="AP609" s="15"/>
      <c r="AR609" s="15"/>
      <c r="AS609" s="15"/>
      <c r="AT609" s="15"/>
    </row>
    <row r="610" spans="5:46" x14ac:dyDescent="0.35">
      <c r="E610" s="15"/>
      <c r="F610" s="15"/>
      <c r="J610" s="15"/>
      <c r="K610" s="15"/>
      <c r="R610" s="15"/>
      <c r="S610" s="15"/>
      <c r="AE610" s="15"/>
      <c r="AF610" s="32"/>
      <c r="AH610" s="15"/>
      <c r="AI610" s="15"/>
      <c r="AJ610" s="15"/>
      <c r="AK610" s="15"/>
      <c r="AL610" s="15"/>
      <c r="AM610" s="15"/>
      <c r="AN610" s="15"/>
      <c r="AP610" s="15"/>
      <c r="AR610" s="15"/>
      <c r="AS610" s="15"/>
      <c r="AT610" s="15"/>
    </row>
    <row r="611" spans="5:46" x14ac:dyDescent="0.35">
      <c r="E611" s="15"/>
      <c r="F611" s="15"/>
      <c r="J611" s="15"/>
      <c r="K611" s="15"/>
      <c r="R611" s="15"/>
      <c r="S611" s="15"/>
      <c r="AE611" s="15"/>
      <c r="AF611" s="32"/>
      <c r="AH611" s="15"/>
      <c r="AI611" s="15"/>
      <c r="AJ611" s="15"/>
      <c r="AK611" s="15"/>
      <c r="AL611" s="15"/>
      <c r="AM611" s="15"/>
      <c r="AN611" s="15"/>
      <c r="AP611" s="15"/>
      <c r="AR611" s="15"/>
      <c r="AS611" s="15"/>
      <c r="AT611" s="15"/>
    </row>
    <row r="612" spans="5:46" x14ac:dyDescent="0.35">
      <c r="E612" s="15"/>
      <c r="F612" s="15"/>
      <c r="J612" s="15"/>
      <c r="K612" s="15"/>
      <c r="R612" s="15"/>
      <c r="S612" s="15"/>
      <c r="AE612" s="15"/>
      <c r="AF612" s="32"/>
      <c r="AH612" s="15"/>
      <c r="AI612" s="15"/>
      <c r="AJ612" s="15"/>
      <c r="AK612" s="15"/>
      <c r="AL612" s="15"/>
      <c r="AM612" s="15"/>
      <c r="AN612" s="15"/>
      <c r="AP612" s="15"/>
      <c r="AR612" s="15"/>
      <c r="AS612" s="15"/>
      <c r="AT612" s="15"/>
    </row>
    <row r="613" spans="5:46" x14ac:dyDescent="0.35">
      <c r="E613" s="15"/>
      <c r="F613" s="15"/>
      <c r="J613" s="15"/>
      <c r="K613" s="15"/>
      <c r="R613" s="15"/>
      <c r="S613" s="15"/>
      <c r="AE613" s="15"/>
      <c r="AF613" s="32"/>
      <c r="AH613" s="15"/>
      <c r="AI613" s="15"/>
      <c r="AJ613" s="15"/>
      <c r="AK613" s="15"/>
      <c r="AL613" s="15"/>
      <c r="AM613" s="15"/>
      <c r="AN613" s="15"/>
      <c r="AP613" s="15"/>
      <c r="AR613" s="15"/>
      <c r="AS613" s="15"/>
      <c r="AT613" s="15"/>
    </row>
    <row r="614" spans="5:46" x14ac:dyDescent="0.35">
      <c r="E614" s="15"/>
      <c r="F614" s="15"/>
      <c r="J614" s="15"/>
      <c r="K614" s="15"/>
      <c r="R614" s="15"/>
      <c r="S614" s="15"/>
      <c r="AE614" s="15"/>
      <c r="AF614" s="32"/>
      <c r="AH614" s="15"/>
      <c r="AI614" s="15"/>
      <c r="AJ614" s="15"/>
      <c r="AK614" s="15"/>
      <c r="AL614" s="15"/>
      <c r="AM614" s="15"/>
      <c r="AN614" s="15"/>
      <c r="AP614" s="15"/>
      <c r="AR614" s="15"/>
      <c r="AS614" s="15"/>
      <c r="AT614" s="15"/>
    </row>
    <row r="615" spans="5:46" x14ac:dyDescent="0.35">
      <c r="E615" s="15"/>
      <c r="F615" s="15"/>
      <c r="J615" s="15"/>
      <c r="K615" s="15"/>
      <c r="R615" s="15"/>
      <c r="S615" s="15"/>
      <c r="AE615" s="15"/>
      <c r="AF615" s="32"/>
      <c r="AH615" s="15"/>
      <c r="AI615" s="15"/>
      <c r="AJ615" s="15"/>
      <c r="AK615" s="15"/>
      <c r="AL615" s="15"/>
      <c r="AM615" s="15"/>
      <c r="AN615" s="15"/>
      <c r="AP615" s="15"/>
      <c r="AR615" s="15"/>
      <c r="AS615" s="15"/>
      <c r="AT615" s="15"/>
    </row>
    <row r="616" spans="5:46" x14ac:dyDescent="0.35">
      <c r="E616" s="15"/>
      <c r="F616" s="15"/>
      <c r="J616" s="15"/>
      <c r="K616" s="15"/>
      <c r="R616" s="15"/>
      <c r="S616" s="15"/>
      <c r="AE616" s="15"/>
      <c r="AF616" s="32"/>
      <c r="AH616" s="15"/>
      <c r="AI616" s="15"/>
      <c r="AJ616" s="15"/>
      <c r="AK616" s="15"/>
      <c r="AL616" s="15"/>
      <c r="AM616" s="15"/>
      <c r="AN616" s="15"/>
      <c r="AP616" s="15"/>
      <c r="AR616" s="15"/>
      <c r="AS616" s="15"/>
      <c r="AT616" s="15"/>
    </row>
    <row r="617" spans="5:46" x14ac:dyDescent="0.35">
      <c r="E617" s="15"/>
      <c r="F617" s="15"/>
      <c r="J617" s="15"/>
      <c r="K617" s="15"/>
      <c r="R617" s="15"/>
      <c r="S617" s="15"/>
      <c r="AE617" s="15"/>
      <c r="AF617" s="32"/>
      <c r="AH617" s="15"/>
      <c r="AI617" s="15"/>
      <c r="AJ617" s="15"/>
      <c r="AK617" s="15"/>
      <c r="AL617" s="15"/>
      <c r="AM617" s="15"/>
      <c r="AN617" s="15"/>
      <c r="AP617" s="15"/>
      <c r="AR617" s="15"/>
      <c r="AS617" s="15"/>
      <c r="AT617" s="15"/>
    </row>
    <row r="618" spans="5:46" x14ac:dyDescent="0.35">
      <c r="E618" s="15"/>
      <c r="F618" s="15"/>
      <c r="J618" s="15"/>
      <c r="K618" s="15"/>
      <c r="R618" s="15"/>
      <c r="S618" s="15"/>
      <c r="AE618" s="15"/>
      <c r="AF618" s="32"/>
      <c r="AH618" s="15"/>
      <c r="AI618" s="15"/>
      <c r="AJ618" s="15"/>
      <c r="AK618" s="15"/>
      <c r="AL618" s="15"/>
      <c r="AM618" s="15"/>
      <c r="AN618" s="15"/>
      <c r="AP618" s="15"/>
      <c r="AR618" s="15"/>
      <c r="AS618" s="15"/>
      <c r="AT618" s="15"/>
    </row>
    <row r="619" spans="5:46" x14ac:dyDescent="0.35">
      <c r="E619" s="15"/>
      <c r="F619" s="15"/>
      <c r="J619" s="15"/>
      <c r="K619" s="15"/>
      <c r="R619" s="15"/>
      <c r="S619" s="15"/>
      <c r="AE619" s="15"/>
      <c r="AF619" s="32"/>
      <c r="AH619" s="15"/>
      <c r="AI619" s="15"/>
      <c r="AJ619" s="15"/>
      <c r="AK619" s="15"/>
      <c r="AL619" s="15"/>
      <c r="AM619" s="15"/>
      <c r="AN619" s="15"/>
      <c r="AP619" s="15"/>
      <c r="AR619" s="15"/>
      <c r="AS619" s="15"/>
      <c r="AT619" s="15"/>
    </row>
    <row r="620" spans="5:46" x14ac:dyDescent="0.35">
      <c r="E620" s="15"/>
      <c r="F620" s="15"/>
      <c r="J620" s="15"/>
      <c r="K620" s="15"/>
      <c r="R620" s="15"/>
      <c r="S620" s="15"/>
      <c r="AE620" s="15"/>
      <c r="AF620" s="32"/>
      <c r="AH620" s="15"/>
      <c r="AI620" s="15"/>
      <c r="AJ620" s="15"/>
      <c r="AK620" s="15"/>
      <c r="AL620" s="15"/>
      <c r="AM620" s="15"/>
      <c r="AN620" s="15"/>
      <c r="AP620" s="15"/>
      <c r="AR620" s="15"/>
      <c r="AS620" s="15"/>
      <c r="AT620" s="15"/>
    </row>
    <row r="621" spans="5:46" x14ac:dyDescent="0.35">
      <c r="E621" s="15"/>
      <c r="F621" s="15"/>
      <c r="J621" s="15"/>
      <c r="K621" s="15"/>
      <c r="R621" s="15"/>
      <c r="S621" s="15"/>
      <c r="AE621" s="15"/>
      <c r="AF621" s="32"/>
      <c r="AH621" s="15"/>
      <c r="AI621" s="15"/>
      <c r="AJ621" s="15"/>
      <c r="AK621" s="15"/>
      <c r="AL621" s="15"/>
      <c r="AM621" s="15"/>
      <c r="AN621" s="15"/>
      <c r="AP621" s="15"/>
      <c r="AR621" s="15"/>
      <c r="AS621" s="15"/>
      <c r="AT621" s="15"/>
    </row>
    <row r="622" spans="5:46" x14ac:dyDescent="0.35">
      <c r="E622" s="15"/>
      <c r="F622" s="15"/>
      <c r="J622" s="15"/>
      <c r="K622" s="15"/>
      <c r="R622" s="15"/>
      <c r="S622" s="15"/>
      <c r="AE622" s="15"/>
      <c r="AF622" s="32"/>
      <c r="AH622" s="15"/>
      <c r="AI622" s="15"/>
      <c r="AJ622" s="15"/>
      <c r="AK622" s="15"/>
      <c r="AL622" s="15"/>
      <c r="AM622" s="15"/>
      <c r="AN622" s="15"/>
      <c r="AP622" s="15"/>
      <c r="AR622" s="15"/>
      <c r="AS622" s="15"/>
      <c r="AT622" s="15"/>
    </row>
    <row r="623" spans="5:46" x14ac:dyDescent="0.35">
      <c r="E623" s="15"/>
      <c r="F623" s="15"/>
      <c r="J623" s="15"/>
      <c r="K623" s="15"/>
      <c r="R623" s="15"/>
      <c r="S623" s="15"/>
      <c r="AE623" s="15"/>
      <c r="AF623" s="32"/>
      <c r="AH623" s="15"/>
      <c r="AI623" s="15"/>
      <c r="AJ623" s="15"/>
      <c r="AK623" s="15"/>
      <c r="AL623" s="15"/>
      <c r="AM623" s="15"/>
      <c r="AN623" s="15"/>
      <c r="AP623" s="15"/>
      <c r="AR623" s="15"/>
      <c r="AS623" s="15"/>
      <c r="AT623" s="15"/>
    </row>
    <row r="624" spans="5:46" x14ac:dyDescent="0.35">
      <c r="E624" s="15"/>
      <c r="F624" s="15"/>
      <c r="J624" s="15"/>
      <c r="K624" s="15"/>
      <c r="R624" s="15"/>
      <c r="S624" s="15"/>
      <c r="AE624" s="15"/>
      <c r="AF624" s="32"/>
      <c r="AH624" s="15"/>
      <c r="AI624" s="15"/>
      <c r="AJ624" s="15"/>
      <c r="AK624" s="15"/>
      <c r="AL624" s="15"/>
      <c r="AM624" s="15"/>
      <c r="AN624" s="15"/>
      <c r="AP624" s="15"/>
      <c r="AR624" s="15"/>
      <c r="AS624" s="15"/>
      <c r="AT624" s="15"/>
    </row>
    <row r="625" spans="5:46" x14ac:dyDescent="0.35">
      <c r="E625" s="15"/>
      <c r="F625" s="15"/>
      <c r="J625" s="15"/>
      <c r="K625" s="15"/>
      <c r="R625" s="15"/>
      <c r="S625" s="15"/>
      <c r="AE625" s="15"/>
      <c r="AF625" s="32"/>
      <c r="AH625" s="15"/>
      <c r="AI625" s="15"/>
      <c r="AJ625" s="15"/>
      <c r="AK625" s="15"/>
      <c r="AL625" s="15"/>
      <c r="AM625" s="15"/>
      <c r="AN625" s="15"/>
      <c r="AP625" s="15"/>
      <c r="AR625" s="15"/>
      <c r="AS625" s="15"/>
      <c r="AT625" s="15"/>
    </row>
    <row r="626" spans="5:46" x14ac:dyDescent="0.35">
      <c r="E626" s="15"/>
      <c r="F626" s="15"/>
      <c r="J626" s="15"/>
      <c r="K626" s="15"/>
      <c r="R626" s="15"/>
      <c r="S626" s="15"/>
      <c r="AE626" s="15"/>
      <c r="AF626" s="32"/>
      <c r="AH626" s="15"/>
      <c r="AI626" s="15"/>
      <c r="AJ626" s="15"/>
      <c r="AK626" s="15"/>
      <c r="AL626" s="15"/>
      <c r="AM626" s="15"/>
      <c r="AN626" s="15"/>
      <c r="AP626" s="15"/>
      <c r="AR626" s="15"/>
      <c r="AS626" s="15"/>
      <c r="AT626" s="15"/>
    </row>
    <row r="627" spans="5:46" x14ac:dyDescent="0.35">
      <c r="E627" s="15"/>
      <c r="F627" s="15"/>
      <c r="J627" s="15"/>
      <c r="K627" s="15"/>
      <c r="R627" s="15"/>
      <c r="S627" s="15"/>
      <c r="AE627" s="15"/>
      <c r="AF627" s="32"/>
      <c r="AH627" s="15"/>
      <c r="AI627" s="15"/>
      <c r="AJ627" s="15"/>
      <c r="AK627" s="15"/>
      <c r="AL627" s="15"/>
      <c r="AM627" s="15"/>
      <c r="AN627" s="15"/>
      <c r="AP627" s="15"/>
      <c r="AR627" s="15"/>
      <c r="AS627" s="15"/>
      <c r="AT627" s="15"/>
    </row>
    <row r="628" spans="5:46" x14ac:dyDescent="0.35">
      <c r="E628" s="15"/>
      <c r="F628" s="15"/>
      <c r="J628" s="15"/>
      <c r="K628" s="15"/>
      <c r="R628" s="15"/>
      <c r="S628" s="15"/>
      <c r="AE628" s="15"/>
      <c r="AF628" s="32"/>
      <c r="AH628" s="15"/>
      <c r="AI628" s="15"/>
      <c r="AJ628" s="15"/>
      <c r="AK628" s="15"/>
      <c r="AL628" s="15"/>
      <c r="AM628" s="15"/>
      <c r="AN628" s="15"/>
      <c r="AP628" s="15"/>
      <c r="AR628" s="15"/>
      <c r="AS628" s="15"/>
      <c r="AT628" s="15"/>
    </row>
    <row r="629" spans="5:46" x14ac:dyDescent="0.35">
      <c r="E629" s="15"/>
      <c r="F629" s="15"/>
      <c r="J629" s="15"/>
      <c r="K629" s="15"/>
      <c r="R629" s="15"/>
      <c r="S629" s="15"/>
      <c r="AE629" s="15"/>
      <c r="AF629" s="32"/>
      <c r="AH629" s="15"/>
      <c r="AI629" s="15"/>
      <c r="AJ629" s="15"/>
      <c r="AK629" s="15"/>
      <c r="AL629" s="15"/>
      <c r="AM629" s="15"/>
      <c r="AN629" s="15"/>
      <c r="AP629" s="15"/>
      <c r="AR629" s="15"/>
      <c r="AS629" s="15"/>
      <c r="AT629" s="15"/>
    </row>
    <row r="630" spans="5:46" x14ac:dyDescent="0.35">
      <c r="E630" s="15"/>
      <c r="F630" s="15"/>
      <c r="J630" s="15"/>
      <c r="K630" s="15"/>
      <c r="R630" s="15"/>
      <c r="S630" s="15"/>
      <c r="AE630" s="15"/>
      <c r="AF630" s="32"/>
      <c r="AH630" s="15"/>
      <c r="AI630" s="15"/>
      <c r="AJ630" s="15"/>
      <c r="AK630" s="15"/>
      <c r="AL630" s="15"/>
      <c r="AM630" s="15"/>
      <c r="AN630" s="15"/>
      <c r="AP630" s="15"/>
      <c r="AR630" s="15"/>
      <c r="AS630" s="15"/>
      <c r="AT630" s="15"/>
    </row>
    <row r="631" spans="5:46" x14ac:dyDescent="0.35">
      <c r="E631" s="15"/>
      <c r="F631" s="15"/>
      <c r="J631" s="15"/>
      <c r="K631" s="15"/>
      <c r="R631" s="15"/>
      <c r="S631" s="15"/>
      <c r="AE631" s="15"/>
      <c r="AF631" s="32"/>
      <c r="AH631" s="15"/>
      <c r="AI631" s="15"/>
      <c r="AJ631" s="15"/>
      <c r="AK631" s="15"/>
      <c r="AL631" s="15"/>
      <c r="AM631" s="15"/>
      <c r="AN631" s="15"/>
      <c r="AP631" s="15"/>
      <c r="AR631" s="15"/>
      <c r="AS631" s="15"/>
      <c r="AT631" s="15"/>
    </row>
    <row r="632" spans="5:46" x14ac:dyDescent="0.35">
      <c r="E632" s="15"/>
      <c r="F632" s="15"/>
      <c r="J632" s="15"/>
      <c r="K632" s="15"/>
      <c r="R632" s="15"/>
      <c r="S632" s="15"/>
      <c r="AE632" s="15"/>
      <c r="AF632" s="32"/>
      <c r="AH632" s="15"/>
      <c r="AI632" s="15"/>
      <c r="AJ632" s="15"/>
      <c r="AK632" s="15"/>
      <c r="AL632" s="15"/>
      <c r="AM632" s="15"/>
      <c r="AN632" s="15"/>
      <c r="AP632" s="15"/>
      <c r="AR632" s="15"/>
      <c r="AS632" s="15"/>
      <c r="AT632" s="15"/>
    </row>
    <row r="633" spans="5:46" x14ac:dyDescent="0.35">
      <c r="E633" s="15"/>
      <c r="F633" s="15"/>
      <c r="J633" s="15"/>
      <c r="K633" s="15"/>
      <c r="R633" s="15"/>
      <c r="S633" s="15"/>
      <c r="AE633" s="15"/>
      <c r="AF633" s="32"/>
      <c r="AH633" s="15"/>
      <c r="AI633" s="15"/>
      <c r="AJ633" s="15"/>
      <c r="AK633" s="15"/>
      <c r="AL633" s="15"/>
      <c r="AM633" s="15"/>
      <c r="AN633" s="15"/>
      <c r="AP633" s="15"/>
      <c r="AR633" s="15"/>
      <c r="AS633" s="15"/>
      <c r="AT633" s="15"/>
    </row>
    <row r="634" spans="5:46" x14ac:dyDescent="0.35">
      <c r="E634" s="15"/>
      <c r="F634" s="15"/>
      <c r="J634" s="15"/>
      <c r="K634" s="15"/>
      <c r="R634" s="15"/>
      <c r="S634" s="15"/>
      <c r="AE634" s="15"/>
      <c r="AF634" s="32"/>
      <c r="AH634" s="15"/>
      <c r="AI634" s="15"/>
      <c r="AJ634" s="15"/>
      <c r="AK634" s="15"/>
      <c r="AL634" s="15"/>
      <c r="AM634" s="15"/>
      <c r="AN634" s="15"/>
      <c r="AP634" s="15"/>
      <c r="AR634" s="15"/>
      <c r="AS634" s="15"/>
      <c r="AT634" s="15"/>
    </row>
    <row r="635" spans="5:46" x14ac:dyDescent="0.35">
      <c r="E635" s="15"/>
      <c r="F635" s="15"/>
      <c r="J635" s="15"/>
      <c r="K635" s="15"/>
      <c r="R635" s="15"/>
      <c r="S635" s="15"/>
      <c r="AE635" s="15"/>
      <c r="AF635" s="32"/>
      <c r="AH635" s="15"/>
      <c r="AI635" s="15"/>
      <c r="AJ635" s="15"/>
      <c r="AK635" s="15"/>
      <c r="AL635" s="15"/>
      <c r="AM635" s="15"/>
      <c r="AN635" s="15"/>
      <c r="AP635" s="15"/>
      <c r="AR635" s="15"/>
      <c r="AS635" s="15"/>
      <c r="AT635" s="15"/>
    </row>
    <row r="636" spans="5:46" x14ac:dyDescent="0.35">
      <c r="E636" s="15"/>
      <c r="F636" s="15"/>
      <c r="J636" s="15"/>
      <c r="K636" s="15"/>
      <c r="R636" s="15"/>
      <c r="S636" s="15"/>
      <c r="AE636" s="15"/>
      <c r="AF636" s="32"/>
      <c r="AH636" s="15"/>
      <c r="AI636" s="15"/>
      <c r="AJ636" s="15"/>
      <c r="AK636" s="15"/>
      <c r="AL636" s="15"/>
      <c r="AM636" s="15"/>
      <c r="AN636" s="15"/>
      <c r="AP636" s="15"/>
      <c r="AR636" s="15"/>
      <c r="AS636" s="15"/>
      <c r="AT636" s="15"/>
    </row>
    <row r="637" spans="5:46" x14ac:dyDescent="0.35">
      <c r="E637" s="15"/>
      <c r="F637" s="15"/>
      <c r="J637" s="15"/>
      <c r="K637" s="15"/>
      <c r="R637" s="15"/>
      <c r="S637" s="15"/>
      <c r="AE637" s="15"/>
      <c r="AF637" s="32"/>
      <c r="AH637" s="15"/>
      <c r="AI637" s="15"/>
      <c r="AJ637" s="15"/>
      <c r="AK637" s="15"/>
      <c r="AL637" s="15"/>
      <c r="AM637" s="15"/>
      <c r="AN637" s="15"/>
      <c r="AP637" s="15"/>
      <c r="AR637" s="15"/>
      <c r="AS637" s="15"/>
      <c r="AT637" s="15"/>
    </row>
    <row r="638" spans="5:46" x14ac:dyDescent="0.35">
      <c r="E638" s="15"/>
      <c r="F638" s="15"/>
      <c r="J638" s="15"/>
      <c r="K638" s="15"/>
      <c r="R638" s="15"/>
      <c r="S638" s="15"/>
      <c r="AE638" s="15"/>
      <c r="AF638" s="32"/>
      <c r="AH638" s="15"/>
      <c r="AI638" s="15"/>
      <c r="AJ638" s="15"/>
      <c r="AK638" s="15"/>
      <c r="AL638" s="15"/>
      <c r="AM638" s="15"/>
      <c r="AN638" s="15"/>
      <c r="AP638" s="15"/>
      <c r="AR638" s="15"/>
      <c r="AS638" s="15"/>
      <c r="AT638" s="15"/>
    </row>
    <row r="639" spans="5:46" x14ac:dyDescent="0.35">
      <c r="E639" s="15"/>
      <c r="F639" s="15"/>
      <c r="J639" s="15"/>
      <c r="K639" s="15"/>
      <c r="R639" s="15"/>
      <c r="S639" s="15"/>
      <c r="AE639" s="15"/>
      <c r="AF639" s="32"/>
      <c r="AH639" s="15"/>
      <c r="AI639" s="15"/>
      <c r="AJ639" s="15"/>
      <c r="AK639" s="15"/>
      <c r="AL639" s="15"/>
      <c r="AM639" s="15"/>
      <c r="AN639" s="15"/>
      <c r="AP639" s="15"/>
      <c r="AR639" s="15"/>
      <c r="AS639" s="15"/>
      <c r="AT639" s="15"/>
    </row>
    <row r="640" spans="5:46" x14ac:dyDescent="0.35">
      <c r="E640" s="15"/>
      <c r="F640" s="15"/>
      <c r="J640" s="15"/>
      <c r="K640" s="15"/>
      <c r="R640" s="15"/>
      <c r="S640" s="15"/>
      <c r="AE640" s="15"/>
      <c r="AF640" s="32"/>
      <c r="AH640" s="15"/>
      <c r="AI640" s="15"/>
      <c r="AJ640" s="15"/>
      <c r="AK640" s="15"/>
      <c r="AL640" s="15"/>
      <c r="AM640" s="15"/>
      <c r="AN640" s="15"/>
      <c r="AP640" s="15"/>
      <c r="AR640" s="15"/>
      <c r="AS640" s="15"/>
      <c r="AT640" s="15"/>
    </row>
    <row r="641" spans="5:46" x14ac:dyDescent="0.35">
      <c r="E641" s="15"/>
      <c r="F641" s="15"/>
      <c r="J641" s="15"/>
      <c r="K641" s="15"/>
      <c r="R641" s="15"/>
      <c r="S641" s="15"/>
      <c r="AE641" s="15"/>
      <c r="AF641" s="32"/>
      <c r="AH641" s="15"/>
      <c r="AI641" s="15"/>
      <c r="AJ641" s="15"/>
      <c r="AK641" s="15"/>
      <c r="AL641" s="15"/>
      <c r="AM641" s="15"/>
      <c r="AN641" s="15"/>
      <c r="AP641" s="15"/>
      <c r="AR641" s="15"/>
      <c r="AS641" s="15"/>
      <c r="AT641" s="15"/>
    </row>
    <row r="642" spans="5:46" x14ac:dyDescent="0.35">
      <c r="E642" s="15"/>
      <c r="F642" s="15"/>
      <c r="J642" s="15"/>
      <c r="K642" s="15"/>
      <c r="R642" s="15"/>
      <c r="S642" s="15"/>
      <c r="AE642" s="15"/>
      <c r="AF642" s="32"/>
      <c r="AH642" s="15"/>
      <c r="AI642" s="15"/>
      <c r="AJ642" s="15"/>
      <c r="AK642" s="15"/>
      <c r="AL642" s="15"/>
      <c r="AM642" s="15"/>
      <c r="AN642" s="15"/>
      <c r="AP642" s="15"/>
      <c r="AR642" s="15"/>
      <c r="AS642" s="15"/>
      <c r="AT642" s="15"/>
    </row>
    <row r="643" spans="5:46" x14ac:dyDescent="0.35">
      <c r="E643" s="15"/>
      <c r="F643" s="15"/>
      <c r="J643" s="15"/>
      <c r="K643" s="15"/>
      <c r="R643" s="15"/>
      <c r="S643" s="15"/>
      <c r="AE643" s="15"/>
      <c r="AF643" s="32"/>
      <c r="AH643" s="15"/>
      <c r="AI643" s="15"/>
      <c r="AJ643" s="15"/>
      <c r="AK643" s="15"/>
      <c r="AL643" s="15"/>
      <c r="AM643" s="15"/>
      <c r="AN643" s="15"/>
      <c r="AP643" s="15"/>
      <c r="AR643" s="15"/>
      <c r="AS643" s="15"/>
      <c r="AT643" s="15"/>
    </row>
    <row r="644" spans="5:46" x14ac:dyDescent="0.35">
      <c r="E644" s="15"/>
      <c r="F644" s="15"/>
      <c r="J644" s="15"/>
      <c r="K644" s="15"/>
      <c r="R644" s="15"/>
      <c r="S644" s="15"/>
      <c r="AE644" s="15"/>
      <c r="AF644" s="32"/>
      <c r="AH644" s="15"/>
      <c r="AI644" s="15"/>
      <c r="AJ644" s="15"/>
      <c r="AK644" s="15"/>
      <c r="AL644" s="15"/>
      <c r="AM644" s="15"/>
      <c r="AN644" s="15"/>
      <c r="AP644" s="15"/>
      <c r="AR644" s="15"/>
      <c r="AS644" s="15"/>
      <c r="AT644" s="15"/>
    </row>
    <row r="645" spans="5:46" x14ac:dyDescent="0.35">
      <c r="E645" s="15"/>
      <c r="F645" s="15"/>
      <c r="J645" s="15"/>
      <c r="K645" s="15"/>
      <c r="R645" s="15"/>
      <c r="S645" s="15"/>
      <c r="AE645" s="15"/>
      <c r="AF645" s="32"/>
      <c r="AH645" s="15"/>
      <c r="AI645" s="15"/>
      <c r="AJ645" s="15"/>
      <c r="AK645" s="15"/>
      <c r="AL645" s="15"/>
      <c r="AM645" s="15"/>
      <c r="AN645" s="15"/>
      <c r="AP645" s="15"/>
      <c r="AR645" s="15"/>
      <c r="AS645" s="15"/>
      <c r="AT645" s="15"/>
    </row>
    <row r="646" spans="5:46" x14ac:dyDescent="0.35">
      <c r="E646" s="15"/>
      <c r="F646" s="15"/>
      <c r="J646" s="15"/>
      <c r="K646" s="15"/>
      <c r="R646" s="15"/>
      <c r="S646" s="15"/>
      <c r="AE646" s="15"/>
      <c r="AF646" s="32"/>
      <c r="AH646" s="15"/>
      <c r="AI646" s="15"/>
      <c r="AJ646" s="15"/>
      <c r="AK646" s="15"/>
      <c r="AL646" s="15"/>
      <c r="AM646" s="15"/>
      <c r="AN646" s="15"/>
      <c r="AP646" s="15"/>
      <c r="AR646" s="15"/>
      <c r="AS646" s="15"/>
      <c r="AT646" s="15"/>
    </row>
    <row r="647" spans="5:46" x14ac:dyDescent="0.35">
      <c r="E647" s="15"/>
      <c r="F647" s="15"/>
      <c r="J647" s="15"/>
      <c r="K647" s="15"/>
      <c r="R647" s="15"/>
      <c r="S647" s="15"/>
      <c r="AE647" s="15"/>
      <c r="AF647" s="32"/>
      <c r="AH647" s="15"/>
      <c r="AI647" s="15"/>
      <c r="AJ647" s="15"/>
      <c r="AK647" s="15"/>
      <c r="AL647" s="15"/>
      <c r="AM647" s="15"/>
      <c r="AN647" s="15"/>
      <c r="AP647" s="15"/>
      <c r="AR647" s="15"/>
      <c r="AS647" s="15"/>
      <c r="AT647" s="15"/>
    </row>
    <row r="648" spans="5:46" x14ac:dyDescent="0.35">
      <c r="E648" s="15"/>
      <c r="F648" s="15"/>
      <c r="J648" s="15"/>
      <c r="K648" s="15"/>
      <c r="R648" s="15"/>
      <c r="S648" s="15"/>
      <c r="AE648" s="15"/>
      <c r="AF648" s="32"/>
      <c r="AH648" s="15"/>
      <c r="AI648" s="15"/>
      <c r="AJ648" s="15"/>
      <c r="AK648" s="15"/>
      <c r="AL648" s="15"/>
      <c r="AM648" s="15"/>
      <c r="AN648" s="15"/>
      <c r="AP648" s="15"/>
      <c r="AR648" s="15"/>
      <c r="AS648" s="15"/>
      <c r="AT648" s="15"/>
    </row>
    <row r="649" spans="5:46" x14ac:dyDescent="0.35">
      <c r="E649" s="15"/>
      <c r="F649" s="15"/>
      <c r="J649" s="15"/>
      <c r="K649" s="15"/>
      <c r="R649" s="15"/>
      <c r="S649" s="15"/>
      <c r="AE649" s="15"/>
      <c r="AF649" s="32"/>
      <c r="AH649" s="15"/>
      <c r="AI649" s="15"/>
      <c r="AJ649" s="15"/>
      <c r="AK649" s="15"/>
      <c r="AL649" s="15"/>
      <c r="AM649" s="15"/>
      <c r="AN649" s="15"/>
      <c r="AP649" s="15"/>
      <c r="AR649" s="15"/>
      <c r="AS649" s="15"/>
      <c r="AT649" s="15"/>
    </row>
    <row r="650" spans="5:46" x14ac:dyDescent="0.35">
      <c r="E650" s="15"/>
      <c r="F650" s="15"/>
      <c r="J650" s="15"/>
      <c r="K650" s="15"/>
      <c r="R650" s="15"/>
      <c r="S650" s="15"/>
      <c r="AE650" s="15"/>
      <c r="AF650" s="32"/>
      <c r="AH650" s="15"/>
      <c r="AI650" s="15"/>
      <c r="AJ650" s="15"/>
      <c r="AK650" s="15"/>
      <c r="AL650" s="15"/>
      <c r="AM650" s="15"/>
      <c r="AN650" s="15"/>
      <c r="AP650" s="15"/>
      <c r="AR650" s="15"/>
      <c r="AS650" s="15"/>
      <c r="AT650" s="15"/>
    </row>
    <row r="651" spans="5:46" x14ac:dyDescent="0.35">
      <c r="E651" s="15"/>
      <c r="F651" s="15"/>
      <c r="J651" s="15"/>
      <c r="K651" s="15"/>
      <c r="R651" s="15"/>
      <c r="S651" s="15"/>
      <c r="AE651" s="15"/>
      <c r="AF651" s="32"/>
      <c r="AH651" s="15"/>
      <c r="AI651" s="15"/>
      <c r="AJ651" s="15"/>
      <c r="AK651" s="15"/>
      <c r="AL651" s="15"/>
      <c r="AM651" s="15"/>
      <c r="AN651" s="15"/>
      <c r="AP651" s="15"/>
      <c r="AR651" s="15"/>
      <c r="AS651" s="15"/>
      <c r="AT651" s="15"/>
    </row>
    <row r="652" spans="5:46" x14ac:dyDescent="0.35">
      <c r="E652" s="15"/>
      <c r="F652" s="15"/>
      <c r="J652" s="15"/>
      <c r="K652" s="15"/>
      <c r="R652" s="15"/>
      <c r="S652" s="15"/>
      <c r="AE652" s="15"/>
      <c r="AF652" s="32"/>
      <c r="AH652" s="15"/>
      <c r="AI652" s="15"/>
      <c r="AJ652" s="15"/>
      <c r="AK652" s="15"/>
      <c r="AL652" s="15"/>
      <c r="AM652" s="15"/>
      <c r="AN652" s="15"/>
      <c r="AP652" s="15"/>
      <c r="AR652" s="15"/>
      <c r="AS652" s="15"/>
      <c r="AT652" s="15"/>
    </row>
    <row r="653" spans="5:46" x14ac:dyDescent="0.35">
      <c r="E653" s="15"/>
      <c r="F653" s="15"/>
      <c r="J653" s="15"/>
      <c r="K653" s="15"/>
      <c r="R653" s="15"/>
      <c r="S653" s="15"/>
      <c r="AE653" s="15"/>
      <c r="AF653" s="32"/>
      <c r="AH653" s="15"/>
      <c r="AI653" s="15"/>
      <c r="AJ653" s="15"/>
      <c r="AK653" s="15"/>
      <c r="AL653" s="15"/>
      <c r="AM653" s="15"/>
      <c r="AN653" s="15"/>
      <c r="AP653" s="15"/>
      <c r="AR653" s="15"/>
      <c r="AS653" s="15"/>
      <c r="AT653" s="15"/>
    </row>
    <row r="654" spans="5:46" x14ac:dyDescent="0.35">
      <c r="E654" s="15"/>
      <c r="F654" s="15"/>
      <c r="J654" s="15"/>
      <c r="K654" s="15"/>
      <c r="R654" s="15"/>
      <c r="S654" s="15"/>
      <c r="AE654" s="15"/>
      <c r="AF654" s="32"/>
      <c r="AH654" s="15"/>
      <c r="AI654" s="15"/>
      <c r="AJ654" s="15"/>
      <c r="AK654" s="15"/>
      <c r="AL654" s="15"/>
      <c r="AM654" s="15"/>
      <c r="AN654" s="15"/>
      <c r="AP654" s="15"/>
      <c r="AR654" s="15"/>
      <c r="AS654" s="15"/>
      <c r="AT654" s="15"/>
    </row>
    <row r="655" spans="5:46" x14ac:dyDescent="0.35">
      <c r="E655" s="15"/>
      <c r="F655" s="15"/>
      <c r="J655" s="15"/>
      <c r="K655" s="15"/>
      <c r="R655" s="15"/>
      <c r="S655" s="15"/>
      <c r="AE655" s="15"/>
      <c r="AF655" s="32"/>
      <c r="AH655" s="15"/>
      <c r="AI655" s="15"/>
      <c r="AJ655" s="15"/>
      <c r="AK655" s="15"/>
      <c r="AL655" s="15"/>
      <c r="AM655" s="15"/>
      <c r="AN655" s="15"/>
      <c r="AP655" s="15"/>
      <c r="AR655" s="15"/>
      <c r="AS655" s="15"/>
      <c r="AT655" s="15"/>
    </row>
    <row r="656" spans="5:46" x14ac:dyDescent="0.35">
      <c r="E656" s="15"/>
      <c r="F656" s="15"/>
      <c r="J656" s="15"/>
      <c r="K656" s="15"/>
      <c r="R656" s="15"/>
      <c r="S656" s="15"/>
      <c r="AE656" s="15"/>
      <c r="AF656" s="32"/>
      <c r="AH656" s="15"/>
      <c r="AI656" s="15"/>
      <c r="AJ656" s="15"/>
      <c r="AK656" s="15"/>
      <c r="AL656" s="15"/>
      <c r="AM656" s="15"/>
      <c r="AN656" s="15"/>
      <c r="AP656" s="15"/>
      <c r="AR656" s="15"/>
      <c r="AS656" s="15"/>
      <c r="AT656" s="15"/>
    </row>
    <row r="657" spans="5:46" x14ac:dyDescent="0.35">
      <c r="E657" s="15"/>
      <c r="F657" s="15"/>
      <c r="J657" s="15"/>
      <c r="K657" s="15"/>
      <c r="R657" s="15"/>
      <c r="S657" s="15"/>
      <c r="AE657" s="15"/>
      <c r="AF657" s="32"/>
      <c r="AH657" s="15"/>
      <c r="AI657" s="15"/>
      <c r="AJ657" s="15"/>
      <c r="AK657" s="15"/>
      <c r="AL657" s="15"/>
      <c r="AM657" s="15"/>
      <c r="AN657" s="15"/>
      <c r="AP657" s="15"/>
      <c r="AR657" s="15"/>
      <c r="AS657" s="15"/>
      <c r="AT657" s="15"/>
    </row>
    <row r="658" spans="5:46" x14ac:dyDescent="0.35">
      <c r="E658" s="15"/>
      <c r="F658" s="15"/>
      <c r="J658" s="15"/>
      <c r="K658" s="15"/>
      <c r="R658" s="15"/>
      <c r="S658" s="15"/>
      <c r="AE658" s="15"/>
      <c r="AF658" s="32"/>
      <c r="AH658" s="15"/>
      <c r="AI658" s="15"/>
      <c r="AJ658" s="15"/>
      <c r="AK658" s="15"/>
      <c r="AL658" s="15"/>
      <c r="AM658" s="15"/>
      <c r="AN658" s="15"/>
      <c r="AP658" s="15"/>
      <c r="AR658" s="15"/>
      <c r="AS658" s="15"/>
      <c r="AT658" s="15"/>
    </row>
    <row r="659" spans="5:46" x14ac:dyDescent="0.35">
      <c r="E659" s="15"/>
      <c r="F659" s="15"/>
      <c r="J659" s="15"/>
      <c r="K659" s="15"/>
      <c r="R659" s="15"/>
      <c r="S659" s="15"/>
      <c r="AE659" s="15"/>
      <c r="AF659" s="32"/>
      <c r="AH659" s="15"/>
      <c r="AI659" s="15"/>
      <c r="AJ659" s="15"/>
      <c r="AK659" s="15"/>
      <c r="AL659" s="15"/>
      <c r="AM659" s="15"/>
      <c r="AN659" s="15"/>
      <c r="AP659" s="15"/>
      <c r="AR659" s="15"/>
      <c r="AS659" s="15"/>
      <c r="AT659" s="15"/>
    </row>
    <row r="660" spans="5:46" x14ac:dyDescent="0.35">
      <c r="E660" s="15"/>
      <c r="F660" s="15"/>
      <c r="J660" s="15"/>
      <c r="K660" s="15"/>
      <c r="R660" s="15"/>
      <c r="S660" s="15"/>
      <c r="AE660" s="15"/>
      <c r="AF660" s="32"/>
      <c r="AH660" s="15"/>
      <c r="AI660" s="15"/>
      <c r="AJ660" s="15"/>
      <c r="AK660" s="15"/>
      <c r="AL660" s="15"/>
      <c r="AM660" s="15"/>
      <c r="AN660" s="15"/>
      <c r="AP660" s="15"/>
      <c r="AR660" s="15"/>
      <c r="AS660" s="15"/>
      <c r="AT660" s="15"/>
    </row>
    <row r="661" spans="5:46" x14ac:dyDescent="0.35">
      <c r="E661" s="15"/>
      <c r="F661" s="15"/>
      <c r="J661" s="15"/>
      <c r="K661" s="15"/>
      <c r="R661" s="15"/>
      <c r="S661" s="15"/>
      <c r="AE661" s="15"/>
      <c r="AF661" s="32"/>
      <c r="AH661" s="15"/>
      <c r="AI661" s="15"/>
      <c r="AJ661" s="15"/>
      <c r="AK661" s="15"/>
      <c r="AL661" s="15"/>
      <c r="AM661" s="15"/>
      <c r="AN661" s="15"/>
      <c r="AP661" s="15"/>
      <c r="AR661" s="15"/>
      <c r="AS661" s="15"/>
      <c r="AT661" s="15"/>
    </row>
    <row r="662" spans="5:46" x14ac:dyDescent="0.35">
      <c r="E662" s="15"/>
      <c r="F662" s="15"/>
      <c r="J662" s="15"/>
      <c r="K662" s="15"/>
      <c r="R662" s="15"/>
      <c r="S662" s="15"/>
      <c r="AE662" s="15"/>
      <c r="AF662" s="32"/>
      <c r="AH662" s="15"/>
      <c r="AI662" s="15"/>
      <c r="AJ662" s="15"/>
      <c r="AK662" s="15"/>
      <c r="AL662" s="15"/>
      <c r="AM662" s="15"/>
      <c r="AN662" s="15"/>
      <c r="AP662" s="15"/>
      <c r="AR662" s="15"/>
      <c r="AS662" s="15"/>
      <c r="AT662" s="15"/>
    </row>
    <row r="663" spans="5:46" x14ac:dyDescent="0.35">
      <c r="E663" s="15"/>
      <c r="F663" s="15"/>
      <c r="J663" s="15"/>
      <c r="K663" s="15"/>
      <c r="R663" s="15"/>
      <c r="S663" s="15"/>
      <c r="AE663" s="15"/>
      <c r="AF663" s="32"/>
      <c r="AH663" s="15"/>
      <c r="AI663" s="15"/>
      <c r="AJ663" s="15"/>
      <c r="AK663" s="15"/>
      <c r="AL663" s="15"/>
      <c r="AM663" s="15"/>
      <c r="AN663" s="15"/>
      <c r="AP663" s="15"/>
      <c r="AR663" s="15"/>
      <c r="AS663" s="15"/>
      <c r="AT663" s="15"/>
    </row>
    <row r="664" spans="5:46" x14ac:dyDescent="0.35">
      <c r="E664" s="15"/>
      <c r="F664" s="15"/>
      <c r="J664" s="15"/>
      <c r="K664" s="15"/>
      <c r="R664" s="15"/>
      <c r="S664" s="15"/>
      <c r="AE664" s="15"/>
      <c r="AF664" s="32"/>
      <c r="AH664" s="15"/>
      <c r="AI664" s="15"/>
      <c r="AJ664" s="15"/>
      <c r="AK664" s="15"/>
      <c r="AL664" s="15"/>
      <c r="AM664" s="15"/>
      <c r="AN664" s="15"/>
      <c r="AP664" s="15"/>
      <c r="AR664" s="15"/>
      <c r="AS664" s="15"/>
      <c r="AT664" s="15"/>
    </row>
    <row r="665" spans="5:46" x14ac:dyDescent="0.35">
      <c r="E665" s="15"/>
      <c r="F665" s="15"/>
      <c r="J665" s="15"/>
      <c r="K665" s="15"/>
      <c r="R665" s="15"/>
      <c r="S665" s="15"/>
      <c r="AE665" s="15"/>
      <c r="AF665" s="32"/>
      <c r="AH665" s="15"/>
      <c r="AI665" s="15"/>
      <c r="AJ665" s="15"/>
      <c r="AK665" s="15"/>
      <c r="AL665" s="15"/>
      <c r="AM665" s="15"/>
      <c r="AN665" s="15"/>
      <c r="AP665" s="15"/>
      <c r="AR665" s="15"/>
      <c r="AS665" s="15"/>
      <c r="AT665" s="15"/>
    </row>
    <row r="666" spans="5:46" x14ac:dyDescent="0.35">
      <c r="E666" s="15"/>
      <c r="F666" s="15"/>
      <c r="J666" s="15"/>
      <c r="K666" s="15"/>
      <c r="R666" s="15"/>
      <c r="S666" s="15"/>
      <c r="AE666" s="15"/>
      <c r="AF666" s="32"/>
      <c r="AH666" s="15"/>
      <c r="AI666" s="15"/>
      <c r="AJ666" s="15"/>
      <c r="AK666" s="15"/>
      <c r="AL666" s="15"/>
      <c r="AM666" s="15"/>
      <c r="AN666" s="15"/>
      <c r="AP666" s="15"/>
      <c r="AR666" s="15"/>
      <c r="AS666" s="15"/>
      <c r="AT666" s="15"/>
    </row>
    <row r="667" spans="5:46" x14ac:dyDescent="0.35">
      <c r="E667" s="15"/>
      <c r="F667" s="15"/>
      <c r="J667" s="15"/>
      <c r="K667" s="15"/>
      <c r="R667" s="15"/>
      <c r="S667" s="15"/>
      <c r="AE667" s="15"/>
      <c r="AF667" s="32"/>
      <c r="AH667" s="15"/>
      <c r="AI667" s="15"/>
      <c r="AJ667" s="15"/>
      <c r="AK667" s="15"/>
      <c r="AL667" s="15"/>
      <c r="AM667" s="15"/>
      <c r="AN667" s="15"/>
      <c r="AP667" s="15"/>
      <c r="AR667" s="15"/>
      <c r="AS667" s="15"/>
      <c r="AT667" s="15"/>
    </row>
    <row r="668" spans="5:46" x14ac:dyDescent="0.35">
      <c r="E668" s="15"/>
      <c r="F668" s="15"/>
      <c r="J668" s="15"/>
      <c r="K668" s="15"/>
      <c r="R668" s="15"/>
      <c r="S668" s="15"/>
      <c r="AE668" s="15"/>
      <c r="AF668" s="32"/>
      <c r="AH668" s="15"/>
      <c r="AI668" s="15"/>
      <c r="AJ668" s="15"/>
      <c r="AK668" s="15"/>
      <c r="AL668" s="15"/>
      <c r="AM668" s="15"/>
      <c r="AN668" s="15"/>
      <c r="AP668" s="15"/>
      <c r="AR668" s="15"/>
      <c r="AS668" s="15"/>
      <c r="AT668" s="15"/>
    </row>
    <row r="669" spans="5:46" x14ac:dyDescent="0.35">
      <c r="E669" s="15"/>
      <c r="F669" s="15"/>
      <c r="J669" s="15"/>
      <c r="K669" s="15"/>
      <c r="R669" s="15"/>
      <c r="S669" s="15"/>
      <c r="AE669" s="15"/>
      <c r="AF669" s="32"/>
      <c r="AH669" s="15"/>
      <c r="AI669" s="15"/>
      <c r="AJ669" s="15"/>
      <c r="AK669" s="15"/>
      <c r="AL669" s="15"/>
      <c r="AM669" s="15"/>
      <c r="AN669" s="15"/>
      <c r="AP669" s="15"/>
      <c r="AR669" s="15"/>
      <c r="AS669" s="15"/>
      <c r="AT669" s="15"/>
    </row>
    <row r="670" spans="5:46" x14ac:dyDescent="0.35">
      <c r="E670" s="15"/>
      <c r="F670" s="15"/>
      <c r="J670" s="15"/>
      <c r="K670" s="15"/>
      <c r="R670" s="15"/>
      <c r="S670" s="15"/>
      <c r="AE670" s="15"/>
      <c r="AF670" s="32"/>
      <c r="AH670" s="15"/>
      <c r="AI670" s="15"/>
      <c r="AJ670" s="15"/>
      <c r="AK670" s="15"/>
      <c r="AL670" s="15"/>
      <c r="AM670" s="15"/>
      <c r="AN670" s="15"/>
      <c r="AP670" s="15"/>
      <c r="AR670" s="15"/>
      <c r="AS670" s="15"/>
      <c r="AT670" s="15"/>
    </row>
    <row r="671" spans="5:46" x14ac:dyDescent="0.35">
      <c r="E671" s="15"/>
      <c r="F671" s="15"/>
      <c r="J671" s="15"/>
      <c r="K671" s="15"/>
      <c r="R671" s="15"/>
      <c r="S671" s="15"/>
      <c r="AE671" s="15"/>
      <c r="AF671" s="32"/>
      <c r="AH671" s="15"/>
      <c r="AI671" s="15"/>
      <c r="AJ671" s="15"/>
      <c r="AK671" s="15"/>
      <c r="AL671" s="15"/>
      <c r="AM671" s="15"/>
      <c r="AN671" s="15"/>
      <c r="AP671" s="15"/>
      <c r="AR671" s="15"/>
      <c r="AS671" s="15"/>
      <c r="AT671" s="15"/>
    </row>
    <row r="672" spans="5:46" x14ac:dyDescent="0.35">
      <c r="E672" s="15"/>
      <c r="F672" s="15"/>
      <c r="J672" s="15"/>
      <c r="K672" s="15"/>
      <c r="R672" s="15"/>
      <c r="S672" s="15"/>
      <c r="AE672" s="15"/>
      <c r="AF672" s="32"/>
      <c r="AH672" s="15"/>
      <c r="AI672" s="15"/>
      <c r="AJ672" s="15"/>
      <c r="AK672" s="15"/>
      <c r="AL672" s="15"/>
      <c r="AM672" s="15"/>
      <c r="AN672" s="15"/>
      <c r="AP672" s="15"/>
      <c r="AR672" s="15"/>
      <c r="AS672" s="15"/>
      <c r="AT672" s="15"/>
    </row>
    <row r="673" spans="5:46" x14ac:dyDescent="0.35">
      <c r="E673" s="15"/>
      <c r="F673" s="15"/>
      <c r="J673" s="15"/>
      <c r="K673" s="15"/>
      <c r="R673" s="15"/>
      <c r="S673" s="15"/>
      <c r="AE673" s="15"/>
      <c r="AF673" s="32"/>
      <c r="AH673" s="15"/>
      <c r="AI673" s="15"/>
      <c r="AJ673" s="15"/>
      <c r="AK673" s="15"/>
      <c r="AL673" s="15"/>
      <c r="AM673" s="15"/>
      <c r="AN673" s="15"/>
      <c r="AP673" s="15"/>
      <c r="AR673" s="15"/>
      <c r="AS673" s="15"/>
      <c r="AT673" s="15"/>
    </row>
    <row r="674" spans="5:46" x14ac:dyDescent="0.35">
      <c r="E674" s="15"/>
      <c r="F674" s="15"/>
      <c r="J674" s="15"/>
      <c r="K674" s="15"/>
      <c r="R674" s="15"/>
      <c r="S674" s="15"/>
      <c r="AE674" s="15"/>
      <c r="AF674" s="32"/>
      <c r="AH674" s="15"/>
      <c r="AI674" s="15"/>
      <c r="AJ674" s="15"/>
      <c r="AK674" s="15"/>
      <c r="AL674" s="15"/>
      <c r="AM674" s="15"/>
      <c r="AN674" s="15"/>
      <c r="AP674" s="15"/>
      <c r="AR674" s="15"/>
      <c r="AS674" s="15"/>
      <c r="AT674" s="15"/>
    </row>
    <row r="675" spans="5:46" x14ac:dyDescent="0.35">
      <c r="E675" s="15"/>
      <c r="F675" s="15"/>
      <c r="J675" s="15"/>
      <c r="K675" s="15"/>
      <c r="R675" s="15"/>
      <c r="S675" s="15"/>
      <c r="AE675" s="15"/>
      <c r="AF675" s="32"/>
      <c r="AH675" s="15"/>
      <c r="AI675" s="15"/>
      <c r="AJ675" s="15"/>
      <c r="AK675" s="15"/>
      <c r="AL675" s="15"/>
      <c r="AM675" s="15"/>
      <c r="AN675" s="15"/>
      <c r="AP675" s="15"/>
      <c r="AR675" s="15"/>
      <c r="AS675" s="15"/>
      <c r="AT675" s="15"/>
    </row>
    <row r="676" spans="5:46" x14ac:dyDescent="0.35">
      <c r="E676" s="15"/>
      <c r="F676" s="15"/>
      <c r="J676" s="15"/>
      <c r="K676" s="15"/>
      <c r="R676" s="15"/>
      <c r="S676" s="15"/>
      <c r="AE676" s="15"/>
      <c r="AF676" s="32"/>
      <c r="AH676" s="15"/>
      <c r="AI676" s="15"/>
      <c r="AJ676" s="15"/>
      <c r="AK676" s="15"/>
      <c r="AL676" s="15"/>
      <c r="AM676" s="15"/>
      <c r="AN676" s="15"/>
      <c r="AP676" s="15"/>
      <c r="AR676" s="15"/>
      <c r="AS676" s="15"/>
      <c r="AT676" s="15"/>
    </row>
    <row r="677" spans="5:46" x14ac:dyDescent="0.35">
      <c r="E677" s="15"/>
      <c r="F677" s="15"/>
      <c r="J677" s="15"/>
      <c r="K677" s="15"/>
      <c r="R677" s="15"/>
      <c r="S677" s="15"/>
      <c r="AE677" s="15"/>
      <c r="AF677" s="32"/>
      <c r="AH677" s="15"/>
      <c r="AI677" s="15"/>
      <c r="AJ677" s="15"/>
      <c r="AK677" s="15"/>
      <c r="AL677" s="15"/>
      <c r="AM677" s="15"/>
      <c r="AN677" s="15"/>
      <c r="AP677" s="15"/>
      <c r="AR677" s="15"/>
      <c r="AS677" s="15"/>
      <c r="AT677" s="15"/>
    </row>
    <row r="678" spans="5:46" x14ac:dyDescent="0.35">
      <c r="E678" s="15"/>
      <c r="F678" s="15"/>
      <c r="J678" s="15"/>
      <c r="K678" s="15"/>
      <c r="R678" s="15"/>
      <c r="S678" s="15"/>
      <c r="AE678" s="15"/>
      <c r="AF678" s="32"/>
      <c r="AH678" s="15"/>
      <c r="AI678" s="15"/>
      <c r="AJ678" s="15"/>
      <c r="AK678" s="15"/>
      <c r="AL678" s="15"/>
      <c r="AM678" s="15"/>
      <c r="AN678" s="15"/>
      <c r="AP678" s="15"/>
      <c r="AR678" s="15"/>
      <c r="AS678" s="15"/>
      <c r="AT678" s="15"/>
    </row>
    <row r="679" spans="5:46" x14ac:dyDescent="0.35">
      <c r="E679" s="15"/>
      <c r="F679" s="15"/>
      <c r="J679" s="15"/>
      <c r="K679" s="15"/>
      <c r="R679" s="15"/>
      <c r="S679" s="15"/>
      <c r="AE679" s="15"/>
      <c r="AF679" s="32"/>
      <c r="AH679" s="15"/>
      <c r="AI679" s="15"/>
      <c r="AJ679" s="15"/>
      <c r="AK679" s="15"/>
      <c r="AL679" s="15"/>
      <c r="AM679" s="15"/>
      <c r="AN679" s="15"/>
      <c r="AP679" s="15"/>
      <c r="AR679" s="15"/>
      <c r="AS679" s="15"/>
      <c r="AT679" s="15"/>
    </row>
    <row r="680" spans="5:46" x14ac:dyDescent="0.35">
      <c r="E680" s="15"/>
      <c r="F680" s="15"/>
      <c r="J680" s="15"/>
      <c r="K680" s="15"/>
      <c r="R680" s="15"/>
      <c r="S680" s="15"/>
      <c r="AE680" s="15"/>
      <c r="AF680" s="32"/>
      <c r="AH680" s="15"/>
      <c r="AI680" s="15"/>
      <c r="AJ680" s="15"/>
      <c r="AK680" s="15"/>
      <c r="AL680" s="15"/>
      <c r="AM680" s="15"/>
      <c r="AN680" s="15"/>
      <c r="AP680" s="15"/>
      <c r="AR680" s="15"/>
      <c r="AS680" s="15"/>
      <c r="AT680" s="15"/>
    </row>
    <row r="681" spans="5:46" x14ac:dyDescent="0.35">
      <c r="E681" s="15"/>
      <c r="F681" s="15"/>
      <c r="J681" s="15"/>
      <c r="K681" s="15"/>
      <c r="R681" s="15"/>
      <c r="S681" s="15"/>
      <c r="AE681" s="15"/>
      <c r="AF681" s="32"/>
      <c r="AH681" s="15"/>
      <c r="AI681" s="15"/>
      <c r="AJ681" s="15"/>
      <c r="AK681" s="15"/>
      <c r="AL681" s="15"/>
      <c r="AM681" s="15"/>
      <c r="AN681" s="15"/>
      <c r="AP681" s="15"/>
      <c r="AR681" s="15"/>
      <c r="AS681" s="15"/>
      <c r="AT681" s="15"/>
    </row>
    <row r="682" spans="5:46" x14ac:dyDescent="0.35">
      <c r="E682" s="15"/>
      <c r="F682" s="15"/>
      <c r="J682" s="15"/>
      <c r="K682" s="15"/>
      <c r="R682" s="15"/>
      <c r="S682" s="15"/>
      <c r="AE682" s="15"/>
      <c r="AF682" s="32"/>
      <c r="AH682" s="15"/>
      <c r="AI682" s="15"/>
      <c r="AJ682" s="15"/>
      <c r="AK682" s="15"/>
      <c r="AL682" s="15"/>
      <c r="AM682" s="15"/>
      <c r="AN682" s="15"/>
      <c r="AP682" s="15"/>
      <c r="AR682" s="15"/>
      <c r="AS682" s="15"/>
      <c r="AT682" s="15"/>
    </row>
    <row r="683" spans="5:46" x14ac:dyDescent="0.35">
      <c r="E683" s="15"/>
      <c r="F683" s="15"/>
      <c r="J683" s="15"/>
      <c r="K683" s="15"/>
      <c r="R683" s="15"/>
      <c r="S683" s="15"/>
      <c r="AE683" s="15"/>
      <c r="AF683" s="32"/>
      <c r="AH683" s="15"/>
      <c r="AI683" s="15"/>
      <c r="AJ683" s="15"/>
      <c r="AK683" s="15"/>
      <c r="AL683" s="15"/>
      <c r="AM683" s="15"/>
      <c r="AN683" s="15"/>
      <c r="AP683" s="15"/>
      <c r="AR683" s="15"/>
      <c r="AS683" s="15"/>
      <c r="AT683" s="15"/>
    </row>
    <row r="684" spans="5:46" x14ac:dyDescent="0.35">
      <c r="E684" s="15"/>
      <c r="F684" s="15"/>
      <c r="J684" s="15"/>
      <c r="K684" s="15"/>
      <c r="R684" s="15"/>
      <c r="S684" s="15"/>
      <c r="AE684" s="15"/>
      <c r="AF684" s="32"/>
      <c r="AH684" s="15"/>
      <c r="AI684" s="15"/>
      <c r="AJ684" s="15"/>
      <c r="AK684" s="15"/>
      <c r="AL684" s="15"/>
      <c r="AM684" s="15"/>
      <c r="AN684" s="15"/>
      <c r="AP684" s="15"/>
      <c r="AR684" s="15"/>
      <c r="AS684" s="15"/>
      <c r="AT684" s="15"/>
    </row>
    <row r="685" spans="5:46" x14ac:dyDescent="0.35">
      <c r="E685" s="15"/>
      <c r="F685" s="15"/>
      <c r="J685" s="15"/>
      <c r="K685" s="15"/>
      <c r="R685" s="15"/>
      <c r="S685" s="15"/>
      <c r="AE685" s="15"/>
      <c r="AF685" s="32"/>
      <c r="AH685" s="15"/>
      <c r="AI685" s="15"/>
      <c r="AJ685" s="15"/>
      <c r="AK685" s="15"/>
      <c r="AL685" s="15"/>
      <c r="AM685" s="15"/>
      <c r="AN685" s="15"/>
      <c r="AP685" s="15"/>
      <c r="AR685" s="15"/>
      <c r="AS685" s="15"/>
      <c r="AT685" s="15"/>
    </row>
    <row r="686" spans="5:46" x14ac:dyDescent="0.35">
      <c r="E686" s="15"/>
      <c r="F686" s="15"/>
      <c r="J686" s="15"/>
      <c r="K686" s="15"/>
      <c r="R686" s="15"/>
      <c r="S686" s="15"/>
      <c r="AE686" s="15"/>
      <c r="AF686" s="32"/>
      <c r="AH686" s="15"/>
      <c r="AI686" s="15"/>
      <c r="AJ686" s="15"/>
      <c r="AK686" s="15"/>
      <c r="AL686" s="15"/>
      <c r="AM686" s="15"/>
      <c r="AN686" s="15"/>
      <c r="AP686" s="15"/>
      <c r="AR686" s="15"/>
      <c r="AS686" s="15"/>
      <c r="AT686" s="15"/>
    </row>
  </sheetData>
  <mergeCells count="5">
    <mergeCell ref="B1:C1"/>
    <mergeCell ref="L1:Q1"/>
    <mergeCell ref="T1:V1"/>
    <mergeCell ref="W1:AD1"/>
    <mergeCell ref="AO1:AT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I22"/>
  <sheetViews>
    <sheetView topLeftCell="A2" workbookViewId="0">
      <selection activeCell="B2" sqref="B1:B1048576"/>
    </sheetView>
  </sheetViews>
  <sheetFormatPr defaultColWidth="8.81640625" defaultRowHeight="14.5" x14ac:dyDescent="0.35"/>
  <sheetData>
    <row r="1" spans="1:9" ht="238.5" x14ac:dyDescent="0.35">
      <c r="A1" s="40"/>
      <c r="B1" s="40" t="s">
        <v>119</v>
      </c>
      <c r="C1" s="40" t="s">
        <v>119</v>
      </c>
      <c r="D1" s="40" t="s">
        <v>120</v>
      </c>
      <c r="E1" s="40" t="s">
        <v>63</v>
      </c>
      <c r="F1" s="40" t="s">
        <v>121</v>
      </c>
      <c r="G1" s="40" t="s">
        <v>122</v>
      </c>
      <c r="H1" s="40" t="s">
        <v>123</v>
      </c>
      <c r="I1" s="40"/>
    </row>
    <row r="2" spans="1:9" ht="65.5" x14ac:dyDescent="0.35">
      <c r="A2" s="41" t="s">
        <v>60</v>
      </c>
      <c r="B2" s="41" t="s">
        <v>124</v>
      </c>
      <c r="C2" s="41" t="s">
        <v>125</v>
      </c>
      <c r="D2" s="41" t="s">
        <v>126</v>
      </c>
      <c r="E2" s="41" t="s">
        <v>127</v>
      </c>
      <c r="F2" s="41" t="s">
        <v>128</v>
      </c>
      <c r="G2" s="41" t="s">
        <v>129</v>
      </c>
      <c r="H2" s="41" t="s">
        <v>130</v>
      </c>
      <c r="I2" s="41" t="s">
        <v>131</v>
      </c>
    </row>
    <row r="3" spans="1:9" x14ac:dyDescent="0.35">
      <c r="A3" s="14" t="s">
        <v>132</v>
      </c>
      <c r="B3" s="14">
        <v>0</v>
      </c>
      <c r="C3" s="14">
        <v>7.0000000000000007E-2</v>
      </c>
      <c r="D3" s="14">
        <v>0</v>
      </c>
      <c r="E3" s="14">
        <v>0.65</v>
      </c>
      <c r="F3" s="14">
        <v>0</v>
      </c>
      <c r="G3" s="14">
        <v>0.04</v>
      </c>
      <c r="H3" s="14">
        <v>0</v>
      </c>
      <c r="I3" s="14">
        <v>0</v>
      </c>
    </row>
    <row r="4" spans="1:9" x14ac:dyDescent="0.35">
      <c r="A4" s="14" t="s">
        <v>133</v>
      </c>
      <c r="B4" s="14">
        <v>0.5</v>
      </c>
      <c r="C4" s="14">
        <v>7.0000000000000007E-2</v>
      </c>
      <c r="D4" s="14">
        <v>0.5</v>
      </c>
      <c r="E4" s="14">
        <v>0.45</v>
      </c>
      <c r="F4" s="14">
        <v>0.5</v>
      </c>
      <c r="G4" s="14">
        <v>0.48</v>
      </c>
      <c r="H4" s="14">
        <v>0.5</v>
      </c>
      <c r="I4" s="14">
        <v>0.5</v>
      </c>
    </row>
    <row r="5" spans="1:9" x14ac:dyDescent="0.35">
      <c r="A5" s="14" t="s">
        <v>134</v>
      </c>
      <c r="B5" s="14">
        <v>0.5</v>
      </c>
      <c r="C5" s="14">
        <v>4.9000000000000002E-2</v>
      </c>
      <c r="D5" s="14">
        <v>0.5</v>
      </c>
      <c r="E5" s="14">
        <v>0</v>
      </c>
      <c r="F5" s="14">
        <v>0.5</v>
      </c>
      <c r="G5" s="14">
        <v>0.48</v>
      </c>
      <c r="H5" s="14">
        <v>0.5</v>
      </c>
      <c r="I5" s="14">
        <v>0.5</v>
      </c>
    </row>
    <row r="6" spans="1:9" x14ac:dyDescent="0.35">
      <c r="A6" s="14" t="s">
        <v>135</v>
      </c>
      <c r="B6" s="14">
        <v>0.25</v>
      </c>
      <c r="C6" s="14">
        <v>4.9000000000000002E-2</v>
      </c>
      <c r="D6" s="14">
        <v>0.25</v>
      </c>
      <c r="E6" s="14">
        <v>0</v>
      </c>
      <c r="F6" s="14">
        <v>0.25</v>
      </c>
      <c r="G6" s="14">
        <v>0</v>
      </c>
      <c r="H6" s="14">
        <v>0.25</v>
      </c>
      <c r="I6" s="14">
        <v>0.25</v>
      </c>
    </row>
    <row r="7" spans="1:9" x14ac:dyDescent="0.35">
      <c r="A7" s="14" t="s">
        <v>136</v>
      </c>
      <c r="B7" s="14">
        <v>0.25</v>
      </c>
      <c r="C7" s="14">
        <v>4.9000000000000002E-2</v>
      </c>
      <c r="D7" s="14">
        <v>0.25</v>
      </c>
      <c r="E7" s="14">
        <v>0</v>
      </c>
      <c r="F7" s="14">
        <v>0.25</v>
      </c>
      <c r="G7" s="14">
        <v>0</v>
      </c>
      <c r="H7" s="14">
        <v>0.25</v>
      </c>
      <c r="I7" s="14">
        <v>0.25</v>
      </c>
    </row>
    <row r="8" spans="1:9" x14ac:dyDescent="0.35">
      <c r="A8" s="14" t="s">
        <v>137</v>
      </c>
      <c r="B8" s="14">
        <v>0.25</v>
      </c>
      <c r="C8" s="14">
        <v>4.9000000000000002E-2</v>
      </c>
      <c r="D8" s="14">
        <v>0.25</v>
      </c>
      <c r="E8" s="14">
        <v>0</v>
      </c>
      <c r="F8" s="14">
        <v>0.25</v>
      </c>
      <c r="G8" s="14">
        <v>0</v>
      </c>
      <c r="H8" s="14">
        <v>0.25</v>
      </c>
      <c r="I8" s="14">
        <v>0.25</v>
      </c>
    </row>
    <row r="9" spans="1:9" x14ac:dyDescent="0.35">
      <c r="A9" s="14" t="s">
        <v>138</v>
      </c>
      <c r="B9" s="14">
        <v>0.25</v>
      </c>
      <c r="C9" s="14">
        <v>4.9000000000000002E-2</v>
      </c>
      <c r="D9" s="14">
        <v>0.25</v>
      </c>
      <c r="E9" s="14">
        <v>0</v>
      </c>
      <c r="F9" s="14">
        <v>0.25</v>
      </c>
      <c r="G9" s="14">
        <v>0</v>
      </c>
      <c r="H9" s="14">
        <v>0.25</v>
      </c>
      <c r="I9" s="14">
        <v>0.25</v>
      </c>
    </row>
    <row r="10" spans="1:9" x14ac:dyDescent="0.35">
      <c r="A10" s="14" t="s">
        <v>139</v>
      </c>
      <c r="B10" s="14">
        <v>0.25</v>
      </c>
      <c r="C10" s="14">
        <v>4.9000000000000002E-2</v>
      </c>
      <c r="D10" s="14">
        <v>0.25</v>
      </c>
      <c r="E10" s="14">
        <v>0</v>
      </c>
      <c r="F10" s="14">
        <v>0.25</v>
      </c>
      <c r="G10" s="14">
        <v>0</v>
      </c>
      <c r="H10" s="14">
        <v>0.25</v>
      </c>
      <c r="I10" s="14">
        <v>0.25</v>
      </c>
    </row>
    <row r="11" spans="1:9" x14ac:dyDescent="0.35">
      <c r="A11" s="14" t="s">
        <v>140</v>
      </c>
      <c r="B11" s="14">
        <v>0.25</v>
      </c>
      <c r="C11" s="14">
        <v>4.9000000000000002E-2</v>
      </c>
      <c r="D11" s="14">
        <v>0.25</v>
      </c>
      <c r="E11" s="14">
        <v>0</v>
      </c>
      <c r="F11" s="14">
        <v>0.25</v>
      </c>
      <c r="G11" s="14">
        <v>0</v>
      </c>
      <c r="H11" s="14">
        <v>0.25</v>
      </c>
      <c r="I11" s="14">
        <v>0.25</v>
      </c>
    </row>
    <row r="12" spans="1:9" x14ac:dyDescent="0.35">
      <c r="A12" s="14" t="s">
        <v>141</v>
      </c>
      <c r="B12" s="14">
        <v>0.25</v>
      </c>
      <c r="C12" s="14">
        <v>4.9000000000000002E-2</v>
      </c>
      <c r="D12" s="14">
        <v>0.25</v>
      </c>
      <c r="E12" s="14">
        <v>0</v>
      </c>
      <c r="F12" s="14">
        <v>0.25</v>
      </c>
      <c r="G12" s="14">
        <v>0</v>
      </c>
      <c r="H12" s="14">
        <v>0.25</v>
      </c>
      <c r="I12" s="14">
        <v>0.25</v>
      </c>
    </row>
    <row r="13" spans="1:9" x14ac:dyDescent="0.35">
      <c r="A13" s="14" t="s">
        <v>142</v>
      </c>
      <c r="B13" s="14">
        <v>0.25</v>
      </c>
      <c r="C13" s="14">
        <v>4.9000000000000002E-2</v>
      </c>
      <c r="D13" s="14">
        <v>0.25</v>
      </c>
      <c r="E13" s="14">
        <v>0</v>
      </c>
      <c r="F13" s="14">
        <v>0.25</v>
      </c>
      <c r="G13" s="14">
        <v>0</v>
      </c>
      <c r="H13" s="14">
        <v>0.25</v>
      </c>
      <c r="I13" s="14">
        <v>0.25</v>
      </c>
    </row>
    <row r="14" spans="1:9" x14ac:dyDescent="0.35">
      <c r="A14" s="14" t="s">
        <v>143</v>
      </c>
      <c r="B14" s="14">
        <v>0.25</v>
      </c>
      <c r="C14" s="14">
        <v>4.9000000000000002E-2</v>
      </c>
      <c r="D14" s="14">
        <v>0.25</v>
      </c>
      <c r="E14" s="14">
        <v>0</v>
      </c>
      <c r="F14" s="14">
        <v>0.25</v>
      </c>
      <c r="G14" s="14">
        <v>0</v>
      </c>
      <c r="H14" s="14">
        <v>0.25</v>
      </c>
      <c r="I14" s="14">
        <v>0.25</v>
      </c>
    </row>
    <row r="15" spans="1:9" x14ac:dyDescent="0.35">
      <c r="A15" s="14" t="s">
        <v>144</v>
      </c>
      <c r="B15" s="14">
        <v>0.25</v>
      </c>
      <c r="C15" s="14">
        <f t="shared" ref="C15:C21" si="0">0.0475</f>
        <v>4.7500000000000001E-2</v>
      </c>
      <c r="D15" s="14">
        <v>0.25</v>
      </c>
      <c r="E15" s="14">
        <v>0</v>
      </c>
      <c r="F15" s="14">
        <v>0.25</v>
      </c>
      <c r="G15" s="14">
        <v>0</v>
      </c>
      <c r="H15" s="14">
        <v>0.25</v>
      </c>
      <c r="I15" s="14">
        <v>0.25</v>
      </c>
    </row>
    <row r="16" spans="1:9" x14ac:dyDescent="0.35">
      <c r="A16" s="14" t="s">
        <v>145</v>
      </c>
      <c r="B16" s="14">
        <v>0.25</v>
      </c>
      <c r="C16" s="14">
        <f t="shared" si="0"/>
        <v>4.7500000000000001E-2</v>
      </c>
      <c r="D16" s="14">
        <v>0.25</v>
      </c>
      <c r="E16" s="14">
        <v>0</v>
      </c>
      <c r="F16" s="14">
        <v>0.25</v>
      </c>
      <c r="G16" s="14">
        <v>0</v>
      </c>
      <c r="H16" s="14">
        <v>0.25</v>
      </c>
      <c r="I16" s="14">
        <v>0.25</v>
      </c>
    </row>
    <row r="17" spans="1:9" x14ac:dyDescent="0.35">
      <c r="A17" s="14" t="s">
        <v>146</v>
      </c>
      <c r="B17" s="14">
        <v>0.25</v>
      </c>
      <c r="C17" s="14">
        <f t="shared" si="0"/>
        <v>4.7500000000000001E-2</v>
      </c>
      <c r="D17" s="14">
        <v>0.25</v>
      </c>
      <c r="E17" s="14">
        <v>0</v>
      </c>
      <c r="F17" s="14">
        <v>0.25</v>
      </c>
      <c r="G17" s="14">
        <v>0</v>
      </c>
      <c r="H17" s="14">
        <v>0.25</v>
      </c>
      <c r="I17" s="14">
        <v>0.25</v>
      </c>
    </row>
    <row r="18" spans="1:9" x14ac:dyDescent="0.35">
      <c r="A18" s="14" t="s">
        <v>147</v>
      </c>
      <c r="B18" s="14">
        <v>0.25</v>
      </c>
      <c r="C18" s="14">
        <f t="shared" si="0"/>
        <v>4.7500000000000001E-2</v>
      </c>
      <c r="D18" s="14">
        <v>0.25</v>
      </c>
      <c r="E18" s="14">
        <v>0</v>
      </c>
      <c r="F18" s="14">
        <v>0.25</v>
      </c>
      <c r="G18" s="14">
        <v>0</v>
      </c>
      <c r="H18" s="14">
        <v>0.25</v>
      </c>
      <c r="I18" s="14">
        <v>0.25</v>
      </c>
    </row>
    <row r="19" spans="1:9" x14ac:dyDescent="0.35">
      <c r="A19" s="14" t="s">
        <v>148</v>
      </c>
      <c r="B19" s="14">
        <v>0.25</v>
      </c>
      <c r="C19" s="14">
        <f t="shared" si="0"/>
        <v>4.7500000000000001E-2</v>
      </c>
      <c r="D19" s="14">
        <v>0.25</v>
      </c>
      <c r="E19" s="14">
        <v>0</v>
      </c>
      <c r="F19" s="14">
        <v>0.25</v>
      </c>
      <c r="G19" s="14">
        <v>0</v>
      </c>
      <c r="H19" s="14">
        <v>0.25</v>
      </c>
      <c r="I19" s="14">
        <v>0.25</v>
      </c>
    </row>
    <row r="20" spans="1:9" x14ac:dyDescent="0.35">
      <c r="A20" s="14" t="s">
        <v>149</v>
      </c>
      <c r="B20" s="14">
        <v>0.25</v>
      </c>
      <c r="C20" s="14">
        <f t="shared" si="0"/>
        <v>4.7500000000000001E-2</v>
      </c>
      <c r="D20" s="14">
        <v>0.25</v>
      </c>
      <c r="E20" s="14">
        <v>0</v>
      </c>
      <c r="F20" s="14">
        <v>0.25</v>
      </c>
      <c r="G20" s="14">
        <v>0</v>
      </c>
      <c r="H20" s="14">
        <v>0.25</v>
      </c>
      <c r="I20" s="14">
        <v>0.25</v>
      </c>
    </row>
    <row r="21" spans="1:9" x14ac:dyDescent="0.35">
      <c r="A21" s="14" t="s">
        <v>150</v>
      </c>
      <c r="B21" s="14">
        <v>0.25</v>
      </c>
      <c r="C21" s="14">
        <f t="shared" si="0"/>
        <v>4.7500000000000001E-2</v>
      </c>
      <c r="D21" s="14">
        <v>0.25</v>
      </c>
      <c r="E21" s="14">
        <v>0</v>
      </c>
      <c r="F21" s="14">
        <v>0.25</v>
      </c>
      <c r="G21" s="14">
        <v>0</v>
      </c>
      <c r="H21" s="14">
        <v>0.25</v>
      </c>
      <c r="I21" s="14">
        <v>0.25</v>
      </c>
    </row>
    <row r="22" spans="1:9" x14ac:dyDescent="0.35">
      <c r="A22" s="14" t="s">
        <v>151</v>
      </c>
      <c r="B22" s="14">
        <v>0.25</v>
      </c>
      <c r="C22" s="14">
        <f>0.0375</f>
        <v>3.7499999999999999E-2</v>
      </c>
      <c r="D22" s="14">
        <v>0.25</v>
      </c>
      <c r="E22" s="14">
        <v>0</v>
      </c>
      <c r="F22" s="14">
        <v>0.25</v>
      </c>
      <c r="G22" s="14">
        <v>0</v>
      </c>
      <c r="H22" s="14">
        <v>0.25</v>
      </c>
      <c r="I22" s="14">
        <v>0.25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AT32"/>
  <sheetViews>
    <sheetView zoomScale="74" workbookViewId="0">
      <selection activeCell="B7" sqref="B7"/>
    </sheetView>
  </sheetViews>
  <sheetFormatPr defaultColWidth="10.90625" defaultRowHeight="14.5" x14ac:dyDescent="0.35"/>
  <cols>
    <col min="1" max="1" width="15.453125" style="77" customWidth="1"/>
    <col min="2" max="2" width="32.6328125" style="77" bestFit="1" customWidth="1"/>
    <col min="3" max="16384" width="10.90625" style="77"/>
  </cols>
  <sheetData>
    <row r="1" spans="1:22" x14ac:dyDescent="0.35">
      <c r="B1" s="141"/>
      <c r="C1" s="141" t="s">
        <v>174</v>
      </c>
      <c r="D1" s="141" t="s">
        <v>175</v>
      </c>
      <c r="E1" s="141" t="s">
        <v>176</v>
      </c>
      <c r="F1" s="141" t="s">
        <v>177</v>
      </c>
      <c r="G1" s="141" t="s">
        <v>178</v>
      </c>
      <c r="H1" s="141" t="s">
        <v>179</v>
      </c>
      <c r="I1" s="141" t="s">
        <v>180</v>
      </c>
      <c r="J1" s="141" t="s">
        <v>181</v>
      </c>
      <c r="K1" s="141" t="s">
        <v>182</v>
      </c>
      <c r="L1" s="141" t="s">
        <v>183</v>
      </c>
      <c r="M1" s="141" t="s">
        <v>184</v>
      </c>
      <c r="N1" s="141" t="s">
        <v>187</v>
      </c>
      <c r="O1" s="141" t="s">
        <v>188</v>
      </c>
      <c r="P1" s="141" t="s">
        <v>189</v>
      </c>
      <c r="Q1" s="141" t="s">
        <v>190</v>
      </c>
      <c r="R1" s="141" t="s">
        <v>191</v>
      </c>
      <c r="S1" s="141" t="s">
        <v>192</v>
      </c>
      <c r="T1" s="141" t="s">
        <v>193</v>
      </c>
      <c r="U1" s="141" t="s">
        <v>194</v>
      </c>
      <c r="V1" s="141" t="s">
        <v>195</v>
      </c>
    </row>
    <row r="2" spans="1:22" x14ac:dyDescent="0.35">
      <c r="B2" s="141" t="s">
        <v>271</v>
      </c>
      <c r="C2" s="141">
        <v>1348.6438823999999</v>
      </c>
      <c r="D2" s="141">
        <v>228.1641176</v>
      </c>
      <c r="E2" s="141">
        <v>0</v>
      </c>
      <c r="F2" s="141">
        <v>0</v>
      </c>
      <c r="G2" s="141">
        <v>0</v>
      </c>
      <c r="H2" s="141">
        <v>0</v>
      </c>
      <c r="I2" s="141">
        <v>0</v>
      </c>
      <c r="J2" s="141">
        <v>0</v>
      </c>
      <c r="K2" s="141">
        <v>0</v>
      </c>
      <c r="L2" s="141">
        <v>0</v>
      </c>
      <c r="M2" s="141">
        <v>0</v>
      </c>
      <c r="N2" s="141">
        <v>0</v>
      </c>
      <c r="O2" s="141">
        <v>0</v>
      </c>
      <c r="P2" s="141">
        <v>0</v>
      </c>
      <c r="Q2" s="141">
        <v>0</v>
      </c>
      <c r="R2" s="141">
        <v>0</v>
      </c>
      <c r="S2" s="141">
        <v>0</v>
      </c>
      <c r="T2" s="141">
        <v>0</v>
      </c>
      <c r="U2" s="141">
        <v>0</v>
      </c>
      <c r="V2" s="141">
        <v>0</v>
      </c>
    </row>
    <row r="3" spans="1:22" x14ac:dyDescent="0.35">
      <c r="B3" s="141" t="s">
        <v>272</v>
      </c>
      <c r="C3" s="141">
        <v>0</v>
      </c>
      <c r="D3" s="141">
        <v>53.271999999999998</v>
      </c>
      <c r="E3" s="141">
        <v>53.271999999999998</v>
      </c>
      <c r="F3" s="141">
        <v>98.978999999999999</v>
      </c>
      <c r="G3" s="141">
        <v>98.978999999999999</v>
      </c>
      <c r="H3" s="141">
        <v>98.978999999999999</v>
      </c>
      <c r="I3" s="141">
        <v>98.978999999999999</v>
      </c>
      <c r="J3" s="141">
        <v>2.1160000000000001</v>
      </c>
      <c r="K3" s="141">
        <v>2.1160000000000001</v>
      </c>
      <c r="L3" s="141">
        <v>2.1160000000000001</v>
      </c>
      <c r="M3" s="141">
        <v>2.1160000000000001</v>
      </c>
      <c r="N3" s="141">
        <v>2.1789999999999998</v>
      </c>
      <c r="O3" s="141">
        <v>2.1789999999999998</v>
      </c>
      <c r="P3" s="141">
        <v>2.1789999999999998</v>
      </c>
      <c r="Q3" s="141">
        <v>2.1789999999999998</v>
      </c>
      <c r="R3" s="141">
        <v>2.33</v>
      </c>
      <c r="S3" s="141">
        <v>2.33</v>
      </c>
      <c r="T3" s="141">
        <v>2.33</v>
      </c>
      <c r="U3" s="141">
        <v>2.33</v>
      </c>
      <c r="V3" s="141">
        <v>2.371</v>
      </c>
    </row>
    <row r="4" spans="1:22" x14ac:dyDescent="0.35">
      <c r="B4" s="141" t="s">
        <v>273</v>
      </c>
      <c r="C4" s="141">
        <v>0</v>
      </c>
      <c r="D4" s="141">
        <v>166.44</v>
      </c>
      <c r="E4" s="141">
        <v>166.44</v>
      </c>
      <c r="F4" s="141">
        <v>60.387</v>
      </c>
      <c r="G4" s="141">
        <v>60.387</v>
      </c>
      <c r="H4" s="141">
        <v>60.387</v>
      </c>
      <c r="I4" s="141">
        <v>60.387</v>
      </c>
      <c r="J4" s="141">
        <v>3.8069999999999999</v>
      </c>
      <c r="K4" s="141">
        <v>3.8069999999999999</v>
      </c>
      <c r="L4" s="141">
        <v>3.8069999999999999</v>
      </c>
      <c r="M4" s="141">
        <v>3.8069999999999999</v>
      </c>
      <c r="N4" s="141">
        <v>0.79400000000000004</v>
      </c>
      <c r="O4" s="141">
        <v>0.79400000000000004</v>
      </c>
      <c r="P4" s="141">
        <v>0.79400000000000004</v>
      </c>
      <c r="Q4" s="141">
        <v>0.79400000000000004</v>
      </c>
      <c r="R4" s="141">
        <v>-2.66</v>
      </c>
      <c r="S4" s="141">
        <v>-2.66</v>
      </c>
      <c r="T4" s="141">
        <v>-2.66</v>
      </c>
      <c r="U4" s="141">
        <v>-2.66</v>
      </c>
      <c r="V4" s="141">
        <v>-22.26</v>
      </c>
    </row>
    <row r="5" spans="1:22" x14ac:dyDescent="0.35">
      <c r="B5" s="141" t="s">
        <v>274</v>
      </c>
      <c r="C5" s="141">
        <v>0</v>
      </c>
      <c r="D5" s="141">
        <v>603.98099999999999</v>
      </c>
      <c r="E5" s="141">
        <v>603.98099999999999</v>
      </c>
      <c r="F5" s="141">
        <v>133.58750000000001</v>
      </c>
      <c r="G5" s="141">
        <v>133.58750000000001</v>
      </c>
      <c r="H5" s="141">
        <v>133.58750000000001</v>
      </c>
      <c r="I5" s="141">
        <v>133.58750000000001</v>
      </c>
      <c r="J5" s="141">
        <v>40.945</v>
      </c>
      <c r="K5" s="141">
        <v>40.945</v>
      </c>
      <c r="L5" s="141">
        <v>40.945</v>
      </c>
      <c r="M5" s="141">
        <v>40.945</v>
      </c>
      <c r="N5" s="141">
        <v>32.351999999999997</v>
      </c>
      <c r="O5" s="141">
        <v>32.351999999999997</v>
      </c>
      <c r="P5" s="141">
        <v>32.351999999999997</v>
      </c>
      <c r="Q5" s="141">
        <v>32.351999999999997</v>
      </c>
      <c r="R5" s="141">
        <v>23.411999999999999</v>
      </c>
      <c r="S5" s="141">
        <v>23.411999999999999</v>
      </c>
      <c r="T5" s="141">
        <v>23.411999999999999</v>
      </c>
      <c r="U5" s="141">
        <v>23.411999999999999</v>
      </c>
      <c r="V5" s="141">
        <v>10.97</v>
      </c>
    </row>
    <row r="6" spans="1:22" x14ac:dyDescent="0.35">
      <c r="A6" s="77" t="s">
        <v>167</v>
      </c>
      <c r="B6" s="141" t="s">
        <v>275</v>
      </c>
      <c r="C6" s="141">
        <v>0</v>
      </c>
      <c r="D6" s="141">
        <v>724.86300000000006</v>
      </c>
      <c r="E6" s="141">
        <v>724.86300000000006</v>
      </c>
      <c r="F6" s="141">
        <v>225.26650000000001</v>
      </c>
      <c r="G6" s="141">
        <v>225.26650000000001</v>
      </c>
      <c r="H6" s="141">
        <v>225.26650000000001</v>
      </c>
      <c r="I6" s="141">
        <v>225.26650000000001</v>
      </c>
      <c r="J6" s="141">
        <v>82.165000000000006</v>
      </c>
      <c r="K6" s="141">
        <v>82.165000000000006</v>
      </c>
      <c r="L6" s="141">
        <v>82.165000000000006</v>
      </c>
      <c r="M6" s="141">
        <v>82.165000000000006</v>
      </c>
      <c r="N6" s="141">
        <v>46.356000000000002</v>
      </c>
      <c r="O6" s="141">
        <v>46.356000000000002</v>
      </c>
      <c r="P6" s="141">
        <v>46.356000000000002</v>
      </c>
      <c r="Q6" s="141">
        <v>46.356000000000002</v>
      </c>
      <c r="R6" s="141">
        <v>27.265000000000001</v>
      </c>
      <c r="S6" s="141">
        <v>27.265000000000001</v>
      </c>
      <c r="T6" s="141">
        <v>27.265000000000001</v>
      </c>
      <c r="U6" s="141">
        <v>27.265000000000001</v>
      </c>
      <c r="V6" s="141">
        <v>11.244</v>
      </c>
    </row>
    <row r="7" spans="1:22" x14ac:dyDescent="0.35">
      <c r="B7" s="141" t="s">
        <v>276</v>
      </c>
      <c r="C7" s="141">
        <v>0</v>
      </c>
      <c r="D7" s="141">
        <v>94.665999999999997</v>
      </c>
      <c r="E7" s="141">
        <v>94.665999999999997</v>
      </c>
      <c r="F7" s="141">
        <v>39.542000000000002</v>
      </c>
      <c r="G7" s="141">
        <v>39.542000000000002</v>
      </c>
      <c r="H7" s="141">
        <v>39.542000000000002</v>
      </c>
      <c r="I7" s="141">
        <v>39.542000000000002</v>
      </c>
      <c r="J7" s="141">
        <v>9.6189999999999998</v>
      </c>
      <c r="K7" s="141">
        <v>9.6189999999999998</v>
      </c>
      <c r="L7" s="141">
        <v>9.6189999999999998</v>
      </c>
      <c r="M7" s="141">
        <v>9.6189999999999998</v>
      </c>
      <c r="N7" s="141">
        <v>1.238</v>
      </c>
      <c r="O7" s="141">
        <v>1.238</v>
      </c>
      <c r="P7" s="141">
        <v>1.238</v>
      </c>
      <c r="Q7" s="141">
        <v>1.238</v>
      </c>
      <c r="R7" s="141">
        <v>0.248</v>
      </c>
      <c r="S7" s="141">
        <v>0.248</v>
      </c>
      <c r="T7" s="141">
        <v>0.248</v>
      </c>
      <c r="U7" s="141">
        <v>0.248</v>
      </c>
      <c r="V7" s="141">
        <v>0.222</v>
      </c>
    </row>
    <row r="8" spans="1:22" x14ac:dyDescent="0.35">
      <c r="B8" s="141" t="s">
        <v>185</v>
      </c>
      <c r="C8" s="141">
        <v>35.433920000000001</v>
      </c>
      <c r="D8" s="141">
        <v>425.20704000000001</v>
      </c>
      <c r="E8" s="141">
        <v>350</v>
      </c>
      <c r="F8" s="141">
        <v>0</v>
      </c>
      <c r="G8" s="141">
        <v>0</v>
      </c>
      <c r="H8" s="141">
        <v>0</v>
      </c>
      <c r="I8" s="141">
        <v>0</v>
      </c>
      <c r="J8" s="141">
        <v>0</v>
      </c>
      <c r="K8" s="141">
        <v>0</v>
      </c>
      <c r="L8" s="141">
        <v>0</v>
      </c>
      <c r="M8" s="141">
        <v>0</v>
      </c>
      <c r="N8" s="141">
        <v>0</v>
      </c>
      <c r="O8" s="141">
        <v>0</v>
      </c>
      <c r="P8" s="141">
        <v>0</v>
      </c>
      <c r="Q8" s="141">
        <v>0</v>
      </c>
      <c r="R8" s="141">
        <v>0</v>
      </c>
      <c r="S8" s="141">
        <v>0</v>
      </c>
      <c r="T8" s="141">
        <v>0</v>
      </c>
      <c r="U8" s="141">
        <v>0</v>
      </c>
      <c r="V8" s="141">
        <v>0</v>
      </c>
    </row>
    <row r="9" spans="1:22" x14ac:dyDescent="0.35">
      <c r="B9" s="141" t="s">
        <v>277</v>
      </c>
      <c r="C9" s="141">
        <v>3.2000000000000001E-2</v>
      </c>
      <c r="D9" s="141">
        <v>0.38400000000000001</v>
      </c>
      <c r="E9" s="141">
        <v>0.38400000000000001</v>
      </c>
      <c r="F9" s="141">
        <v>0</v>
      </c>
      <c r="G9" s="141">
        <v>0</v>
      </c>
      <c r="H9" s="141">
        <v>0</v>
      </c>
      <c r="I9" s="141">
        <v>0</v>
      </c>
      <c r="J9" s="141">
        <v>0</v>
      </c>
      <c r="K9" s="141">
        <v>0</v>
      </c>
      <c r="L9" s="141">
        <v>0</v>
      </c>
      <c r="M9" s="141">
        <v>0</v>
      </c>
      <c r="N9" s="141">
        <v>0</v>
      </c>
      <c r="O9" s="141">
        <v>0</v>
      </c>
      <c r="P9" s="141">
        <v>0</v>
      </c>
      <c r="Q9" s="141">
        <v>0</v>
      </c>
      <c r="R9" s="141">
        <v>0</v>
      </c>
      <c r="S9" s="141">
        <v>0</v>
      </c>
      <c r="T9" s="141">
        <v>0</v>
      </c>
      <c r="U9" s="141">
        <v>0</v>
      </c>
      <c r="V9" s="141">
        <v>0</v>
      </c>
    </row>
    <row r="10" spans="1:22" x14ac:dyDescent="0.35">
      <c r="B10" s="141" t="s">
        <v>278</v>
      </c>
      <c r="C10" s="141">
        <v>0</v>
      </c>
      <c r="D10" s="141">
        <v>163.68600000000001</v>
      </c>
      <c r="E10" s="141">
        <v>163.68600000000001</v>
      </c>
      <c r="F10" s="141">
        <v>110.248</v>
      </c>
      <c r="G10" s="141">
        <v>110.248</v>
      </c>
      <c r="H10" s="141">
        <v>110.248</v>
      </c>
      <c r="I10" s="141">
        <v>110.248</v>
      </c>
      <c r="J10" s="141">
        <v>12.726000000000001</v>
      </c>
      <c r="K10" s="141">
        <v>12.726000000000001</v>
      </c>
      <c r="L10" s="141">
        <v>12.726000000000001</v>
      </c>
      <c r="M10" s="141">
        <v>12.726000000000001</v>
      </c>
      <c r="N10" s="141">
        <v>1.365</v>
      </c>
      <c r="O10" s="141">
        <v>1.365</v>
      </c>
      <c r="P10" s="141">
        <v>1.365</v>
      </c>
      <c r="Q10" s="141">
        <v>1.365</v>
      </c>
      <c r="R10" s="141">
        <v>-0.90100000000000002</v>
      </c>
      <c r="S10" s="141">
        <v>-0.90100000000000002</v>
      </c>
      <c r="T10" s="141">
        <v>-0.90100000000000002</v>
      </c>
      <c r="U10" s="141">
        <v>-0.90100000000000002</v>
      </c>
      <c r="V10" s="141">
        <v>-2.15</v>
      </c>
    </row>
    <row r="11" spans="1:22" x14ac:dyDescent="0.35">
      <c r="B11" s="141" t="s">
        <v>274</v>
      </c>
      <c r="C11" s="141">
        <v>0</v>
      </c>
      <c r="D11" s="141">
        <v>603.98099999999999</v>
      </c>
      <c r="E11" s="141">
        <v>603.98099999999999</v>
      </c>
      <c r="F11" s="141">
        <v>133.58750000000001</v>
      </c>
      <c r="G11" s="141">
        <v>133.58750000000001</v>
      </c>
      <c r="H11" s="141">
        <v>133.58750000000001</v>
      </c>
      <c r="I11" s="141">
        <v>133.58750000000001</v>
      </c>
      <c r="J11" s="141">
        <v>40.945</v>
      </c>
      <c r="K11" s="141">
        <v>40.945</v>
      </c>
      <c r="L11" s="141">
        <v>40.945</v>
      </c>
      <c r="M11" s="141">
        <v>40.945</v>
      </c>
      <c r="N11" s="141">
        <v>32.351999999999997</v>
      </c>
      <c r="O11" s="141">
        <v>32.351999999999997</v>
      </c>
      <c r="P11" s="141">
        <v>32.351999999999997</v>
      </c>
      <c r="Q11" s="141">
        <v>32.351999999999997</v>
      </c>
      <c r="R11" s="141">
        <v>23.411999999999999</v>
      </c>
      <c r="S11" s="141">
        <v>23.411999999999999</v>
      </c>
      <c r="T11" s="141">
        <v>23.411999999999999</v>
      </c>
      <c r="U11" s="141">
        <v>23.411999999999999</v>
      </c>
      <c r="V11" s="141">
        <v>10.97</v>
      </c>
    </row>
    <row r="12" spans="1:22" x14ac:dyDescent="0.35">
      <c r="B12" s="141" t="s">
        <v>454</v>
      </c>
      <c r="C12" s="141">
        <v>0</v>
      </c>
      <c r="D12" s="141">
        <v>120.88200000000001</v>
      </c>
      <c r="E12" s="141">
        <v>120.88200000000001</v>
      </c>
      <c r="F12" s="141">
        <v>91.679000000000002</v>
      </c>
      <c r="G12" s="141">
        <v>91.679000000000002</v>
      </c>
      <c r="H12" s="141">
        <v>91.679000000000002</v>
      </c>
      <c r="I12" s="141">
        <v>91.679000000000002</v>
      </c>
      <c r="J12" s="141">
        <v>41.22</v>
      </c>
      <c r="K12" s="141">
        <v>41.22</v>
      </c>
      <c r="L12" s="141">
        <v>41.22</v>
      </c>
      <c r="M12" s="141">
        <v>41.22</v>
      </c>
      <c r="N12" s="141">
        <v>14.004</v>
      </c>
      <c r="O12" s="141">
        <v>14.004</v>
      </c>
      <c r="P12" s="141">
        <v>14.004</v>
      </c>
      <c r="Q12" s="141">
        <v>14.004</v>
      </c>
      <c r="R12" s="141">
        <v>3.85299999999999</v>
      </c>
      <c r="S12" s="141">
        <v>3.85299999999999</v>
      </c>
      <c r="T12" s="141">
        <v>3.85299999999999</v>
      </c>
      <c r="U12" s="141">
        <v>3.85299999999999</v>
      </c>
      <c r="V12" s="141">
        <v>0.27400000000000102</v>
      </c>
    </row>
    <row r="13" spans="1:22" x14ac:dyDescent="0.35">
      <c r="B13" s="141" t="s">
        <v>507</v>
      </c>
      <c r="C13" s="141">
        <v>0</v>
      </c>
      <c r="D13" s="141">
        <v>6.8</v>
      </c>
      <c r="E13" s="141">
        <v>6.8</v>
      </c>
      <c r="F13" s="141">
        <v>5.0999999999999996</v>
      </c>
      <c r="G13" s="141">
        <v>5.0999999999999996</v>
      </c>
      <c r="H13" s="141">
        <v>5.0999999999999996</v>
      </c>
      <c r="I13" s="141">
        <v>5.0999999999999996</v>
      </c>
      <c r="J13" s="141">
        <v>0</v>
      </c>
      <c r="K13" s="141">
        <v>0</v>
      </c>
      <c r="L13" s="141">
        <v>0</v>
      </c>
      <c r="M13" s="141">
        <v>0</v>
      </c>
      <c r="N13" s="141">
        <v>0</v>
      </c>
      <c r="O13" s="141">
        <v>0</v>
      </c>
      <c r="P13" s="141">
        <v>0</v>
      </c>
      <c r="Q13" s="141">
        <v>0</v>
      </c>
      <c r="R13" s="141">
        <v>0</v>
      </c>
      <c r="S13" s="141">
        <v>0</v>
      </c>
      <c r="T13" s="141">
        <v>0</v>
      </c>
      <c r="U13" s="141">
        <v>0</v>
      </c>
      <c r="V13" s="141">
        <v>0</v>
      </c>
    </row>
    <row r="14" spans="1:22" x14ac:dyDescent="0.35">
      <c r="B14" s="141" t="s">
        <v>5</v>
      </c>
      <c r="C14" s="141">
        <v>0</v>
      </c>
      <c r="D14" s="141">
        <v>24.693999999999999</v>
      </c>
      <c r="E14" s="141">
        <v>24.693999999999999</v>
      </c>
      <c r="F14" s="141">
        <v>46.79</v>
      </c>
      <c r="G14" s="141">
        <v>46.79</v>
      </c>
      <c r="H14" s="141">
        <v>46.79</v>
      </c>
      <c r="I14" s="141">
        <v>46.79</v>
      </c>
      <c r="J14" s="141">
        <v>38.595999999999997</v>
      </c>
      <c r="K14" s="141">
        <v>38.595999999999997</v>
      </c>
      <c r="L14" s="141">
        <v>38.595999999999997</v>
      </c>
      <c r="M14" s="141">
        <v>38.595999999999997</v>
      </c>
      <c r="N14" s="141">
        <v>31.911000000000001</v>
      </c>
      <c r="O14" s="141">
        <v>31.911000000000001</v>
      </c>
      <c r="P14" s="141">
        <v>31.911000000000001</v>
      </c>
      <c r="Q14" s="141">
        <v>31.911000000000001</v>
      </c>
      <c r="R14" s="141">
        <v>23.099</v>
      </c>
      <c r="S14" s="141">
        <v>23.099</v>
      </c>
      <c r="T14" s="141">
        <v>23.099</v>
      </c>
      <c r="U14" s="141">
        <v>23.099</v>
      </c>
      <c r="V14" s="141">
        <v>10.766999999999999</v>
      </c>
    </row>
    <row r="15" spans="1:22" x14ac:dyDescent="0.35">
      <c r="B15" s="141" t="s">
        <v>508</v>
      </c>
      <c r="C15" s="141">
        <v>0</v>
      </c>
      <c r="D15" s="141">
        <v>0.57199999999999995</v>
      </c>
      <c r="E15" s="141">
        <v>0.57199999999999995</v>
      </c>
      <c r="F15" s="141">
        <v>0.30499999999999999</v>
      </c>
      <c r="G15" s="141">
        <v>0.30499999999999999</v>
      </c>
      <c r="H15" s="141">
        <v>0.30499999999999999</v>
      </c>
      <c r="I15" s="141">
        <v>0.30499999999999999</v>
      </c>
      <c r="J15" s="141">
        <v>0.14899999999999999</v>
      </c>
      <c r="K15" s="141">
        <v>0.14899999999999999</v>
      </c>
      <c r="L15" s="141">
        <v>0.14899999999999999</v>
      </c>
      <c r="M15" s="141">
        <v>0.14899999999999999</v>
      </c>
      <c r="N15" s="141">
        <v>4.1000000000000002E-2</v>
      </c>
      <c r="O15" s="141">
        <v>4.1000000000000002E-2</v>
      </c>
      <c r="P15" s="141">
        <v>4.1000000000000002E-2</v>
      </c>
      <c r="Q15" s="141">
        <v>4.1000000000000002E-2</v>
      </c>
      <c r="R15" s="141">
        <v>1.2999999999999999E-2</v>
      </c>
      <c r="S15" s="141">
        <v>1.2999999999999999E-2</v>
      </c>
      <c r="T15" s="141">
        <v>1.2999999999999999E-2</v>
      </c>
      <c r="U15" s="141">
        <v>1.2999999999999999E-2</v>
      </c>
      <c r="V15" s="141">
        <v>3.0000000000000001E-3</v>
      </c>
    </row>
    <row r="16" spans="1:22" x14ac:dyDescent="0.35">
      <c r="B16" s="141" t="s">
        <v>509</v>
      </c>
      <c r="C16" s="141">
        <v>0</v>
      </c>
      <c r="D16" s="141">
        <v>4</v>
      </c>
      <c r="E16" s="141">
        <v>4</v>
      </c>
      <c r="F16" s="141">
        <v>4.3</v>
      </c>
      <c r="G16" s="141">
        <v>4.3</v>
      </c>
      <c r="H16" s="141">
        <v>4.3</v>
      </c>
      <c r="I16" s="141">
        <v>4.3</v>
      </c>
      <c r="J16" s="141">
        <v>1.2</v>
      </c>
      <c r="K16" s="141">
        <v>1.2</v>
      </c>
      <c r="L16" s="141">
        <v>1.2</v>
      </c>
      <c r="M16" s="141">
        <v>1.2</v>
      </c>
      <c r="N16" s="141">
        <v>0.4</v>
      </c>
      <c r="O16" s="141">
        <v>0.4</v>
      </c>
      <c r="P16" s="141">
        <v>0.4</v>
      </c>
      <c r="Q16" s="141">
        <v>0.4</v>
      </c>
      <c r="R16" s="141">
        <v>0.3</v>
      </c>
      <c r="S16" s="141">
        <v>0.3</v>
      </c>
      <c r="T16" s="141">
        <v>0.3</v>
      </c>
      <c r="U16" s="141">
        <v>0.3</v>
      </c>
      <c r="V16" s="141">
        <v>0.2</v>
      </c>
    </row>
    <row r="17" spans="2:46" x14ac:dyDescent="0.35">
      <c r="B17" s="141" t="s">
        <v>506</v>
      </c>
      <c r="C17" s="141">
        <v>0</v>
      </c>
      <c r="D17" s="141">
        <v>567.91499999999996</v>
      </c>
      <c r="E17" s="141">
        <v>567.91499999999996</v>
      </c>
      <c r="F17" s="141">
        <v>77.092500000000001</v>
      </c>
      <c r="G17" s="141">
        <v>77.092500000000001</v>
      </c>
      <c r="H17" s="141">
        <v>77.092500000000001</v>
      </c>
      <c r="I17" s="141">
        <v>77.092500000000001</v>
      </c>
      <c r="J17" s="141">
        <v>1</v>
      </c>
      <c r="K17" s="141">
        <v>1</v>
      </c>
      <c r="L17" s="141">
        <v>1</v>
      </c>
      <c r="M17" s="141">
        <v>1</v>
      </c>
      <c r="N17" s="141">
        <v>0</v>
      </c>
      <c r="O17" s="141">
        <v>0</v>
      </c>
      <c r="P17" s="141">
        <v>0</v>
      </c>
      <c r="Q17" s="141">
        <v>0</v>
      </c>
      <c r="R17" s="141">
        <v>0</v>
      </c>
      <c r="S17" s="141">
        <v>0</v>
      </c>
      <c r="T17" s="141">
        <v>0</v>
      </c>
      <c r="U17" s="141">
        <v>0</v>
      </c>
      <c r="V17" s="141">
        <v>0</v>
      </c>
    </row>
    <row r="18" spans="2:46" s="313" customFormat="1" x14ac:dyDescent="0.35">
      <c r="B18" s="193" t="s">
        <v>100</v>
      </c>
      <c r="C18" s="193">
        <v>0</v>
      </c>
      <c r="D18" s="193">
        <v>7.6</v>
      </c>
      <c r="E18" s="193">
        <v>7.6</v>
      </c>
      <c r="F18" s="193">
        <v>0</v>
      </c>
      <c r="G18" s="193">
        <v>0</v>
      </c>
      <c r="H18" s="193">
        <v>0</v>
      </c>
      <c r="I18" s="193">
        <v>0</v>
      </c>
      <c r="J18" s="193">
        <v>0</v>
      </c>
      <c r="K18" s="193">
        <v>0</v>
      </c>
      <c r="L18" s="193">
        <v>0</v>
      </c>
      <c r="M18" s="193">
        <v>0</v>
      </c>
      <c r="N18" s="193">
        <v>0</v>
      </c>
      <c r="O18" s="193">
        <v>0</v>
      </c>
      <c r="P18" s="193">
        <v>0</v>
      </c>
      <c r="Q18" s="193">
        <v>0</v>
      </c>
      <c r="R18" s="193">
        <v>0</v>
      </c>
      <c r="S18" s="193">
        <v>0</v>
      </c>
      <c r="T18" s="193">
        <v>0</v>
      </c>
      <c r="U18" s="193">
        <v>0</v>
      </c>
      <c r="V18" s="193">
        <v>0</v>
      </c>
    </row>
    <row r="19" spans="2:46" s="313" customFormat="1" x14ac:dyDescent="0.35">
      <c r="B19" s="193" t="s">
        <v>557</v>
      </c>
      <c r="C19" s="193">
        <v>0</v>
      </c>
      <c r="D19" s="193">
        <v>8.1999999999999993</v>
      </c>
      <c r="E19" s="193">
        <v>8.1999999999999993</v>
      </c>
      <c r="F19" s="193">
        <v>11.3</v>
      </c>
      <c r="G19" s="193">
        <v>11.3</v>
      </c>
      <c r="H19" s="193">
        <v>11.3</v>
      </c>
      <c r="I19" s="193">
        <v>11.3</v>
      </c>
      <c r="J19" s="193">
        <v>8.4</v>
      </c>
      <c r="K19" s="193">
        <v>8.4</v>
      </c>
      <c r="L19" s="193">
        <v>8.4</v>
      </c>
      <c r="M19" s="193">
        <v>8.4</v>
      </c>
      <c r="N19" s="193">
        <v>0.2</v>
      </c>
      <c r="O19" s="193">
        <v>0.2</v>
      </c>
      <c r="P19" s="193">
        <v>0.2</v>
      </c>
      <c r="Q19" s="193">
        <v>0.2</v>
      </c>
      <c r="R19" s="193">
        <v>0</v>
      </c>
      <c r="S19" s="193">
        <v>0</v>
      </c>
      <c r="T19" s="193">
        <v>0</v>
      </c>
      <c r="U19" s="193">
        <v>0</v>
      </c>
      <c r="V19" s="193">
        <v>0</v>
      </c>
    </row>
    <row r="20" spans="2:46" s="313" customFormat="1" x14ac:dyDescent="0.35">
      <c r="B20" s="193" t="s">
        <v>558</v>
      </c>
      <c r="C20" s="193">
        <v>0</v>
      </c>
      <c r="D20" s="193">
        <v>89.6</v>
      </c>
      <c r="E20" s="193">
        <v>89.6</v>
      </c>
      <c r="F20" s="193">
        <v>1.1000000000000001</v>
      </c>
      <c r="G20" s="193">
        <v>1.1000000000000001</v>
      </c>
      <c r="H20" s="193">
        <v>1.1000000000000001</v>
      </c>
      <c r="I20" s="193">
        <v>1.1000000000000001</v>
      </c>
      <c r="J20" s="193">
        <v>0.3</v>
      </c>
      <c r="K20" s="193">
        <v>0.3</v>
      </c>
      <c r="L20" s="193">
        <v>0.3</v>
      </c>
      <c r="M20" s="193">
        <v>0.3</v>
      </c>
      <c r="N20" s="193">
        <v>0</v>
      </c>
      <c r="O20" s="193">
        <v>0</v>
      </c>
      <c r="P20" s="193">
        <v>0</v>
      </c>
      <c r="Q20" s="193">
        <v>0</v>
      </c>
      <c r="R20" s="193">
        <v>0</v>
      </c>
      <c r="S20" s="193">
        <v>0</v>
      </c>
      <c r="T20" s="193">
        <v>0</v>
      </c>
      <c r="U20" s="193">
        <v>0</v>
      </c>
      <c r="V20" s="193">
        <v>0</v>
      </c>
    </row>
    <row r="21" spans="2:46" s="313" customFormat="1" x14ac:dyDescent="0.35">
      <c r="B21" s="193" t="s">
        <v>559</v>
      </c>
      <c r="C21" s="193">
        <v>0</v>
      </c>
      <c r="D21" s="193">
        <v>1.66</v>
      </c>
      <c r="E21" s="193">
        <v>1.66</v>
      </c>
      <c r="F21" s="193">
        <v>1.75</v>
      </c>
      <c r="G21" s="193">
        <v>1.75</v>
      </c>
      <c r="H21" s="193">
        <v>1.75</v>
      </c>
      <c r="I21" s="193">
        <v>1.75</v>
      </c>
      <c r="J21" s="193">
        <v>1.8</v>
      </c>
      <c r="K21" s="193">
        <v>1.8</v>
      </c>
      <c r="L21" s="193">
        <v>1.8</v>
      </c>
      <c r="M21" s="193">
        <v>1.8</v>
      </c>
      <c r="N21" s="193">
        <v>1.95</v>
      </c>
      <c r="O21" s="193">
        <v>1.95</v>
      </c>
      <c r="P21" s="193">
        <v>1.95</v>
      </c>
      <c r="Q21" s="193">
        <v>1.95</v>
      </c>
      <c r="R21" s="193">
        <v>1.43</v>
      </c>
      <c r="S21" s="193">
        <v>1.43</v>
      </c>
      <c r="T21" s="193">
        <v>1.43</v>
      </c>
      <c r="U21" s="193">
        <v>1.43</v>
      </c>
      <c r="V21" s="193">
        <v>0.88</v>
      </c>
    </row>
    <row r="22" spans="2:46" s="313" customFormat="1" x14ac:dyDescent="0.35">
      <c r="B22" s="193" t="s">
        <v>103</v>
      </c>
      <c r="C22" s="193">
        <v>0</v>
      </c>
      <c r="D22" s="193">
        <v>9.0220000000000002</v>
      </c>
      <c r="E22" s="193">
        <v>9.0220000000000002</v>
      </c>
      <c r="F22" s="193">
        <v>1.7330000000000001</v>
      </c>
      <c r="G22" s="193">
        <v>1.7330000000000001</v>
      </c>
      <c r="H22" s="193">
        <v>1.7330000000000001</v>
      </c>
      <c r="I22" s="193">
        <v>1.7330000000000001</v>
      </c>
      <c r="J22" s="193">
        <v>0</v>
      </c>
      <c r="K22" s="193">
        <v>0</v>
      </c>
      <c r="L22" s="193">
        <v>0</v>
      </c>
      <c r="M22" s="193">
        <v>0</v>
      </c>
      <c r="N22" s="193">
        <v>0</v>
      </c>
      <c r="O22" s="193">
        <v>0</v>
      </c>
      <c r="P22" s="193">
        <v>0</v>
      </c>
      <c r="Q22" s="193">
        <v>0</v>
      </c>
      <c r="R22" s="193">
        <v>0</v>
      </c>
      <c r="S22" s="193">
        <v>0</v>
      </c>
      <c r="T22" s="193">
        <v>0</v>
      </c>
      <c r="U22" s="193">
        <v>0</v>
      </c>
      <c r="V22" s="193">
        <v>0</v>
      </c>
    </row>
    <row r="23" spans="2:46" s="313" customFormat="1" x14ac:dyDescent="0.35">
      <c r="B23" s="193" t="s">
        <v>104</v>
      </c>
      <c r="C23" s="193">
        <v>0</v>
      </c>
      <c r="D23" s="193">
        <v>6.1479999999999997</v>
      </c>
      <c r="E23" s="193">
        <v>6.1479999999999997</v>
      </c>
      <c r="F23" s="193">
        <v>7.1440000000000001</v>
      </c>
      <c r="G23" s="193">
        <v>7.1440000000000001</v>
      </c>
      <c r="H23" s="193">
        <v>7.1440000000000001</v>
      </c>
      <c r="I23" s="193">
        <v>7.1440000000000001</v>
      </c>
      <c r="J23" s="193">
        <v>0</v>
      </c>
      <c r="K23" s="193">
        <v>0</v>
      </c>
      <c r="L23" s="193">
        <v>0</v>
      </c>
      <c r="M23" s="193">
        <v>0</v>
      </c>
      <c r="N23" s="193">
        <v>0</v>
      </c>
      <c r="O23" s="193">
        <v>0</v>
      </c>
      <c r="P23" s="193">
        <v>0</v>
      </c>
      <c r="Q23" s="193">
        <v>0</v>
      </c>
      <c r="R23" s="193">
        <v>0</v>
      </c>
      <c r="S23" s="193">
        <v>0</v>
      </c>
      <c r="T23" s="193">
        <v>0</v>
      </c>
      <c r="U23" s="193">
        <v>0</v>
      </c>
      <c r="V23" s="193">
        <v>0</v>
      </c>
    </row>
    <row r="24" spans="2:46" s="313" customFormat="1" x14ac:dyDescent="0.35">
      <c r="B24" s="193" t="s">
        <v>105</v>
      </c>
      <c r="C24" s="193">
        <v>0</v>
      </c>
      <c r="D24" s="193">
        <v>-0.56799999999999995</v>
      </c>
      <c r="E24" s="193">
        <v>-0.56799999999999995</v>
      </c>
      <c r="F24" s="193">
        <v>81.608999999999995</v>
      </c>
      <c r="G24" s="193">
        <v>81.608999999999995</v>
      </c>
      <c r="H24" s="193">
        <v>81.608999999999995</v>
      </c>
      <c r="I24" s="193">
        <v>81.608999999999995</v>
      </c>
      <c r="J24" s="193">
        <v>1.3759999999999999</v>
      </c>
      <c r="K24" s="193">
        <v>1.3759999999999999</v>
      </c>
      <c r="L24" s="193">
        <v>1.3759999999999999</v>
      </c>
      <c r="M24" s="193">
        <v>1.3759999999999999</v>
      </c>
      <c r="N24" s="193">
        <v>-0.875</v>
      </c>
      <c r="O24" s="193">
        <v>-0.875</v>
      </c>
      <c r="P24" s="193">
        <v>-0.875</v>
      </c>
      <c r="Q24" s="193">
        <v>-0.875</v>
      </c>
      <c r="R24" s="193">
        <v>-2.3410000000000002</v>
      </c>
      <c r="S24" s="193">
        <v>-2.3410000000000002</v>
      </c>
      <c r="T24" s="193">
        <v>-2.3410000000000002</v>
      </c>
      <c r="U24" s="193">
        <v>-2.3410000000000002</v>
      </c>
      <c r="V24" s="193">
        <v>-2.82</v>
      </c>
    </row>
    <row r="25" spans="2:46" s="313" customFormat="1" x14ac:dyDescent="0.35">
      <c r="B25" s="193" t="s">
        <v>560</v>
      </c>
      <c r="C25" s="193">
        <v>0</v>
      </c>
      <c r="D25" s="193">
        <v>42.024000000000001</v>
      </c>
      <c r="E25" s="193">
        <v>42.024000000000001</v>
      </c>
      <c r="F25" s="193">
        <v>5.6120000000000001</v>
      </c>
      <c r="G25" s="193">
        <v>5.6120000000000001</v>
      </c>
      <c r="H25" s="193">
        <v>5.6120000000000001</v>
      </c>
      <c r="I25" s="193">
        <v>5.6120000000000001</v>
      </c>
      <c r="J25" s="193">
        <v>0.85</v>
      </c>
      <c r="K25" s="193">
        <v>0.85</v>
      </c>
      <c r="L25" s="193">
        <v>0.85</v>
      </c>
      <c r="M25" s="193">
        <v>0.85</v>
      </c>
      <c r="N25" s="193">
        <v>0.09</v>
      </c>
      <c r="O25" s="193">
        <v>0.09</v>
      </c>
      <c r="P25" s="193">
        <v>0.09</v>
      </c>
      <c r="Q25" s="193">
        <v>0.09</v>
      </c>
      <c r="R25" s="193">
        <v>0.01</v>
      </c>
      <c r="S25" s="193">
        <v>0.01</v>
      </c>
      <c r="T25" s="193">
        <v>0.01</v>
      </c>
      <c r="U25" s="193">
        <v>0.01</v>
      </c>
      <c r="V25" s="193">
        <v>-0.21</v>
      </c>
    </row>
    <row r="27" spans="2:46" x14ac:dyDescent="0.35">
      <c r="B27" s="312" t="s">
        <v>527</v>
      </c>
      <c r="C27" s="313" t="s">
        <v>174</v>
      </c>
      <c r="D27" s="313" t="s">
        <v>175</v>
      </c>
      <c r="E27" s="313" t="s">
        <v>176</v>
      </c>
      <c r="F27" s="313" t="s">
        <v>177</v>
      </c>
      <c r="G27" s="313" t="s">
        <v>178</v>
      </c>
      <c r="H27" s="313" t="s">
        <v>179</v>
      </c>
      <c r="I27" s="313" t="s">
        <v>180</v>
      </c>
      <c r="J27" s="313" t="s">
        <v>181</v>
      </c>
      <c r="K27" s="313" t="s">
        <v>182</v>
      </c>
      <c r="L27" s="313" t="s">
        <v>183</v>
      </c>
      <c r="M27" s="313" t="s">
        <v>184</v>
      </c>
      <c r="N27" s="313" t="s">
        <v>187</v>
      </c>
      <c r="O27" s="313" t="s">
        <v>188</v>
      </c>
      <c r="P27" s="313" t="s">
        <v>189</v>
      </c>
      <c r="Q27" s="313" t="s">
        <v>190</v>
      </c>
      <c r="R27" s="313" t="s">
        <v>191</v>
      </c>
      <c r="S27" s="313" t="s">
        <v>192</v>
      </c>
      <c r="T27" s="313" t="s">
        <v>193</v>
      </c>
      <c r="U27" s="313" t="s">
        <v>194</v>
      </c>
      <c r="V27" s="313" t="s">
        <v>195</v>
      </c>
      <c r="W27" s="313" t="s">
        <v>196</v>
      </c>
      <c r="X27" s="313" t="s">
        <v>197</v>
      </c>
      <c r="Y27" s="313" t="s">
        <v>198</v>
      </c>
      <c r="Z27" s="313" t="s">
        <v>199</v>
      </c>
      <c r="AA27" s="313" t="s">
        <v>200</v>
      </c>
      <c r="AB27" s="313" t="s">
        <v>201</v>
      </c>
      <c r="AC27" s="313" t="s">
        <v>202</v>
      </c>
      <c r="AD27" s="313" t="s">
        <v>203</v>
      </c>
      <c r="AE27" s="313" t="s">
        <v>204</v>
      </c>
      <c r="AF27" s="313" t="s">
        <v>205</v>
      </c>
      <c r="AG27" s="313" t="s">
        <v>206</v>
      </c>
      <c r="AH27" s="313" t="s">
        <v>207</v>
      </c>
      <c r="AI27" s="313" t="s">
        <v>208</v>
      </c>
      <c r="AJ27" s="313" t="s">
        <v>209</v>
      </c>
      <c r="AK27" s="313" t="s">
        <v>210</v>
      </c>
      <c r="AL27" s="313" t="s">
        <v>211</v>
      </c>
      <c r="AM27" s="313" t="s">
        <v>212</v>
      </c>
      <c r="AN27" s="313" t="s">
        <v>213</v>
      </c>
      <c r="AO27" s="313" t="s">
        <v>214</v>
      </c>
      <c r="AP27" s="313" t="s">
        <v>215</v>
      </c>
      <c r="AQ27" s="313" t="s">
        <v>216</v>
      </c>
      <c r="AR27" s="313" t="s">
        <v>217</v>
      </c>
      <c r="AS27" s="313" t="s">
        <v>218</v>
      </c>
      <c r="AT27" s="313" t="s">
        <v>219</v>
      </c>
    </row>
    <row r="28" spans="2:46" x14ac:dyDescent="0.35">
      <c r="B28" s="313" t="s">
        <v>522</v>
      </c>
      <c r="C28" s="313">
        <v>0</v>
      </c>
      <c r="D28" s="313">
        <v>39.754049999999999</v>
      </c>
      <c r="E28" s="313">
        <v>79.508099999999999</v>
      </c>
      <c r="F28" s="313">
        <v>72.978359999999995</v>
      </c>
      <c r="G28" s="313">
        <v>66.448620000000005</v>
      </c>
      <c r="H28" s="313">
        <v>70.226152499999998</v>
      </c>
      <c r="I28" s="313">
        <v>74.003685000000004</v>
      </c>
      <c r="J28" s="313">
        <v>72.454742499999995</v>
      </c>
      <c r="K28" s="313">
        <v>70.905799999999999</v>
      </c>
      <c r="L28" s="313">
        <v>70.954800000000006</v>
      </c>
      <c r="M28" s="313">
        <v>71.003799999999998</v>
      </c>
      <c r="N28" s="313">
        <v>70.982799999999997</v>
      </c>
      <c r="O28" s="313">
        <v>70.961799999999997</v>
      </c>
      <c r="P28" s="313">
        <v>70.109927499999998</v>
      </c>
      <c r="Q28" s="313">
        <v>69.258054999999999</v>
      </c>
      <c r="R28" s="313">
        <v>69.142416249999997</v>
      </c>
      <c r="S28" s="313">
        <v>69.026777499999994</v>
      </c>
      <c r="T28" s="313">
        <v>68.911138750000006</v>
      </c>
      <c r="U28" s="313">
        <v>68.795500000000004</v>
      </c>
      <c r="V28" s="313">
        <v>68.793999999999997</v>
      </c>
      <c r="W28" s="313">
        <v>63.113349999999997</v>
      </c>
      <c r="X28" s="313">
        <v>36.135887500000003</v>
      </c>
      <c r="Y28" s="313">
        <v>14.066649999999999</v>
      </c>
      <c r="Z28" s="313">
        <v>10.40475625</v>
      </c>
      <c r="AA28" s="313">
        <v>6.7428625000000002</v>
      </c>
      <c r="AB28" s="313">
        <v>3.0809687499999998</v>
      </c>
      <c r="AC28" s="313">
        <v>0.18</v>
      </c>
      <c r="AD28" s="313">
        <v>0.13250000000000001</v>
      </c>
      <c r="AE28" s="313">
        <v>8.5000000000000006E-2</v>
      </c>
      <c r="AF28" s="313">
        <v>3.7499999999999999E-2</v>
      </c>
      <c r="AG28" s="313">
        <v>0</v>
      </c>
      <c r="AH28" s="313">
        <v>0</v>
      </c>
      <c r="AI28" s="313">
        <v>0</v>
      </c>
      <c r="AJ28" s="313">
        <v>0</v>
      </c>
      <c r="AK28" s="313">
        <v>0</v>
      </c>
      <c r="AL28" s="313">
        <v>0</v>
      </c>
      <c r="AM28" s="313">
        <v>0</v>
      </c>
      <c r="AN28" s="313">
        <v>0</v>
      </c>
      <c r="AO28" s="313">
        <v>0</v>
      </c>
      <c r="AP28" s="313"/>
      <c r="AQ28" s="313"/>
      <c r="AR28" s="313"/>
      <c r="AS28" s="313"/>
      <c r="AT28" s="313"/>
    </row>
    <row r="29" spans="2:46" x14ac:dyDescent="0.35">
      <c r="B29" s="313" t="s">
        <v>523</v>
      </c>
      <c r="C29" s="313">
        <v>0</v>
      </c>
      <c r="D29" s="313">
        <v>1.72858</v>
      </c>
      <c r="E29" s="313">
        <v>3.45716</v>
      </c>
      <c r="F29" s="313">
        <v>6.2138859999999996</v>
      </c>
      <c r="G29" s="313">
        <v>8.9706119999999991</v>
      </c>
      <c r="H29" s="313">
        <v>11.263322000000001</v>
      </c>
      <c r="I29" s="313">
        <v>13.556032</v>
      </c>
      <c r="J29" s="313">
        <v>15.275162</v>
      </c>
      <c r="K29" s="313">
        <v>16.994292000000002</v>
      </c>
      <c r="L29" s="313">
        <v>18.885496</v>
      </c>
      <c r="M29" s="313">
        <v>20.776700000000002</v>
      </c>
      <c r="N29" s="313">
        <v>22.199954000000002</v>
      </c>
      <c r="O29" s="313">
        <v>23.623208000000002</v>
      </c>
      <c r="P29" s="313">
        <v>25.149806000000002</v>
      </c>
      <c r="Q29" s="313">
        <v>26.676404000000002</v>
      </c>
      <c r="R29" s="313">
        <v>27.553018000000002</v>
      </c>
      <c r="S29" s="313">
        <v>28.429632000000002</v>
      </c>
      <c r="T29" s="313">
        <v>29.491298</v>
      </c>
      <c r="U29" s="313">
        <v>30.552963999999999</v>
      </c>
      <c r="V29" s="313">
        <v>30.763680999999998</v>
      </c>
      <c r="W29" s="313">
        <v>29.973768</v>
      </c>
      <c r="X29" s="313">
        <v>28.516801999999998</v>
      </c>
      <c r="Y29" s="313">
        <v>27.064983000000002</v>
      </c>
      <c r="Z29" s="313">
        <v>24.794591499999999</v>
      </c>
      <c r="AA29" s="313">
        <v>22.5242</v>
      </c>
      <c r="AB29" s="313">
        <v>20.253808500000002</v>
      </c>
      <c r="AC29" s="313">
        <v>18.065356999999999</v>
      </c>
      <c r="AD29" s="313">
        <v>16.197398499999998</v>
      </c>
      <c r="AE29" s="313">
        <v>14.32944</v>
      </c>
      <c r="AF29" s="313">
        <v>12.4614815</v>
      </c>
      <c r="AG29" s="313">
        <v>10.660373</v>
      </c>
      <c r="AH29" s="313">
        <v>9.1284500000000008</v>
      </c>
      <c r="AI29" s="313">
        <v>7.6126775000000002</v>
      </c>
      <c r="AJ29" s="313">
        <v>6.0969049999999996</v>
      </c>
      <c r="AK29" s="313">
        <v>4.6692524999999998</v>
      </c>
      <c r="AL29" s="313">
        <v>3.5720499999999999</v>
      </c>
      <c r="AM29" s="313">
        <v>2.4748475000000001</v>
      </c>
      <c r="AN29" s="313">
        <v>1.377645</v>
      </c>
      <c r="AO29" s="313">
        <v>0.40376250000000002</v>
      </c>
      <c r="AP29" s="313"/>
      <c r="AQ29" s="313"/>
      <c r="AR29" s="313"/>
      <c r="AS29" s="313"/>
      <c r="AT29" s="313"/>
    </row>
    <row r="30" spans="2:46" x14ac:dyDescent="0.35">
      <c r="B30" s="313" t="s">
        <v>524</v>
      </c>
      <c r="C30" s="313">
        <v>0</v>
      </c>
      <c r="D30" s="313">
        <v>0.47599999999999998</v>
      </c>
      <c r="E30" s="313">
        <v>0.95199999999999996</v>
      </c>
      <c r="F30" s="313">
        <v>1.1661999999999999</v>
      </c>
      <c r="G30" s="313">
        <v>1.3804000000000001</v>
      </c>
      <c r="H30" s="313">
        <v>1.6303000000000001</v>
      </c>
      <c r="I30" s="313">
        <v>1.8802000000000001</v>
      </c>
      <c r="J30" s="313">
        <v>1.7730999999999999</v>
      </c>
      <c r="K30" s="313">
        <v>1.6659999999999999</v>
      </c>
      <c r="L30" s="313">
        <v>1.6659999999999999</v>
      </c>
      <c r="M30" s="313">
        <v>1.6659999999999999</v>
      </c>
      <c r="N30" s="313">
        <v>1.6659999999999999</v>
      </c>
      <c r="O30" s="313">
        <v>1.6659999999999999</v>
      </c>
      <c r="P30" s="313">
        <v>1.6557999999999999</v>
      </c>
      <c r="Q30" s="313">
        <v>1.6456</v>
      </c>
      <c r="R30" s="313">
        <v>1.63795</v>
      </c>
      <c r="S30" s="313">
        <v>1.6303000000000001</v>
      </c>
      <c r="T30" s="313">
        <v>1.6226499999999999</v>
      </c>
      <c r="U30" s="313">
        <v>1.615</v>
      </c>
      <c r="V30" s="313">
        <v>1.615</v>
      </c>
      <c r="W30" s="313">
        <v>1.5469999999999999</v>
      </c>
      <c r="X30" s="313">
        <v>1.224</v>
      </c>
      <c r="Y30" s="313">
        <v>0.91800000000000004</v>
      </c>
      <c r="Z30" s="313">
        <v>0.67574999999999996</v>
      </c>
      <c r="AA30" s="313">
        <v>0.4335</v>
      </c>
      <c r="AB30" s="313">
        <v>0.19125</v>
      </c>
      <c r="AC30" s="313">
        <v>0</v>
      </c>
      <c r="AD30" s="313">
        <v>0</v>
      </c>
      <c r="AE30" s="313">
        <v>0</v>
      </c>
      <c r="AF30" s="313">
        <v>0</v>
      </c>
      <c r="AG30" s="313">
        <v>0</v>
      </c>
      <c r="AH30" s="313">
        <v>0</v>
      </c>
      <c r="AI30" s="313">
        <v>0</v>
      </c>
      <c r="AJ30" s="313">
        <v>0</v>
      </c>
      <c r="AK30" s="313">
        <v>0</v>
      </c>
      <c r="AL30" s="313">
        <v>0</v>
      </c>
      <c r="AM30" s="313">
        <v>0</v>
      </c>
      <c r="AN30" s="313">
        <v>0</v>
      </c>
      <c r="AO30" s="313">
        <v>0</v>
      </c>
      <c r="AP30" s="313"/>
      <c r="AQ30" s="313"/>
      <c r="AR30" s="313"/>
      <c r="AS30" s="313"/>
      <c r="AT30" s="313"/>
    </row>
    <row r="31" spans="2:46" x14ac:dyDescent="0.35">
      <c r="B31" s="313" t="s">
        <v>525</v>
      </c>
      <c r="C31" s="313">
        <v>0</v>
      </c>
      <c r="D31" s="313">
        <v>0.28000000000000003</v>
      </c>
      <c r="E31" s="313">
        <v>0.56000000000000005</v>
      </c>
      <c r="F31" s="313">
        <v>0.77700000000000002</v>
      </c>
      <c r="G31" s="313">
        <v>0.99399999999999999</v>
      </c>
      <c r="H31" s="313">
        <v>1.2047000000000001</v>
      </c>
      <c r="I31" s="313">
        <v>1.4154</v>
      </c>
      <c r="J31" s="313">
        <v>1.4091</v>
      </c>
      <c r="K31" s="313">
        <v>1.4028</v>
      </c>
      <c r="L31" s="313">
        <v>1.4616</v>
      </c>
      <c r="M31" s="313">
        <v>1.5204</v>
      </c>
      <c r="N31" s="313">
        <v>1.5232000000000001</v>
      </c>
      <c r="O31" s="313">
        <v>1.526</v>
      </c>
      <c r="P31" s="313">
        <v>1.5396000000000001</v>
      </c>
      <c r="Q31" s="313">
        <v>1.5531999999999999</v>
      </c>
      <c r="R31" s="313">
        <v>1.55935</v>
      </c>
      <c r="S31" s="313">
        <v>1.5654999999999999</v>
      </c>
      <c r="T31" s="313">
        <v>1.57375</v>
      </c>
      <c r="U31" s="313">
        <v>1.5820000000000001</v>
      </c>
      <c r="V31" s="313">
        <v>1.5879000000000001</v>
      </c>
      <c r="W31" s="313">
        <v>1.5398000000000001</v>
      </c>
      <c r="X31" s="313">
        <v>1.3438000000000001</v>
      </c>
      <c r="Y31" s="313">
        <v>1.149</v>
      </c>
      <c r="Z31" s="313">
        <v>0.94415000000000004</v>
      </c>
      <c r="AA31" s="313">
        <v>0.73929999999999996</v>
      </c>
      <c r="AB31" s="313">
        <v>0.53444999999999998</v>
      </c>
      <c r="AC31" s="313">
        <v>0.36059999999999998</v>
      </c>
      <c r="AD31" s="313">
        <v>0.30314999999999998</v>
      </c>
      <c r="AE31" s="313">
        <v>0.2457</v>
      </c>
      <c r="AF31" s="313">
        <v>0.18825</v>
      </c>
      <c r="AG31" s="313">
        <v>0.13880000000000001</v>
      </c>
      <c r="AH31" s="313">
        <v>0.1195</v>
      </c>
      <c r="AI31" s="313">
        <v>0.10050000000000001</v>
      </c>
      <c r="AJ31" s="313">
        <v>8.1500000000000003E-2</v>
      </c>
      <c r="AK31" s="313">
        <v>6.3500000000000001E-2</v>
      </c>
      <c r="AL31" s="313">
        <v>4.9250000000000002E-2</v>
      </c>
      <c r="AM31" s="313">
        <v>3.5000000000000003E-2</v>
      </c>
      <c r="AN31" s="313">
        <v>2.0750000000000001E-2</v>
      </c>
      <c r="AO31" s="313">
        <v>7.4999999999999997E-3</v>
      </c>
      <c r="AP31" s="313"/>
      <c r="AQ31" s="313"/>
      <c r="AR31" s="313"/>
      <c r="AS31" s="313"/>
      <c r="AT31" s="313"/>
    </row>
    <row r="32" spans="2:46" x14ac:dyDescent="0.35">
      <c r="B32" s="313" t="s">
        <v>526</v>
      </c>
      <c r="C32" s="313">
        <v>0</v>
      </c>
      <c r="D32" s="313">
        <v>4.0039999999999999E-2</v>
      </c>
      <c r="E32" s="313">
        <v>8.0079999999999998E-2</v>
      </c>
      <c r="F32" s="313">
        <v>8.9417999999999997E-2</v>
      </c>
      <c r="G32" s="313">
        <v>9.8755999999999997E-2</v>
      </c>
      <c r="H32" s="313">
        <v>0.113701</v>
      </c>
      <c r="I32" s="313">
        <v>0.12864600000000001</v>
      </c>
      <c r="J32" s="313">
        <v>0.13267100000000001</v>
      </c>
      <c r="K32" s="313">
        <v>0.13669600000000001</v>
      </c>
      <c r="L32" s="313">
        <v>0.14399700000000001</v>
      </c>
      <c r="M32" s="313">
        <v>0.15129799999999999</v>
      </c>
      <c r="N32" s="313">
        <v>0.15103900000000001</v>
      </c>
      <c r="O32" s="313">
        <v>0.15078</v>
      </c>
      <c r="P32" s="313">
        <v>0.15193100000000001</v>
      </c>
      <c r="Q32" s="313">
        <v>0.153082</v>
      </c>
      <c r="R32" s="313">
        <v>0.15267349999999999</v>
      </c>
      <c r="S32" s="313">
        <v>0.15226500000000001</v>
      </c>
      <c r="T32" s="313">
        <v>0.15244450000000001</v>
      </c>
      <c r="U32" s="313">
        <v>0.15262400000000001</v>
      </c>
      <c r="V32" s="313">
        <v>0.15233749999999999</v>
      </c>
      <c r="W32" s="313">
        <v>0.146121</v>
      </c>
      <c r="X32" s="313">
        <v>0.11866450000000001</v>
      </c>
      <c r="Y32" s="313">
        <v>9.3940999999999997E-2</v>
      </c>
      <c r="Z32" s="313">
        <v>7.9392000000000004E-2</v>
      </c>
      <c r="AA32" s="313">
        <v>6.4842999999999998E-2</v>
      </c>
      <c r="AB32" s="313">
        <v>5.0293999999999998E-2</v>
      </c>
      <c r="AC32" s="313">
        <v>3.7304999999999998E-2</v>
      </c>
      <c r="AD32" s="313">
        <v>3.0207999999999999E-2</v>
      </c>
      <c r="AE32" s="313">
        <v>2.3111E-2</v>
      </c>
      <c r="AF32" s="313">
        <v>1.6014E-2</v>
      </c>
      <c r="AG32" s="313">
        <v>9.9970000000000007E-3</v>
      </c>
      <c r="AH32" s="313">
        <v>8.0450000000000001E-3</v>
      </c>
      <c r="AI32" s="313">
        <v>6.0974999999999996E-3</v>
      </c>
      <c r="AJ32" s="313">
        <v>4.15E-3</v>
      </c>
      <c r="AK32" s="313">
        <v>2.4824999999999999E-3</v>
      </c>
      <c r="AL32" s="313">
        <v>1.8649999999999999E-3</v>
      </c>
      <c r="AM32" s="313">
        <v>1.2474999999999999E-3</v>
      </c>
      <c r="AN32" s="313">
        <v>6.3000000000000003E-4</v>
      </c>
      <c r="AO32" s="313">
        <v>1.125E-4</v>
      </c>
      <c r="AP32" s="313"/>
      <c r="AQ32" s="313"/>
      <c r="AR32" s="313"/>
      <c r="AS32" s="313"/>
      <c r="AT32" s="313"/>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A2" sqref="A2"/>
    </sheetView>
  </sheetViews>
  <sheetFormatPr defaultColWidth="10.90625" defaultRowHeight="14.5" x14ac:dyDescent="0.35"/>
  <cols>
    <col min="1" max="1" width="30" style="450" bestFit="1" customWidth="1"/>
    <col min="2" max="16384" width="10.90625" style="450"/>
  </cols>
  <sheetData>
    <row r="1" spans="1:23" x14ac:dyDescent="0.35">
      <c r="B1" s="450" t="s">
        <v>169</v>
      </c>
      <c r="C1" s="450" t="s">
        <v>170</v>
      </c>
      <c r="D1" s="450" t="s">
        <v>171</v>
      </c>
      <c r="E1" s="450" t="s">
        <v>172</v>
      </c>
      <c r="F1" s="450" t="s">
        <v>173</v>
      </c>
      <c r="G1" s="450" t="s">
        <v>174</v>
      </c>
      <c r="H1" s="450" t="s">
        <v>175</v>
      </c>
      <c r="I1" s="450" t="s">
        <v>176</v>
      </c>
      <c r="J1" s="450" t="s">
        <v>177</v>
      </c>
      <c r="K1" s="450" t="s">
        <v>178</v>
      </c>
      <c r="L1" s="450" t="s">
        <v>179</v>
      </c>
      <c r="M1" s="450" t="s">
        <v>180</v>
      </c>
      <c r="N1" s="450" t="s">
        <v>181</v>
      </c>
      <c r="O1" s="450" t="s">
        <v>182</v>
      </c>
      <c r="P1" s="450" t="s">
        <v>183</v>
      </c>
      <c r="Q1" s="450" t="s">
        <v>184</v>
      </c>
      <c r="R1" s="450" t="s">
        <v>187</v>
      </c>
      <c r="S1" s="450" t="s">
        <v>188</v>
      </c>
      <c r="T1" s="450" t="s">
        <v>189</v>
      </c>
      <c r="U1" s="450" t="s">
        <v>190</v>
      </c>
      <c r="V1" s="450" t="s">
        <v>191</v>
      </c>
      <c r="W1" s="450" t="s">
        <v>192</v>
      </c>
    </row>
    <row r="2" spans="1:23" x14ac:dyDescent="0.35">
      <c r="A2" s="450" t="s">
        <v>634</v>
      </c>
      <c r="B2" s="554">
        <v>112.989</v>
      </c>
      <c r="C2" s="554">
        <v>113.38</v>
      </c>
      <c r="D2" s="554">
        <v>112.86</v>
      </c>
      <c r="E2" s="554">
        <v>113.83799999999999</v>
      </c>
      <c r="F2" s="554">
        <v>114.41500000000001</v>
      </c>
      <c r="G2" s="554">
        <v>115.613</v>
      </c>
      <c r="H2" s="554">
        <v>116.079929684229</v>
      </c>
      <c r="I2" s="554">
        <v>116.665860886253</v>
      </c>
      <c r="J2" s="554">
        <v>117.173130068039</v>
      </c>
      <c r="K2" s="554">
        <v>117.776205556525</v>
      </c>
      <c r="L2" s="554">
        <v>118.328856673063</v>
      </c>
      <c r="M2" s="554">
        <v>118.891592663992</v>
      </c>
      <c r="N2" s="554">
        <v>119.478532353454</v>
      </c>
      <c r="O2" s="554">
        <v>120.061438093161</v>
      </c>
      <c r="P2" s="554">
        <v>120.658462657013</v>
      </c>
      <c r="Q2" s="554">
        <v>121.265572095255</v>
      </c>
      <c r="R2" s="554">
        <v>121.88982581995801</v>
      </c>
      <c r="S2" s="554">
        <v>122.528198368807</v>
      </c>
      <c r="T2" s="554">
        <v>123.170604867411</v>
      </c>
      <c r="U2" s="554">
        <v>123.820070778088</v>
      </c>
      <c r="V2" s="554">
        <v>124.47558761339801</v>
      </c>
      <c r="W2" s="554">
        <v>125.131104448709</v>
      </c>
    </row>
    <row r="3" spans="1:23" x14ac:dyDescent="0.35">
      <c r="A3" s="450" t="s">
        <v>633</v>
      </c>
      <c r="B3" s="571">
        <v>3.4368838919380802E-3</v>
      </c>
      <c r="C3" s="571">
        <v>3.4605138553309698E-3</v>
      </c>
      <c r="D3" s="571">
        <v>-4.5863467983771099E-3</v>
      </c>
      <c r="E3" s="571">
        <v>8.6656034024454893E-3</v>
      </c>
      <c r="F3" s="571">
        <v>5.0686062650433499E-3</v>
      </c>
      <c r="G3" s="571">
        <v>1.04706550714504E-2</v>
      </c>
      <c r="H3" s="571">
        <v>4.0387299371946704E-3</v>
      </c>
      <c r="I3" s="571">
        <v>5.0476529716862997E-3</v>
      </c>
      <c r="J3" s="571">
        <v>4.3480515888107999E-3</v>
      </c>
      <c r="K3" s="571">
        <v>5.1468752958592203E-3</v>
      </c>
      <c r="L3" s="571">
        <v>4.6923834396541703E-3</v>
      </c>
      <c r="M3" s="571">
        <v>4.7556953286800301E-3</v>
      </c>
      <c r="N3" s="571">
        <v>4.9367636206325604E-3</v>
      </c>
      <c r="O3" s="571">
        <v>4.8787487444397204E-3</v>
      </c>
      <c r="P3" s="571">
        <v>4.97265877649067E-3</v>
      </c>
      <c r="Q3" s="571">
        <v>5.03163578312149E-3</v>
      </c>
      <c r="R3" s="571">
        <v>5.1478231943116199E-3</v>
      </c>
      <c r="S3" s="571">
        <v>5.23729150119134E-3</v>
      </c>
      <c r="T3" s="571">
        <v>5.2429278089169999E-3</v>
      </c>
      <c r="U3" s="571">
        <v>5.2728969820035098E-3</v>
      </c>
      <c r="V3" s="571">
        <v>5.2941080649626703E-3</v>
      </c>
      <c r="W3" s="571">
        <v>5.26622808438937E-3</v>
      </c>
    </row>
    <row r="4" spans="1:23" x14ac:dyDescent="0.35">
      <c r="A4" s="450" t="s">
        <v>632</v>
      </c>
      <c r="B4" s="554">
        <v>110.529</v>
      </c>
      <c r="C4" s="554">
        <v>110.88200000000001</v>
      </c>
      <c r="D4" s="554">
        <v>110.435</v>
      </c>
      <c r="E4" s="554">
        <v>111.431</v>
      </c>
      <c r="F4" s="554">
        <v>111.83499999999999</v>
      </c>
      <c r="G4" s="554">
        <v>112.864</v>
      </c>
      <c r="H4" s="554">
        <v>113.331748734778</v>
      </c>
      <c r="I4" s="554">
        <v>113.915555194576</v>
      </c>
      <c r="J4" s="554">
        <v>114.364746923467</v>
      </c>
      <c r="K4" s="554">
        <v>114.924235646865</v>
      </c>
      <c r="L4" s="554">
        <v>115.440791354819</v>
      </c>
      <c r="M4" s="554">
        <v>115.96851279450701</v>
      </c>
      <c r="N4" s="554">
        <v>116.52210368492899</v>
      </c>
      <c r="O4" s="554">
        <v>117.071115307263</v>
      </c>
      <c r="P4" s="554">
        <v>117.63129076657199</v>
      </c>
      <c r="Q4" s="554">
        <v>118.20059915499699</v>
      </c>
      <c r="R4" s="554">
        <v>118.776332952822</v>
      </c>
      <c r="S4" s="554">
        <v>119.374397493133</v>
      </c>
      <c r="T4" s="554">
        <v>119.981640842685</v>
      </c>
      <c r="U4" s="554">
        <v>120.594864779056</v>
      </c>
      <c r="V4" s="554">
        <v>121.219127553946</v>
      </c>
      <c r="W4" s="554">
        <v>121.837226137653</v>
      </c>
    </row>
    <row r="5" spans="1:23" x14ac:dyDescent="0.35">
      <c r="A5" s="450" t="s">
        <v>631</v>
      </c>
      <c r="B5" s="571">
        <v>3.82351872706788E-3</v>
      </c>
      <c r="C5" s="571">
        <v>3.1937319617476598E-3</v>
      </c>
      <c r="D5" s="571">
        <v>-4.0313125665121198E-3</v>
      </c>
      <c r="E5" s="571">
        <v>9.0188798840946695E-3</v>
      </c>
      <c r="F5" s="571">
        <v>3.6255620069818302E-3</v>
      </c>
      <c r="G5" s="571">
        <v>9.2010551258552304E-3</v>
      </c>
      <c r="H5" s="571">
        <v>4.1443572332882104E-3</v>
      </c>
      <c r="I5" s="571">
        <v>5.1513054930816303E-3</v>
      </c>
      <c r="J5" s="571">
        <v>3.9431992244038901E-3</v>
      </c>
      <c r="K5" s="571">
        <v>4.8921432386195302E-3</v>
      </c>
      <c r="L5" s="571">
        <v>4.49474999808697E-3</v>
      </c>
      <c r="M5" s="571">
        <v>4.5713602054786601E-3</v>
      </c>
      <c r="N5" s="571">
        <v>4.7736310234707301E-3</v>
      </c>
      <c r="O5" s="571">
        <v>4.7116521670327299E-3</v>
      </c>
      <c r="P5" s="571">
        <v>4.7849160558435201E-3</v>
      </c>
      <c r="Q5" s="571">
        <v>4.8397699686470999E-3</v>
      </c>
      <c r="R5" s="571">
        <v>4.87081962308911E-3</v>
      </c>
      <c r="S5" s="571">
        <v>5.0352164058453698E-3</v>
      </c>
      <c r="T5" s="571">
        <v>5.0868809585997701E-3</v>
      </c>
      <c r="U5" s="571">
        <v>5.11098141402422E-3</v>
      </c>
      <c r="V5" s="571">
        <v>5.1765286692269097E-3</v>
      </c>
      <c r="W5" s="571">
        <v>5.0990185804744596E-3</v>
      </c>
    </row>
    <row r="6" spans="1:23" x14ac:dyDescent="0.35">
      <c r="A6" s="450" t="s">
        <v>630</v>
      </c>
      <c r="B6" s="554">
        <v>111.28100000000001</v>
      </c>
      <c r="C6" s="554">
        <v>111.205</v>
      </c>
      <c r="D6" s="554">
        <v>110.901</v>
      </c>
      <c r="E6" s="554">
        <v>111.373</v>
      </c>
      <c r="F6" s="554">
        <v>112.102</v>
      </c>
      <c r="G6" s="554">
        <v>113.15</v>
      </c>
      <c r="H6" s="554">
        <v>113.740871678471</v>
      </c>
      <c r="I6" s="554">
        <v>114.281152336175</v>
      </c>
      <c r="J6" s="554">
        <v>114.807363360671</v>
      </c>
      <c r="K6" s="554">
        <v>115.391332330529</v>
      </c>
      <c r="L6" s="554">
        <v>115.906636484177</v>
      </c>
      <c r="M6" s="554">
        <v>116.47813120061301</v>
      </c>
      <c r="N6" s="554">
        <v>117.06948406540501</v>
      </c>
      <c r="O6" s="554">
        <v>117.660979705042</v>
      </c>
      <c r="P6" s="554">
        <v>118.263437866774</v>
      </c>
      <c r="Q6" s="554">
        <v>118.87469011020799</v>
      </c>
      <c r="R6" s="554">
        <v>119.499263080446</v>
      </c>
      <c r="S6" s="554">
        <v>120.12606865428199</v>
      </c>
      <c r="T6" s="554">
        <v>120.750798876066</v>
      </c>
      <c r="U6" s="554">
        <v>121.383984751452</v>
      </c>
      <c r="V6" s="554">
        <v>122.03331038248599</v>
      </c>
      <c r="W6" s="554">
        <v>122.676475823877</v>
      </c>
    </row>
    <row r="7" spans="1:23" x14ac:dyDescent="0.35">
      <c r="A7" s="450" t="s">
        <v>629</v>
      </c>
      <c r="B7" s="571">
        <v>3.24555314142505E-3</v>
      </c>
      <c r="C7" s="571">
        <v>-6.8295576064203401E-4</v>
      </c>
      <c r="D7" s="571">
        <v>-2.7336900319230302E-3</v>
      </c>
      <c r="E7" s="571">
        <v>4.2560481871218902E-3</v>
      </c>
      <c r="F7" s="571">
        <v>6.5455720865918998E-3</v>
      </c>
      <c r="G7" s="571">
        <v>9.3486289272271001E-3</v>
      </c>
      <c r="H7" s="571">
        <v>5.2220210205149399E-3</v>
      </c>
      <c r="I7" s="571">
        <v>4.7501012585042801E-3</v>
      </c>
      <c r="J7" s="571">
        <v>4.6045302636466001E-3</v>
      </c>
      <c r="K7" s="571">
        <v>5.08651146376282E-3</v>
      </c>
      <c r="L7" s="571">
        <v>4.4657093669009402E-3</v>
      </c>
      <c r="M7" s="571">
        <v>4.93064706017576E-3</v>
      </c>
      <c r="N7" s="571">
        <v>5.07694327421948E-3</v>
      </c>
      <c r="O7" s="571">
        <v>5.0525176937379302E-3</v>
      </c>
      <c r="P7" s="571">
        <v>5.1202885038195102E-3</v>
      </c>
      <c r="Q7" s="571">
        <v>5.1685648114068198E-3</v>
      </c>
      <c r="R7" s="571">
        <v>5.2540449919040704E-3</v>
      </c>
      <c r="S7" s="571">
        <v>5.2452672734406604E-3</v>
      </c>
      <c r="T7" s="571">
        <v>5.2006215535225202E-3</v>
      </c>
      <c r="U7" s="571">
        <v>5.2437406731884496E-3</v>
      </c>
      <c r="V7" s="571">
        <v>5.3493517482039498E-3</v>
      </c>
      <c r="W7" s="571">
        <v>5.2704088693051902E-3</v>
      </c>
    </row>
    <row r="8" spans="1:23" x14ac:dyDescent="0.35">
      <c r="A8" s="450" t="s">
        <v>628</v>
      </c>
      <c r="B8" s="554">
        <v>115.81100000000001</v>
      </c>
      <c r="C8" s="554">
        <v>116.688</v>
      </c>
      <c r="D8" s="554">
        <v>115.96899999999999</v>
      </c>
      <c r="E8" s="554">
        <v>116.889</v>
      </c>
      <c r="F8" s="554">
        <v>117.727</v>
      </c>
      <c r="G8" s="554">
        <v>119.875</v>
      </c>
      <c r="H8" s="554">
        <v>120.76873975873001</v>
      </c>
      <c r="I8" s="554">
        <v>121.552279732736</v>
      </c>
      <c r="J8" s="554">
        <v>122.340256590244</v>
      </c>
      <c r="K8" s="554">
        <v>123.25721026709</v>
      </c>
      <c r="L8" s="554">
        <v>124.206114070071</v>
      </c>
      <c r="M8" s="554">
        <v>125.17969366017699</v>
      </c>
      <c r="N8" s="554">
        <v>126.18181722618</v>
      </c>
      <c r="O8" s="554">
        <v>127.184679442917</v>
      </c>
      <c r="P8" s="554">
        <v>128.20678945908199</v>
      </c>
      <c r="Q8" s="554">
        <v>129.23804458913099</v>
      </c>
      <c r="R8" s="554">
        <v>130.283856199566</v>
      </c>
      <c r="S8" s="554">
        <v>131.336805862246</v>
      </c>
      <c r="T8" s="554">
        <v>132.40388083176001</v>
      </c>
      <c r="U8" s="554">
        <v>133.47650409411</v>
      </c>
      <c r="V8" s="554">
        <v>134.564804617167</v>
      </c>
      <c r="W8" s="554">
        <v>135.654176919939</v>
      </c>
    </row>
    <row r="9" spans="1:23" x14ac:dyDescent="0.35">
      <c r="A9" s="450" t="s">
        <v>627</v>
      </c>
      <c r="B9" s="571">
        <v>4.7630615467371103E-3</v>
      </c>
      <c r="C9" s="571">
        <v>7.57268307846393E-3</v>
      </c>
      <c r="D9" s="571">
        <v>-6.1617304264364198E-3</v>
      </c>
      <c r="E9" s="571">
        <v>7.9331545499228308E-3</v>
      </c>
      <c r="F9" s="571">
        <v>7.1691947060887901E-3</v>
      </c>
      <c r="G9" s="571">
        <v>1.8245602113363901E-2</v>
      </c>
      <c r="H9" s="571">
        <v>7.4555975702150796E-3</v>
      </c>
      <c r="I9" s="571">
        <v>6.4879369907486798E-3</v>
      </c>
      <c r="J9" s="571">
        <v>6.4826168562215304E-3</v>
      </c>
      <c r="K9" s="571">
        <v>7.4951099695452798E-3</v>
      </c>
      <c r="L9" s="571">
        <v>7.6985662820430196E-3</v>
      </c>
      <c r="M9" s="571">
        <v>7.8384192066154306E-3</v>
      </c>
      <c r="N9" s="571">
        <v>8.0054802556355203E-3</v>
      </c>
      <c r="O9" s="571">
        <v>7.9477553801552397E-3</v>
      </c>
      <c r="P9" s="571">
        <v>8.0364240460568705E-3</v>
      </c>
      <c r="Q9" s="571">
        <v>8.0436857860606299E-3</v>
      </c>
      <c r="R9" s="571">
        <v>8.0921342764015396E-3</v>
      </c>
      <c r="S9" s="571">
        <v>8.0819657430741803E-3</v>
      </c>
      <c r="T9" s="571">
        <v>8.1247214937825198E-3</v>
      </c>
      <c r="U9" s="571">
        <v>8.1011467006266696E-3</v>
      </c>
      <c r="V9" s="571">
        <v>8.1534988531763997E-3</v>
      </c>
      <c r="W9" s="571">
        <v>8.0955217515532602E-3</v>
      </c>
    </row>
    <row r="10" spans="1:23" x14ac:dyDescent="0.35">
      <c r="A10" s="450" t="s">
        <v>626</v>
      </c>
      <c r="B10" s="554">
        <v>115.65</v>
      </c>
      <c r="C10" s="554">
        <v>116.628</v>
      </c>
      <c r="D10" s="554">
        <v>115.81100000000001</v>
      </c>
      <c r="E10" s="554">
        <v>116.685</v>
      </c>
      <c r="F10" s="554">
        <v>117.64700000000001</v>
      </c>
      <c r="G10" s="554">
        <v>119.90600000000001</v>
      </c>
      <c r="H10" s="554">
        <v>120.799970882254</v>
      </c>
      <c r="I10" s="554">
        <v>121.583713481823</v>
      </c>
      <c r="J10" s="554">
        <v>122.37189411228201</v>
      </c>
      <c r="K10" s="554">
        <v>123.28908491583501</v>
      </c>
      <c r="L10" s="554">
        <v>124.23823410791201</v>
      </c>
      <c r="M10" s="554">
        <v>125.21206546833901</v>
      </c>
      <c r="N10" s="554">
        <v>126.214448186213</v>
      </c>
      <c r="O10" s="554">
        <v>127.217569745839</v>
      </c>
      <c r="P10" s="554">
        <v>128.23994408242501</v>
      </c>
      <c r="Q10" s="554">
        <v>129.27146589784601</v>
      </c>
      <c r="R10" s="554">
        <v>130.31754795799901</v>
      </c>
      <c r="S10" s="554">
        <v>131.37076991631699</v>
      </c>
      <c r="T10" s="554">
        <v>132.43812083431101</v>
      </c>
      <c r="U10" s="554">
        <v>133.51102147994499</v>
      </c>
      <c r="V10" s="554">
        <v>134.599603440468</v>
      </c>
      <c r="W10" s="554">
        <v>135.68925745787101</v>
      </c>
    </row>
    <row r="11" spans="1:23" x14ac:dyDescent="0.35">
      <c r="A11" s="450" t="s">
        <v>625</v>
      </c>
      <c r="B11" s="571">
        <v>5.5909640282765204E-3</v>
      </c>
      <c r="C11" s="571">
        <v>8.4565499351492192E-3</v>
      </c>
      <c r="D11" s="571">
        <v>-7.0051788592789804E-3</v>
      </c>
      <c r="E11" s="571">
        <v>7.5467788033951599E-3</v>
      </c>
      <c r="F11" s="571">
        <v>8.2444187341990105E-3</v>
      </c>
      <c r="G11" s="571">
        <v>1.9201509600754701E-2</v>
      </c>
      <c r="H11" s="571">
        <v>7.4555975702150796E-3</v>
      </c>
      <c r="I11" s="571">
        <v>6.4879369907486798E-3</v>
      </c>
      <c r="J11" s="571">
        <v>6.4826168562215304E-3</v>
      </c>
      <c r="K11" s="571">
        <v>7.4951099695452798E-3</v>
      </c>
      <c r="L11" s="571">
        <v>7.6985662820430196E-3</v>
      </c>
      <c r="M11" s="571">
        <v>7.8384192066154306E-3</v>
      </c>
      <c r="N11" s="571">
        <v>8.0054802556355203E-3</v>
      </c>
      <c r="O11" s="571">
        <v>7.9477553801552397E-3</v>
      </c>
      <c r="P11" s="571">
        <v>8.0364240460568705E-3</v>
      </c>
      <c r="Q11" s="571">
        <v>8.0436857860606299E-3</v>
      </c>
      <c r="R11" s="571">
        <v>8.0921342764015396E-3</v>
      </c>
      <c r="S11" s="571">
        <v>8.0819657430741803E-3</v>
      </c>
      <c r="T11" s="571">
        <v>8.1247214937825198E-3</v>
      </c>
      <c r="U11" s="571">
        <v>8.1011467006266696E-3</v>
      </c>
      <c r="V11" s="571">
        <v>8.1534988531763997E-3</v>
      </c>
      <c r="W11" s="571">
        <v>8.0955217515532602E-3</v>
      </c>
    </row>
    <row r="12" spans="1:23" x14ac:dyDescent="0.35">
      <c r="A12" s="450" t="s">
        <v>624</v>
      </c>
      <c r="B12" s="554">
        <v>116.521</v>
      </c>
      <c r="C12" s="554">
        <v>116.961</v>
      </c>
      <c r="D12" s="554">
        <v>116.655</v>
      </c>
      <c r="E12" s="554">
        <v>117.77500000000001</v>
      </c>
      <c r="F12" s="554">
        <v>118.093</v>
      </c>
      <c r="G12" s="554">
        <v>119.773</v>
      </c>
      <c r="H12" s="554">
        <v>120.66597928777701</v>
      </c>
      <c r="I12" s="554">
        <v>121.448852558323</v>
      </c>
      <c r="J12" s="554">
        <v>122.236158937087</v>
      </c>
      <c r="K12" s="554">
        <v>123.152332390575</v>
      </c>
      <c r="L12" s="554">
        <v>124.100428784272</v>
      </c>
      <c r="M12" s="554">
        <v>125.073179968804</v>
      </c>
      <c r="N12" s="554">
        <v>126.074450841554</v>
      </c>
      <c r="O12" s="554">
        <v>127.07645973653</v>
      </c>
      <c r="P12" s="554">
        <v>128.09770005324401</v>
      </c>
      <c r="Q12" s="554">
        <v>129.12807770238999</v>
      </c>
      <c r="R12" s="554">
        <v>130.172999446011</v>
      </c>
      <c r="S12" s="554">
        <v>131.22505316820701</v>
      </c>
      <c r="T12" s="554">
        <v>132.29122017820501</v>
      </c>
      <c r="U12" s="554">
        <v>133.36293076007399</v>
      </c>
      <c r="V12" s="554">
        <v>134.45030526308199</v>
      </c>
      <c r="W12" s="554">
        <v>135.53875063384299</v>
      </c>
    </row>
    <row r="13" spans="1:23" x14ac:dyDescent="0.35">
      <c r="A13" s="450" t="s">
        <v>623</v>
      </c>
      <c r="B13" s="571">
        <v>1.11692484814108E-3</v>
      </c>
      <c r="C13" s="571">
        <v>3.7761433561331898E-3</v>
      </c>
      <c r="D13" s="571">
        <v>-2.6162567009515602E-3</v>
      </c>
      <c r="E13" s="571">
        <v>9.6009600960096399E-3</v>
      </c>
      <c r="F13" s="571">
        <v>2.7000636807472701E-3</v>
      </c>
      <c r="G13" s="571">
        <v>1.42260760586994E-2</v>
      </c>
      <c r="H13" s="571">
        <v>7.4555975702150796E-3</v>
      </c>
      <c r="I13" s="571">
        <v>6.4879369907486798E-3</v>
      </c>
      <c r="J13" s="571">
        <v>6.4826168562215304E-3</v>
      </c>
      <c r="K13" s="571">
        <v>7.4951099695452798E-3</v>
      </c>
      <c r="L13" s="571">
        <v>7.6985662820430196E-3</v>
      </c>
      <c r="M13" s="571">
        <v>7.8384192066154306E-3</v>
      </c>
      <c r="N13" s="571">
        <v>8.0054802556355203E-3</v>
      </c>
      <c r="O13" s="571">
        <v>7.9477553801552397E-3</v>
      </c>
      <c r="P13" s="571">
        <v>8.0364240460568705E-3</v>
      </c>
      <c r="Q13" s="571">
        <v>8.0436857860606299E-3</v>
      </c>
      <c r="R13" s="571">
        <v>8.0921342764015396E-3</v>
      </c>
      <c r="S13" s="571">
        <v>8.0819657430741803E-3</v>
      </c>
      <c r="T13" s="571">
        <v>8.1247214937825198E-3</v>
      </c>
      <c r="U13" s="571">
        <v>8.1011467006266696E-3</v>
      </c>
      <c r="V13" s="571">
        <v>8.1534988531763997E-3</v>
      </c>
      <c r="W13" s="571">
        <v>8.0955217515532602E-3</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defaultRowHeight="14.5" x14ac:dyDescent="0.35"/>
  <cols>
    <col min="1" max="1" width="23.81640625" style="42" customWidth="1"/>
    <col min="2" max="2" width="31.453125" style="42" customWidth="1"/>
    <col min="3" max="3" width="20.26953125" style="42" customWidth="1"/>
    <col min="4" max="4" width="8.7265625" style="42"/>
    <col min="5" max="5" width="14.90625" style="42" customWidth="1"/>
    <col min="6" max="16384" width="8.7265625" style="42"/>
  </cols>
  <sheetData>
    <row r="1" spans="1:5" s="48" customFormat="1" ht="47.5" customHeight="1" x14ac:dyDescent="0.35">
      <c r="A1" s="51" t="s">
        <v>264</v>
      </c>
      <c r="B1" s="51" t="s">
        <v>262</v>
      </c>
      <c r="C1" s="51" t="s">
        <v>261</v>
      </c>
      <c r="D1" s="51" t="s">
        <v>260</v>
      </c>
      <c r="E1" s="51" t="s">
        <v>259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BZ109"/>
  <sheetViews>
    <sheetView topLeftCell="B84" zoomScale="55" zoomScaleNormal="70" workbookViewId="0">
      <selection activeCell="B30" sqref="B30"/>
    </sheetView>
  </sheetViews>
  <sheetFormatPr defaultRowHeight="14" x14ac:dyDescent="0.3"/>
  <cols>
    <col min="1" max="1" width="8.7265625" style="218" customWidth="1"/>
    <col min="2" max="2" width="40.453125" style="54" customWidth="1"/>
    <col min="3" max="3" width="10.54296875" style="54" customWidth="1"/>
    <col min="4" max="4" width="12.453125" style="54" customWidth="1"/>
    <col min="5" max="5" width="12.90625" style="54" customWidth="1"/>
    <col min="6" max="6" width="16.08984375" style="54" customWidth="1"/>
    <col min="7" max="7" width="8.7265625" style="54"/>
    <col min="8" max="8" width="13.90625" style="54" customWidth="1"/>
    <col min="9" max="9" width="25" style="54" customWidth="1"/>
    <col min="10" max="10" width="13.7265625" style="54" bestFit="1" customWidth="1"/>
    <col min="11" max="11" width="13.6328125" style="54" bestFit="1" customWidth="1"/>
    <col min="12" max="12" width="13.54296875" style="54" customWidth="1"/>
    <col min="13" max="20" width="13.6328125" style="54" bestFit="1" customWidth="1"/>
    <col min="21" max="21" width="12.1796875" style="54" bestFit="1" customWidth="1"/>
    <col min="22" max="22" width="114.90625" style="54" customWidth="1"/>
    <col min="23" max="16384" width="8.7265625" style="54"/>
  </cols>
  <sheetData>
    <row r="1" spans="1:78" x14ac:dyDescent="0.3">
      <c r="B1" s="592" t="s">
        <v>1</v>
      </c>
      <c r="C1" s="592"/>
      <c r="D1" s="592"/>
      <c r="E1" s="592"/>
      <c r="F1" s="592"/>
      <c r="G1" s="592"/>
      <c r="H1" s="592"/>
      <c r="I1" s="592"/>
      <c r="J1" s="592"/>
      <c r="K1" s="592"/>
      <c r="L1" s="592"/>
      <c r="M1" s="592"/>
      <c r="N1" s="592"/>
      <c r="O1" s="592"/>
      <c r="P1" s="592"/>
      <c r="Q1" s="592"/>
      <c r="R1" s="592"/>
      <c r="S1" s="592"/>
      <c r="T1" s="592"/>
      <c r="U1" s="592"/>
    </row>
    <row r="2" spans="1:78" ht="14" customHeight="1" x14ac:dyDescent="0.3">
      <c r="B2" s="593" t="s">
        <v>534</v>
      </c>
      <c r="C2" s="593"/>
      <c r="D2" s="593"/>
      <c r="E2" s="593"/>
      <c r="F2" s="593"/>
      <c r="G2" s="593"/>
      <c r="H2" s="593"/>
      <c r="I2" s="593"/>
      <c r="J2" s="593"/>
      <c r="K2" s="593"/>
      <c r="L2" s="593"/>
      <c r="M2" s="593"/>
      <c r="N2" s="593"/>
      <c r="O2" s="593"/>
      <c r="P2" s="593"/>
      <c r="Q2" s="593"/>
      <c r="R2" s="593"/>
      <c r="S2" s="593"/>
      <c r="T2" s="593"/>
      <c r="U2" s="593"/>
    </row>
    <row r="3" spans="1:78" ht="50.5" customHeight="1" x14ac:dyDescent="0.3">
      <c r="B3" s="593"/>
      <c r="C3" s="593"/>
      <c r="D3" s="593"/>
      <c r="E3" s="593"/>
      <c r="F3" s="593"/>
      <c r="G3" s="593"/>
      <c r="H3" s="593"/>
      <c r="I3" s="593"/>
      <c r="J3" s="593"/>
      <c r="K3" s="593"/>
      <c r="L3" s="593"/>
      <c r="M3" s="593"/>
      <c r="N3" s="593"/>
      <c r="O3" s="593"/>
      <c r="P3" s="593"/>
      <c r="Q3" s="593"/>
      <c r="R3" s="593"/>
      <c r="S3" s="593"/>
      <c r="T3" s="593"/>
      <c r="U3" s="593"/>
    </row>
    <row r="4" spans="1:78" ht="48.5" customHeight="1" x14ac:dyDescent="0.3">
      <c r="B4" s="593"/>
      <c r="C4" s="593"/>
      <c r="D4" s="593"/>
      <c r="E4" s="593"/>
      <c r="F4" s="593"/>
      <c r="G4" s="593"/>
      <c r="H4" s="593"/>
      <c r="I4" s="593"/>
      <c r="J4" s="593"/>
      <c r="K4" s="593"/>
      <c r="L4" s="593"/>
      <c r="M4" s="593"/>
      <c r="N4" s="593"/>
      <c r="O4" s="593"/>
      <c r="P4" s="593"/>
      <c r="Q4" s="593"/>
      <c r="R4" s="593"/>
      <c r="S4" s="593"/>
      <c r="T4" s="593"/>
      <c r="U4" s="593"/>
    </row>
    <row r="5" spans="1:78" x14ac:dyDescent="0.3">
      <c r="B5" s="298" t="s">
        <v>514</v>
      </c>
    </row>
    <row r="6" spans="1:78" x14ac:dyDescent="0.3">
      <c r="B6" s="594" t="s">
        <v>466</v>
      </c>
      <c r="C6" s="595"/>
      <c r="D6" s="600" t="s">
        <v>343</v>
      </c>
      <c r="E6" s="601"/>
      <c r="F6" s="601"/>
      <c r="G6" s="601"/>
      <c r="H6" s="601"/>
      <c r="I6" s="601"/>
      <c r="J6" s="611" t="s">
        <v>166</v>
      </c>
      <c r="K6" s="612"/>
      <c r="L6" s="612"/>
      <c r="M6" s="612"/>
      <c r="N6" s="612"/>
      <c r="O6" s="612"/>
      <c r="P6" s="612"/>
      <c r="Q6" s="612"/>
      <c r="R6" s="612"/>
      <c r="S6" s="612"/>
      <c r="T6" s="612"/>
      <c r="U6" s="614"/>
    </row>
    <row r="7" spans="1:78" x14ac:dyDescent="0.3">
      <c r="B7" s="596"/>
      <c r="C7" s="597"/>
      <c r="D7" s="137">
        <v>2019</v>
      </c>
      <c r="E7" s="602">
        <v>2020</v>
      </c>
      <c r="F7" s="603"/>
      <c r="G7" s="603"/>
      <c r="H7" s="604"/>
      <c r="I7" s="136">
        <v>2021</v>
      </c>
      <c r="J7" s="608">
        <v>2021</v>
      </c>
      <c r="K7" s="609"/>
      <c r="L7" s="610"/>
      <c r="M7" s="608">
        <v>2022</v>
      </c>
      <c r="N7" s="609"/>
      <c r="O7" s="609"/>
      <c r="P7" s="609"/>
      <c r="Q7" s="608">
        <v>2023</v>
      </c>
      <c r="R7" s="609"/>
      <c r="S7" s="609"/>
      <c r="T7" s="609"/>
      <c r="U7" s="105">
        <v>2024</v>
      </c>
    </row>
    <row r="8" spans="1:78" ht="14" customHeight="1" x14ac:dyDescent="0.3">
      <c r="B8" s="598"/>
      <c r="C8" s="599"/>
      <c r="D8" s="60" t="s">
        <v>160</v>
      </c>
      <c r="E8" s="58" t="s">
        <v>157</v>
      </c>
      <c r="F8" s="59" t="s">
        <v>158</v>
      </c>
      <c r="G8" s="59" t="s">
        <v>159</v>
      </c>
      <c r="H8" s="60" t="s">
        <v>160</v>
      </c>
      <c r="I8" s="58" t="s">
        <v>157</v>
      </c>
      <c r="J8" s="106" t="s">
        <v>158</v>
      </c>
      <c r="K8" s="107" t="s">
        <v>159</v>
      </c>
      <c r="L8" s="108" t="s">
        <v>160</v>
      </c>
      <c r="M8" s="106" t="s">
        <v>157</v>
      </c>
      <c r="N8" s="107" t="s">
        <v>158</v>
      </c>
      <c r="O8" s="107" t="s">
        <v>159</v>
      </c>
      <c r="P8" s="107" t="s">
        <v>160</v>
      </c>
      <c r="Q8" s="106" t="s">
        <v>157</v>
      </c>
      <c r="R8" s="107" t="s">
        <v>158</v>
      </c>
      <c r="S8" s="107" t="s">
        <v>159</v>
      </c>
      <c r="T8" s="107" t="s">
        <v>160</v>
      </c>
      <c r="U8" s="109" t="s">
        <v>157</v>
      </c>
    </row>
    <row r="9" spans="1:78" ht="45" customHeight="1" x14ac:dyDescent="0.3">
      <c r="B9" s="280" t="s">
        <v>465</v>
      </c>
      <c r="C9" s="281" t="s">
        <v>308</v>
      </c>
      <c r="D9" s="282">
        <f>'Haver Pivoted'!GS32</f>
        <v>615.4</v>
      </c>
      <c r="E9" s="282">
        <f>'Haver Pivoted'!GT32</f>
        <v>627.79999999999995</v>
      </c>
      <c r="F9" s="282">
        <f>'Haver Pivoted'!GU32</f>
        <v>1396.9</v>
      </c>
      <c r="G9" s="282">
        <f>'Haver Pivoted'!GV32</f>
        <v>728.2</v>
      </c>
      <c r="H9" s="282">
        <f>'Haver Pivoted'!GW32</f>
        <v>738.1</v>
      </c>
      <c r="I9" s="282">
        <f>'Haver Pivoted'!GX32</f>
        <v>785.6</v>
      </c>
      <c r="J9" s="138"/>
      <c r="K9" s="139"/>
      <c r="L9" s="139"/>
      <c r="M9" s="139"/>
      <c r="N9" s="139"/>
      <c r="O9" s="139"/>
      <c r="P9" s="139"/>
      <c r="Q9" s="139"/>
      <c r="R9" s="139"/>
      <c r="S9" s="139"/>
      <c r="T9" s="139"/>
      <c r="U9" s="140"/>
    </row>
    <row r="10" spans="1:78" s="169" customFormat="1" x14ac:dyDescent="0.3">
      <c r="A10" s="235"/>
      <c r="B10" s="85" t="s">
        <v>241</v>
      </c>
      <c r="C10" s="149" t="s">
        <v>316</v>
      </c>
      <c r="D10" s="278">
        <f>'Haver Pivoted'!GS40/1000</f>
        <v>411.40899999999999</v>
      </c>
      <c r="E10" s="278">
        <f>'Haver Pivoted'!GT40/1000</f>
        <v>423.42899999999997</v>
      </c>
      <c r="F10" s="278">
        <f>'Haver Pivoted'!GU40/1000</f>
        <v>512.64</v>
      </c>
      <c r="G10" s="278">
        <f>'Haver Pivoted'!GV40/1000</f>
        <v>486.072</v>
      </c>
      <c r="H10" s="278">
        <f>'Haver Pivoted'!GW40/1000</f>
        <v>512.19299999999998</v>
      </c>
      <c r="I10" s="278">
        <f>'Haver Pivoted'!GX40/1000</f>
        <v>523.16300000000001</v>
      </c>
      <c r="J10" s="160"/>
      <c r="K10" s="161"/>
      <c r="L10" s="279"/>
      <c r="M10" s="161"/>
      <c r="N10" s="161"/>
      <c r="O10" s="161"/>
      <c r="P10" s="161"/>
      <c r="Q10" s="161"/>
      <c r="R10" s="161"/>
      <c r="S10" s="161"/>
      <c r="T10" s="161"/>
      <c r="U10" s="162"/>
    </row>
    <row r="11" spans="1:78" s="169" customFormat="1" ht="17" customHeight="1" x14ac:dyDescent="0.3">
      <c r="A11" s="235"/>
      <c r="B11" s="85" t="s">
        <v>458</v>
      </c>
      <c r="C11" s="149"/>
      <c r="D11" s="278">
        <f>D9-D10</f>
        <v>203.99099999999999</v>
      </c>
      <c r="E11" s="278">
        <f t="shared" ref="E11:I11" si="0">E9-E10</f>
        <v>204.37099999999998</v>
      </c>
      <c r="F11" s="278">
        <f t="shared" si="0"/>
        <v>884.2600000000001</v>
      </c>
      <c r="G11" s="278">
        <f t="shared" si="0"/>
        <v>242.12800000000004</v>
      </c>
      <c r="H11" s="278">
        <f t="shared" si="0"/>
        <v>225.90700000000004</v>
      </c>
      <c r="I11" s="278">
        <f t="shared" si="0"/>
        <v>262.43700000000001</v>
      </c>
      <c r="J11" s="160"/>
      <c r="K11" s="161"/>
      <c r="L11" s="279"/>
      <c r="M11" s="161"/>
      <c r="N11" s="161"/>
      <c r="O11" s="161"/>
      <c r="P11" s="161"/>
      <c r="Q11" s="161"/>
      <c r="R11" s="161"/>
      <c r="S11" s="161"/>
      <c r="T11" s="161"/>
      <c r="U11" s="162"/>
    </row>
    <row r="12" spans="1:78" s="169" customFormat="1" ht="16" customHeight="1" x14ac:dyDescent="0.3">
      <c r="A12" s="235"/>
      <c r="B12" s="173" t="s">
        <v>390</v>
      </c>
      <c r="C12" s="171" t="s">
        <v>2</v>
      </c>
      <c r="D12" s="194"/>
      <c r="E12" s="194"/>
      <c r="F12" s="194">
        <f>'Haver Pivoted'!GU56</f>
        <v>597.9</v>
      </c>
      <c r="G12" s="194">
        <f>'Haver Pivoted'!GV56</f>
        <v>0</v>
      </c>
      <c r="H12" s="194">
        <f>'Haver Pivoted'!GW56</f>
        <v>0</v>
      </c>
      <c r="I12" s="194">
        <f>'Haver Pivoted'!GX56</f>
        <v>0</v>
      </c>
      <c r="J12" s="160"/>
      <c r="K12" s="161"/>
      <c r="L12" s="161"/>
      <c r="M12" s="161"/>
      <c r="N12" s="161"/>
      <c r="O12" s="161"/>
      <c r="P12" s="161"/>
      <c r="Q12" s="161"/>
      <c r="R12" s="161"/>
      <c r="S12" s="161"/>
      <c r="T12" s="161"/>
      <c r="U12" s="162"/>
    </row>
    <row r="13" spans="1:78" s="169" customFormat="1" x14ac:dyDescent="0.3">
      <c r="A13" s="235"/>
      <c r="B13" s="173" t="s">
        <v>391</v>
      </c>
      <c r="C13" s="171" t="s">
        <v>3</v>
      </c>
      <c r="D13" s="194"/>
      <c r="E13" s="194"/>
      <c r="F13" s="194">
        <f>'Haver Pivoted'!GU57</f>
        <v>28.4</v>
      </c>
      <c r="G13" s="194">
        <f>'Haver Pivoted'!GV57</f>
        <v>15.8</v>
      </c>
      <c r="H13" s="194">
        <f>'Haver Pivoted'!GW57</f>
        <v>15.2</v>
      </c>
      <c r="I13" s="300">
        <f>'Haver Pivoted'!GX57</f>
        <v>28.9</v>
      </c>
      <c r="J13" s="160"/>
      <c r="K13" s="161"/>
      <c r="L13" s="161"/>
      <c r="M13" s="161"/>
      <c r="N13" s="161"/>
      <c r="O13" s="161"/>
      <c r="P13" s="161"/>
      <c r="Q13" s="161"/>
      <c r="R13" s="161"/>
      <c r="S13" s="161"/>
      <c r="T13" s="161"/>
      <c r="U13" s="162"/>
    </row>
    <row r="14" spans="1:78" s="169" customFormat="1" x14ac:dyDescent="0.3">
      <c r="A14" s="235"/>
      <c r="B14" s="174" t="s">
        <v>392</v>
      </c>
      <c r="C14" s="172" t="s">
        <v>4</v>
      </c>
      <c r="D14" s="194"/>
      <c r="E14" s="194"/>
      <c r="F14" s="300">
        <f>'Haver Pivoted'!GU58</f>
        <v>64.400000000000006</v>
      </c>
      <c r="G14" s="300">
        <f>'Haver Pivoted'!GV58</f>
        <v>23.4</v>
      </c>
      <c r="H14" s="300">
        <f>'Haver Pivoted'!GW58</f>
        <v>13.8</v>
      </c>
      <c r="I14" s="300">
        <f>'Haver Pivoted'!GX58</f>
        <v>17.100000000000001</v>
      </c>
      <c r="J14" s="160"/>
      <c r="K14" s="161"/>
      <c r="L14" s="161"/>
      <c r="M14" s="161"/>
      <c r="N14" s="161"/>
      <c r="O14" s="161"/>
      <c r="P14" s="161"/>
      <c r="Q14" s="161"/>
      <c r="R14" s="161"/>
      <c r="S14" s="161"/>
      <c r="T14" s="161"/>
      <c r="U14" s="162"/>
    </row>
    <row r="15" spans="1:78" s="169" customFormat="1" ht="15.5" customHeight="1" x14ac:dyDescent="0.3">
      <c r="A15" s="235"/>
      <c r="B15" s="174" t="s">
        <v>389</v>
      </c>
      <c r="C15" s="172"/>
      <c r="D15" s="166"/>
      <c r="E15" s="166"/>
      <c r="F15" s="166"/>
      <c r="G15" s="166"/>
      <c r="H15" s="166"/>
      <c r="I15" s="176">
        <f>'Response and Relief Act Score'!F7*4/12</f>
        <v>9.6666666666666661</v>
      </c>
      <c r="J15" s="229"/>
      <c r="K15" s="167"/>
      <c r="L15" s="167"/>
      <c r="M15" s="167"/>
      <c r="N15" s="167"/>
      <c r="O15" s="167"/>
      <c r="P15" s="167"/>
      <c r="Q15" s="167"/>
      <c r="R15" s="167"/>
      <c r="S15" s="167"/>
      <c r="T15" s="167"/>
      <c r="U15" s="168"/>
      <c r="V15" s="237" t="s">
        <v>512</v>
      </c>
      <c r="W15" s="237"/>
      <c r="X15" s="237"/>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178"/>
      <c r="BG15" s="178"/>
      <c r="BH15" s="178"/>
      <c r="BI15" s="178"/>
      <c r="BJ15" s="178"/>
      <c r="BK15" s="178"/>
      <c r="BL15" s="178"/>
      <c r="BM15" s="178"/>
      <c r="BN15" s="178"/>
      <c r="BO15" s="178"/>
      <c r="BP15" s="178"/>
      <c r="BQ15" s="178"/>
      <c r="BR15" s="178"/>
      <c r="BS15" s="178"/>
      <c r="BT15" s="178"/>
      <c r="BU15" s="178"/>
      <c r="BV15" s="178"/>
      <c r="BW15" s="178"/>
      <c r="BX15" s="178"/>
      <c r="BY15" s="178"/>
      <c r="BZ15" s="178"/>
    </row>
    <row r="16" spans="1:78" s="169" customFormat="1" ht="31" customHeight="1" x14ac:dyDescent="0.3">
      <c r="A16" s="235"/>
      <c r="B16" s="174" t="s">
        <v>503</v>
      </c>
      <c r="C16" s="172"/>
      <c r="D16" s="176"/>
      <c r="E16" s="176"/>
      <c r="F16" s="176"/>
      <c r="G16" s="176"/>
      <c r="H16" s="176"/>
      <c r="I16" s="176">
        <f>I48+I47+I53+I54</f>
        <v>12</v>
      </c>
      <c r="J16" s="160"/>
      <c r="K16" s="161"/>
      <c r="L16" s="161"/>
      <c r="M16" s="161"/>
      <c r="N16" s="161"/>
      <c r="O16" s="161"/>
      <c r="P16" s="161"/>
      <c r="Q16" s="161"/>
      <c r="R16" s="161"/>
      <c r="S16" s="161"/>
      <c r="T16" s="161"/>
      <c r="U16" s="162"/>
      <c r="V16" s="237" t="s">
        <v>511</v>
      </c>
      <c r="W16" s="237"/>
      <c r="X16" s="237"/>
      <c r="Y16" s="178"/>
      <c r="Z16" s="178"/>
      <c r="AA16" s="178"/>
      <c r="AB16" s="178"/>
      <c r="AC16" s="178"/>
      <c r="AD16" s="178"/>
      <c r="AE16" s="178"/>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c r="BD16" s="178"/>
      <c r="BE16" s="178"/>
      <c r="BF16" s="178"/>
      <c r="BG16" s="178"/>
      <c r="BH16" s="178"/>
      <c r="BI16" s="178"/>
      <c r="BJ16" s="178"/>
      <c r="BK16" s="178"/>
      <c r="BL16" s="178"/>
      <c r="BM16" s="178"/>
      <c r="BN16" s="178"/>
      <c r="BO16" s="178"/>
      <c r="BP16" s="178"/>
      <c r="BQ16" s="178"/>
      <c r="BR16" s="178"/>
      <c r="BS16" s="178"/>
      <c r="BT16" s="178"/>
      <c r="BU16" s="178"/>
      <c r="BV16" s="178"/>
      <c r="BW16" s="178"/>
      <c r="BX16" s="178"/>
      <c r="BY16" s="178"/>
      <c r="BZ16" s="178"/>
    </row>
    <row r="17" spans="1:78" s="169" customFormat="1" ht="15.5" customHeight="1" x14ac:dyDescent="0.3">
      <c r="A17" s="235"/>
      <c r="B17" s="174" t="s">
        <v>477</v>
      </c>
      <c r="C17" s="172"/>
      <c r="D17" s="176"/>
      <c r="E17" s="176"/>
      <c r="F17" s="176"/>
      <c r="G17" s="176"/>
      <c r="H17" s="176"/>
      <c r="I17" s="176"/>
      <c r="J17" s="160"/>
      <c r="K17" s="161"/>
      <c r="L17" s="161"/>
      <c r="M17" s="161"/>
      <c r="N17" s="161"/>
      <c r="O17" s="161"/>
      <c r="P17" s="161"/>
      <c r="Q17" s="161"/>
      <c r="R17" s="161"/>
      <c r="S17" s="161"/>
      <c r="T17" s="161"/>
      <c r="U17" s="162"/>
      <c r="V17" s="276"/>
      <c r="X17" s="237"/>
      <c r="Y17" s="178"/>
      <c r="Z17" s="178"/>
      <c r="AA17" s="178"/>
      <c r="AB17" s="178"/>
      <c r="AC17" s="178"/>
      <c r="AD17" s="178"/>
      <c r="AE17" s="178"/>
      <c r="AF17" s="178"/>
      <c r="AG17" s="178"/>
      <c r="AH17" s="178"/>
      <c r="AI17" s="178"/>
      <c r="AJ17" s="178"/>
      <c r="AK17" s="178"/>
      <c r="AL17" s="178"/>
      <c r="AM17" s="178"/>
      <c r="AN17" s="178"/>
      <c r="AO17" s="178"/>
      <c r="AP17" s="178"/>
      <c r="AQ17" s="178"/>
      <c r="AR17" s="178"/>
      <c r="AS17" s="178"/>
      <c r="AT17" s="178"/>
      <c r="AU17" s="178"/>
      <c r="AV17" s="178"/>
      <c r="AW17" s="178"/>
      <c r="AX17" s="178"/>
      <c r="AY17" s="178"/>
      <c r="AZ17" s="178"/>
      <c r="BA17" s="178"/>
      <c r="BB17" s="178"/>
      <c r="BC17" s="178"/>
      <c r="BD17" s="178"/>
      <c r="BE17" s="178"/>
      <c r="BF17" s="178"/>
      <c r="BG17" s="178"/>
      <c r="BH17" s="178"/>
      <c r="BI17" s="178"/>
      <c r="BJ17" s="178"/>
      <c r="BK17" s="178"/>
      <c r="BL17" s="178"/>
      <c r="BM17" s="178"/>
      <c r="BN17" s="178"/>
      <c r="BO17" s="178"/>
      <c r="BP17" s="178"/>
      <c r="BQ17" s="178"/>
      <c r="BR17" s="178"/>
      <c r="BS17" s="178"/>
      <c r="BT17" s="178"/>
      <c r="BU17" s="178"/>
      <c r="BV17" s="178"/>
      <c r="BW17" s="178"/>
      <c r="BX17" s="178"/>
      <c r="BY17" s="178"/>
      <c r="BZ17" s="178"/>
    </row>
    <row r="18" spans="1:78" s="169" customFormat="1" ht="15.5" customHeight="1" x14ac:dyDescent="0.35">
      <c r="A18" s="245"/>
      <c r="B18" s="238" t="s">
        <v>476</v>
      </c>
      <c r="C18" s="239"/>
      <c r="D18" s="240">
        <f>D11-SUM(D12:D17)</f>
        <v>203.99099999999999</v>
      </c>
      <c r="E18" s="240">
        <f t="shared" ref="E18:I18" si="1">E11-SUM(E12:E17)</f>
        <v>204.37099999999998</v>
      </c>
      <c r="F18" s="240">
        <f t="shared" si="1"/>
        <v>193.56000000000017</v>
      </c>
      <c r="G18" s="240">
        <f t="shared" si="1"/>
        <v>202.92800000000005</v>
      </c>
      <c r="H18" s="240">
        <f t="shared" si="1"/>
        <v>196.90700000000004</v>
      </c>
      <c r="I18" s="240">
        <f t="shared" si="1"/>
        <v>194.77033333333335</v>
      </c>
      <c r="J18" s="309"/>
      <c r="K18" s="310"/>
      <c r="L18" s="310"/>
      <c r="M18" s="310"/>
      <c r="N18" s="310"/>
      <c r="O18" s="310"/>
      <c r="P18" s="310"/>
      <c r="Q18" s="310"/>
      <c r="R18" s="310"/>
      <c r="S18" s="310"/>
      <c r="T18" s="310"/>
      <c r="U18" s="311"/>
      <c r="V18" s="237" t="s">
        <v>510</v>
      </c>
      <c r="W18" s="237"/>
      <c r="X18" s="237"/>
      <c r="Y18" s="178"/>
      <c r="Z18" s="178"/>
      <c r="AA18" s="178"/>
      <c r="AB18" s="178"/>
      <c r="AC18" s="178"/>
      <c r="AD18" s="178"/>
      <c r="AE18" s="178"/>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c r="BD18" s="178"/>
      <c r="BE18" s="178"/>
      <c r="BF18" s="178"/>
      <c r="BG18" s="178"/>
      <c r="BH18" s="178"/>
      <c r="BI18" s="178"/>
      <c r="BJ18" s="178"/>
      <c r="BK18" s="178"/>
      <c r="BL18" s="178"/>
      <c r="BM18" s="178"/>
      <c r="BN18" s="178"/>
      <c r="BO18" s="178"/>
      <c r="BP18" s="178"/>
      <c r="BQ18" s="178"/>
      <c r="BR18" s="178"/>
      <c r="BS18" s="178"/>
      <c r="BT18" s="178"/>
      <c r="BU18" s="178"/>
      <c r="BV18" s="178"/>
      <c r="BW18" s="178"/>
      <c r="BX18" s="178"/>
      <c r="BY18" s="178"/>
      <c r="BZ18" s="178"/>
    </row>
    <row r="19" spans="1:78" s="178" customFormat="1" x14ac:dyDescent="0.35">
      <c r="A19" s="244"/>
      <c r="B19" s="243"/>
      <c r="C19" s="215"/>
      <c r="D19" s="228"/>
      <c r="E19" s="228"/>
      <c r="F19" s="228"/>
      <c r="G19" s="228"/>
      <c r="H19" s="228"/>
      <c r="I19" s="228"/>
      <c r="J19" s="241"/>
      <c r="K19" s="241"/>
      <c r="L19" s="241"/>
      <c r="M19" s="241"/>
      <c r="N19" s="241"/>
      <c r="O19" s="241"/>
      <c r="P19" s="241"/>
      <c r="Q19" s="241"/>
      <c r="R19" s="241"/>
      <c r="S19" s="241"/>
      <c r="T19" s="241"/>
      <c r="U19" s="241"/>
    </row>
    <row r="20" spans="1:78" s="178" customFormat="1" x14ac:dyDescent="0.35">
      <c r="A20" s="244"/>
      <c r="B20" s="299" t="s">
        <v>515</v>
      </c>
      <c r="C20" s="215"/>
      <c r="D20" s="228"/>
      <c r="E20" s="228"/>
      <c r="F20" s="228"/>
      <c r="G20" s="228"/>
      <c r="H20" s="228"/>
      <c r="I20" s="228"/>
      <c r="J20" s="241"/>
      <c r="K20" s="241"/>
      <c r="L20" s="241"/>
      <c r="M20" s="241"/>
      <c r="N20" s="241"/>
      <c r="O20" s="241"/>
      <c r="P20" s="241"/>
      <c r="Q20" s="241"/>
      <c r="R20" s="241"/>
      <c r="S20" s="241"/>
      <c r="T20" s="241"/>
      <c r="U20" s="241"/>
    </row>
    <row r="21" spans="1:78" s="178" customFormat="1" ht="15" customHeight="1" x14ac:dyDescent="0.3">
      <c r="A21" s="244"/>
      <c r="B21" s="615" t="s">
        <v>529</v>
      </c>
      <c r="C21" s="616"/>
      <c r="D21" s="600" t="s">
        <v>343</v>
      </c>
      <c r="E21" s="601"/>
      <c r="F21" s="601"/>
      <c r="G21" s="601"/>
      <c r="H21" s="601"/>
      <c r="I21" s="601"/>
      <c r="J21" s="627" t="s">
        <v>166</v>
      </c>
      <c r="K21" s="613"/>
      <c r="L21" s="613"/>
      <c r="M21" s="613"/>
      <c r="N21" s="613"/>
      <c r="O21" s="613"/>
      <c r="P21" s="613"/>
      <c r="Q21" s="613"/>
      <c r="R21" s="613"/>
      <c r="S21" s="613"/>
      <c r="T21" s="613"/>
      <c r="U21" s="628"/>
    </row>
    <row r="22" spans="1:78" s="178" customFormat="1" x14ac:dyDescent="0.3">
      <c r="A22" s="244"/>
      <c r="B22" s="617"/>
      <c r="C22" s="618"/>
      <c r="D22" s="137">
        <v>2019</v>
      </c>
      <c r="E22" s="602">
        <v>2020</v>
      </c>
      <c r="F22" s="603"/>
      <c r="G22" s="603"/>
      <c r="H22" s="604"/>
      <c r="I22" s="136">
        <v>2021</v>
      </c>
      <c r="J22" s="608">
        <v>2021</v>
      </c>
      <c r="K22" s="609"/>
      <c r="L22" s="610"/>
      <c r="M22" s="608">
        <v>2022</v>
      </c>
      <c r="N22" s="609"/>
      <c r="O22" s="609"/>
      <c r="P22" s="609"/>
      <c r="Q22" s="608">
        <v>2023</v>
      </c>
      <c r="R22" s="609"/>
      <c r="S22" s="609"/>
      <c r="T22" s="609"/>
      <c r="U22" s="105">
        <v>2024</v>
      </c>
    </row>
    <row r="23" spans="1:78" s="178" customFormat="1" x14ac:dyDescent="0.3">
      <c r="A23" s="244"/>
      <c r="B23" s="619"/>
      <c r="C23" s="620"/>
      <c r="D23" s="60" t="s">
        <v>160</v>
      </c>
      <c r="E23" s="58" t="s">
        <v>157</v>
      </c>
      <c r="F23" s="59" t="s">
        <v>158</v>
      </c>
      <c r="G23" s="59" t="s">
        <v>159</v>
      </c>
      <c r="H23" s="60" t="s">
        <v>160</v>
      </c>
      <c r="I23" s="58" t="s">
        <v>157</v>
      </c>
      <c r="J23" s="106" t="s">
        <v>158</v>
      </c>
      <c r="K23" s="107" t="s">
        <v>159</v>
      </c>
      <c r="L23" s="108" t="s">
        <v>160</v>
      </c>
      <c r="M23" s="106" t="s">
        <v>157</v>
      </c>
      <c r="N23" s="107" t="s">
        <v>158</v>
      </c>
      <c r="O23" s="107" t="s">
        <v>159</v>
      </c>
      <c r="P23" s="107" t="s">
        <v>160</v>
      </c>
      <c r="Q23" s="106" t="s">
        <v>157</v>
      </c>
      <c r="R23" s="107" t="s">
        <v>158</v>
      </c>
      <c r="S23" s="107" t="s">
        <v>159</v>
      </c>
      <c r="T23" s="107" t="s">
        <v>160</v>
      </c>
      <c r="U23" s="109" t="s">
        <v>157</v>
      </c>
    </row>
    <row r="24" spans="1:78" s="178" customFormat="1" ht="26.5" customHeight="1" x14ac:dyDescent="0.35">
      <c r="A24" s="244"/>
      <c r="B24" s="624" t="s">
        <v>528</v>
      </c>
      <c r="C24" s="625"/>
      <c r="D24" s="625"/>
      <c r="E24" s="625"/>
      <c r="F24" s="625"/>
      <c r="G24" s="625"/>
      <c r="H24" s="625"/>
      <c r="I24" s="625"/>
      <c r="J24" s="625"/>
      <c r="K24" s="625"/>
      <c r="L24" s="625"/>
      <c r="M24" s="625"/>
      <c r="N24" s="625"/>
      <c r="O24" s="625"/>
      <c r="P24" s="625"/>
      <c r="Q24" s="625"/>
      <c r="R24" s="625"/>
      <c r="S24" s="625"/>
      <c r="T24" s="625"/>
      <c r="U24" s="626"/>
    </row>
    <row r="25" spans="1:78" s="178" customFormat="1" x14ac:dyDescent="0.3">
      <c r="A25" s="244"/>
      <c r="B25" s="170" t="s">
        <v>520</v>
      </c>
      <c r="C25" s="301"/>
      <c r="D25" s="134"/>
      <c r="E25" s="134"/>
      <c r="F25" s="134">
        <f t="shared" ref="F25:U25" si="2">F40</f>
        <v>600</v>
      </c>
      <c r="G25" s="134">
        <f t="shared" si="2"/>
        <v>0</v>
      </c>
      <c r="H25" s="134">
        <f t="shared" si="2"/>
        <v>0</v>
      </c>
      <c r="I25" s="134">
        <f t="shared" si="2"/>
        <v>0</v>
      </c>
      <c r="J25" s="122">
        <f t="shared" si="2"/>
        <v>0</v>
      </c>
      <c r="K25" s="123">
        <f t="shared" si="2"/>
        <v>0</v>
      </c>
      <c r="L25" s="123">
        <f t="shared" si="2"/>
        <v>0</v>
      </c>
      <c r="M25" s="123">
        <f t="shared" si="2"/>
        <v>0</v>
      </c>
      <c r="N25" s="123">
        <f t="shared" si="2"/>
        <v>0</v>
      </c>
      <c r="O25" s="123">
        <f t="shared" si="2"/>
        <v>0</v>
      </c>
      <c r="P25" s="123">
        <f t="shared" si="2"/>
        <v>0</v>
      </c>
      <c r="Q25" s="123">
        <f t="shared" si="2"/>
        <v>0</v>
      </c>
      <c r="R25" s="123">
        <f t="shared" si="2"/>
        <v>0</v>
      </c>
      <c r="S25" s="123">
        <f t="shared" si="2"/>
        <v>0</v>
      </c>
      <c r="T25" s="123">
        <f t="shared" si="2"/>
        <v>0</v>
      </c>
      <c r="U25" s="126">
        <f t="shared" si="2"/>
        <v>0</v>
      </c>
    </row>
    <row r="26" spans="1:78" s="178" customFormat="1" x14ac:dyDescent="0.3">
      <c r="A26" s="244"/>
      <c r="B26" s="305" t="s">
        <v>519</v>
      </c>
      <c r="C26" s="306"/>
      <c r="D26" s="307"/>
      <c r="E26" s="307"/>
      <c r="F26" s="307">
        <f>F12</f>
        <v>597.9</v>
      </c>
      <c r="G26" s="307">
        <f t="shared" ref="G26:I26" si="3">G12</f>
        <v>0</v>
      </c>
      <c r="H26" s="307">
        <f t="shared" si="3"/>
        <v>0</v>
      </c>
      <c r="I26" s="307">
        <f t="shared" si="3"/>
        <v>0</v>
      </c>
      <c r="J26" s="302">
        <v>0</v>
      </c>
      <c r="K26" s="303">
        <v>0</v>
      </c>
      <c r="L26" s="303">
        <v>0</v>
      </c>
      <c r="M26" s="303">
        <v>0</v>
      </c>
      <c r="N26" s="303">
        <v>0</v>
      </c>
      <c r="O26" s="303">
        <v>0</v>
      </c>
      <c r="P26" s="303">
        <v>0</v>
      </c>
      <c r="Q26" s="303">
        <v>0</v>
      </c>
      <c r="R26" s="303">
        <v>0</v>
      </c>
      <c r="S26" s="303">
        <v>0</v>
      </c>
      <c r="T26" s="303">
        <v>0</v>
      </c>
      <c r="U26" s="304">
        <v>0</v>
      </c>
    </row>
    <row r="27" spans="1:78" s="178" customFormat="1" x14ac:dyDescent="0.3">
      <c r="A27" s="244"/>
      <c r="B27" s="170" t="s">
        <v>391</v>
      </c>
      <c r="C27" s="301"/>
      <c r="D27" s="134"/>
      <c r="E27" s="134"/>
      <c r="F27" s="134">
        <f>F51+F45+F41</f>
        <v>28.4</v>
      </c>
      <c r="G27" s="134">
        <f t="shared" ref="G27:U27" si="4">G51+G45+G41</f>
        <v>15.8</v>
      </c>
      <c r="H27" s="134">
        <f t="shared" si="4"/>
        <v>15.2</v>
      </c>
      <c r="I27" s="134">
        <f t="shared" si="4"/>
        <v>31.233333333333334</v>
      </c>
      <c r="J27" s="122">
        <f t="shared" si="4"/>
        <v>39.061913333333337</v>
      </c>
      <c r="K27" s="123">
        <f t="shared" si="4"/>
        <v>34.790493333333302</v>
      </c>
      <c r="L27" s="123">
        <f t="shared" si="4"/>
        <v>37.547219333333331</v>
      </c>
      <c r="M27" s="123">
        <f t="shared" si="4"/>
        <v>36.303945333333331</v>
      </c>
      <c r="N27" s="123">
        <f t="shared" si="4"/>
        <v>38.596655333333331</v>
      </c>
      <c r="O27" s="123">
        <f t="shared" si="4"/>
        <v>40.88936533333333</v>
      </c>
      <c r="P27" s="123">
        <f t="shared" si="4"/>
        <v>42.60849533333333</v>
      </c>
      <c r="Q27" s="123">
        <f t="shared" si="4"/>
        <v>44.32762533333333</v>
      </c>
      <c r="R27" s="123">
        <f t="shared" si="4"/>
        <v>46.218829333333332</v>
      </c>
      <c r="S27" s="123">
        <f t="shared" si="4"/>
        <v>48.110033333333334</v>
      </c>
      <c r="T27" s="123">
        <f t="shared" si="4"/>
        <v>49.533287333333334</v>
      </c>
      <c r="U27" s="126">
        <f t="shared" si="4"/>
        <v>30.623208000000002</v>
      </c>
    </row>
    <row r="28" spans="1:78" s="288" customFormat="1" x14ac:dyDescent="0.3">
      <c r="A28" s="287"/>
      <c r="B28" s="305" t="s">
        <v>519</v>
      </c>
      <c r="C28" s="308"/>
      <c r="D28" s="307"/>
      <c r="E28" s="307"/>
      <c r="F28" s="307">
        <f>F13</f>
        <v>28.4</v>
      </c>
      <c r="G28" s="307">
        <f t="shared" ref="G28:I28" si="5">G13</f>
        <v>15.8</v>
      </c>
      <c r="H28" s="307">
        <f t="shared" si="5"/>
        <v>15.2</v>
      </c>
      <c r="I28" s="307">
        <f t="shared" si="5"/>
        <v>28.9</v>
      </c>
      <c r="J28" s="302">
        <v>39.061913333333337</v>
      </c>
      <c r="K28" s="303">
        <v>34.790493333333302</v>
      </c>
      <c r="L28" s="303">
        <v>37.547219333333331</v>
      </c>
      <c r="M28" s="303">
        <v>36.303945333333331</v>
      </c>
      <c r="N28" s="303">
        <v>38.596655333333331</v>
      </c>
      <c r="O28" s="303">
        <v>40.88936533333333</v>
      </c>
      <c r="P28" s="303">
        <v>42.60849533333333</v>
      </c>
      <c r="Q28" s="303">
        <v>44.32762533333333</v>
      </c>
      <c r="R28" s="303">
        <v>46.218829333333332</v>
      </c>
      <c r="S28" s="303">
        <v>48.110033333333334</v>
      </c>
      <c r="T28" s="303">
        <v>49.533287333333334</v>
      </c>
      <c r="U28" s="304">
        <v>30.623208000000002</v>
      </c>
    </row>
    <row r="29" spans="1:78" s="178" customFormat="1" x14ac:dyDescent="0.3">
      <c r="A29" s="244"/>
      <c r="B29" s="170" t="s">
        <v>392</v>
      </c>
      <c r="C29" s="301"/>
      <c r="D29" s="134"/>
      <c r="E29" s="134"/>
      <c r="F29" s="134">
        <f>F42+F46+F52</f>
        <v>64.400000000000006</v>
      </c>
      <c r="G29" s="134">
        <f t="shared" ref="G29:U29" si="6">G42+G46+G52</f>
        <v>23.4</v>
      </c>
      <c r="H29" s="134">
        <f t="shared" si="6"/>
        <v>13.8</v>
      </c>
      <c r="I29" s="134">
        <f t="shared" si="6"/>
        <v>17.100000000000001</v>
      </c>
      <c r="J29" s="122">
        <f t="shared" si="6"/>
        <v>1.476</v>
      </c>
      <c r="K29" s="123">
        <f t="shared" si="6"/>
        <v>1.952</v>
      </c>
      <c r="L29" s="123">
        <f t="shared" si="6"/>
        <v>2.1661999999999999</v>
      </c>
      <c r="M29" s="123">
        <f t="shared" si="6"/>
        <v>2.3803999999999998</v>
      </c>
      <c r="N29" s="123">
        <f t="shared" si="6"/>
        <v>2.6303000000000001</v>
      </c>
      <c r="O29" s="123">
        <f t="shared" si="6"/>
        <v>2.8802000000000003</v>
      </c>
      <c r="P29" s="123">
        <f t="shared" si="6"/>
        <v>2.7730999999999999</v>
      </c>
      <c r="Q29" s="123">
        <f t="shared" si="6"/>
        <v>2.6659999999999999</v>
      </c>
      <c r="R29" s="123">
        <f t="shared" si="6"/>
        <v>2.6659999999999999</v>
      </c>
      <c r="S29" s="123">
        <f t="shared" si="6"/>
        <v>2.6659999999999999</v>
      </c>
      <c r="T29" s="123">
        <f t="shared" si="6"/>
        <v>2.6659999999999999</v>
      </c>
      <c r="U29" s="126">
        <f t="shared" si="6"/>
        <v>1.6659999999999999</v>
      </c>
    </row>
    <row r="30" spans="1:78" s="178" customFormat="1" x14ac:dyDescent="0.3">
      <c r="A30" s="244"/>
      <c r="B30" s="305" t="s">
        <v>519</v>
      </c>
      <c r="C30" s="306"/>
      <c r="D30" s="307"/>
      <c r="E30" s="307"/>
      <c r="F30" s="307">
        <f>F14</f>
        <v>64.400000000000006</v>
      </c>
      <c r="G30" s="307">
        <f t="shared" ref="G30:I30" si="7">G14</f>
        <v>23.4</v>
      </c>
      <c r="H30" s="307">
        <f t="shared" si="7"/>
        <v>13.8</v>
      </c>
      <c r="I30" s="307">
        <f t="shared" si="7"/>
        <v>17.100000000000001</v>
      </c>
      <c r="J30" s="302">
        <v>1.476</v>
      </c>
      <c r="K30" s="303">
        <v>1.952</v>
      </c>
      <c r="L30" s="303">
        <v>2.1661999999999999</v>
      </c>
      <c r="M30" s="303">
        <v>2.3803999999999998</v>
      </c>
      <c r="N30" s="303">
        <v>2.6303000000000001</v>
      </c>
      <c r="O30" s="303">
        <v>2.8802000000000003</v>
      </c>
      <c r="P30" s="303">
        <v>2.7730999999999999</v>
      </c>
      <c r="Q30" s="303">
        <v>2.6659999999999999</v>
      </c>
      <c r="R30" s="303">
        <v>2.6659999999999999</v>
      </c>
      <c r="S30" s="303">
        <v>2.6659999999999999</v>
      </c>
      <c r="T30" s="303">
        <v>2.6659999999999999</v>
      </c>
      <c r="U30" s="304">
        <v>1.6659999999999999</v>
      </c>
    </row>
    <row r="31" spans="1:78" s="178" customFormat="1" x14ac:dyDescent="0.3">
      <c r="A31" s="244"/>
      <c r="B31" s="170" t="s">
        <v>389</v>
      </c>
      <c r="C31" s="301"/>
      <c r="D31" s="134"/>
      <c r="E31" s="134"/>
      <c r="F31" s="134"/>
      <c r="G31" s="134"/>
      <c r="H31" s="134"/>
      <c r="I31" s="134">
        <f t="shared" ref="I31:U31" si="8">I44</f>
        <v>9.6666666666666661</v>
      </c>
      <c r="J31" s="122">
        <f t="shared" si="8"/>
        <v>9.6666666666666661</v>
      </c>
      <c r="K31" s="123">
        <f t="shared" si="8"/>
        <v>9.6666666666666661</v>
      </c>
      <c r="L31" s="123">
        <f t="shared" si="8"/>
        <v>9.6666666666666661</v>
      </c>
      <c r="M31" s="123">
        <f t="shared" si="8"/>
        <v>9.6666666666666661</v>
      </c>
      <c r="N31" s="123">
        <f t="shared" si="8"/>
        <v>9.6666666666666661</v>
      </c>
      <c r="O31" s="123">
        <f t="shared" si="8"/>
        <v>9.6666666666666661</v>
      </c>
      <c r="P31" s="123">
        <f t="shared" si="8"/>
        <v>9.6666666666666661</v>
      </c>
      <c r="Q31" s="123">
        <f t="shared" si="8"/>
        <v>9.6666666666666661</v>
      </c>
      <c r="R31" s="123">
        <f t="shared" si="8"/>
        <v>9.6666666666666661</v>
      </c>
      <c r="S31" s="123">
        <f t="shared" si="8"/>
        <v>9.6666666666666661</v>
      </c>
      <c r="T31" s="123">
        <f t="shared" si="8"/>
        <v>9.6666666666666661</v>
      </c>
      <c r="U31" s="126">
        <f t="shared" si="8"/>
        <v>0</v>
      </c>
    </row>
    <row r="32" spans="1:78" s="178" customFormat="1" x14ac:dyDescent="0.3">
      <c r="A32" s="244"/>
      <c r="B32" s="305" t="s">
        <v>519</v>
      </c>
      <c r="C32" s="306"/>
      <c r="D32" s="307"/>
      <c r="E32" s="307"/>
      <c r="F32" s="307"/>
      <c r="G32" s="307"/>
      <c r="H32" s="307"/>
      <c r="I32" s="307">
        <f>I15</f>
        <v>9.6666666666666661</v>
      </c>
      <c r="J32" s="302">
        <v>9.6999999999999993</v>
      </c>
      <c r="K32" s="303">
        <v>9.6999999999999993</v>
      </c>
      <c r="L32" s="303">
        <v>9.6999999999999993</v>
      </c>
      <c r="M32" s="303">
        <v>9.6999999999999993</v>
      </c>
      <c r="N32" s="303">
        <v>9.6999999999999993</v>
      </c>
      <c r="O32" s="303">
        <v>9.6999999999999993</v>
      </c>
      <c r="P32" s="303">
        <v>9.6999999999999993</v>
      </c>
      <c r="Q32" s="303">
        <v>9.6999999999999993</v>
      </c>
      <c r="R32" s="303">
        <v>9.6999999999999993</v>
      </c>
      <c r="S32" s="303">
        <v>9.6999999999999993</v>
      </c>
      <c r="T32" s="303">
        <v>9.6999999999999993</v>
      </c>
      <c r="U32" s="304"/>
    </row>
    <row r="33" spans="1:22" s="178" customFormat="1" ht="28" x14ac:dyDescent="0.3">
      <c r="A33" s="244"/>
      <c r="B33" s="170" t="s">
        <v>503</v>
      </c>
      <c r="C33" s="301"/>
      <c r="D33" s="134"/>
      <c r="E33" s="134"/>
      <c r="F33" s="134"/>
      <c r="G33" s="134"/>
      <c r="H33" s="134"/>
      <c r="I33" s="134">
        <f>I48+I47+I53+I54</f>
        <v>12</v>
      </c>
      <c r="J33" s="122">
        <f t="shared" ref="J33:U33" si="9">J48+J47+J53+J54</f>
        <v>12.320039999999999</v>
      </c>
      <c r="K33" s="123">
        <f t="shared" si="9"/>
        <v>12.640080000000001</v>
      </c>
      <c r="L33" s="123">
        <f t="shared" si="9"/>
        <v>12.866417999999999</v>
      </c>
      <c r="M33" s="123">
        <f t="shared" si="9"/>
        <v>13.092756</v>
      </c>
      <c r="N33" s="123">
        <f t="shared" si="9"/>
        <v>13.318401000000001</v>
      </c>
      <c r="O33" s="123">
        <f t="shared" si="9"/>
        <v>13.544046</v>
      </c>
      <c r="P33" s="123">
        <f t="shared" si="9"/>
        <v>13.541771000000001</v>
      </c>
      <c r="Q33" s="123">
        <f t="shared" si="9"/>
        <v>13.539496</v>
      </c>
      <c r="R33" s="123">
        <f t="shared" si="9"/>
        <v>13.605597000000001</v>
      </c>
      <c r="S33" s="123">
        <f t="shared" si="9"/>
        <v>13.671698000000001</v>
      </c>
      <c r="T33" s="123">
        <f t="shared" si="9"/>
        <v>13.674239</v>
      </c>
      <c r="U33" s="126">
        <f t="shared" si="9"/>
        <v>1.6767799999999999</v>
      </c>
    </row>
    <row r="34" spans="1:22" s="178" customFormat="1" x14ac:dyDescent="0.3">
      <c r="A34" s="244"/>
      <c r="B34" s="305" t="s">
        <v>519</v>
      </c>
      <c r="C34" s="306"/>
      <c r="D34" s="307"/>
      <c r="E34" s="307"/>
      <c r="F34" s="307"/>
      <c r="G34" s="307"/>
      <c r="H34" s="307"/>
      <c r="I34" s="307">
        <v>12</v>
      </c>
      <c r="J34" s="302">
        <v>12.320039999999999</v>
      </c>
      <c r="K34" s="303">
        <v>12.640080000000001</v>
      </c>
      <c r="L34" s="303">
        <v>12.866417999999999</v>
      </c>
      <c r="M34" s="303">
        <v>13.092756</v>
      </c>
      <c r="N34" s="303">
        <v>13.318401000000001</v>
      </c>
      <c r="O34" s="303">
        <v>13.544046</v>
      </c>
      <c r="P34" s="303">
        <v>13.541771000000001</v>
      </c>
      <c r="Q34" s="303">
        <v>13.539496</v>
      </c>
      <c r="R34" s="303">
        <v>13.605597000000001</v>
      </c>
      <c r="S34" s="303">
        <v>13.671698000000001</v>
      </c>
      <c r="T34" s="303">
        <v>13.674239</v>
      </c>
      <c r="U34" s="304">
        <v>1.6767799999999999</v>
      </c>
    </row>
    <row r="35" spans="1:22" s="178" customFormat="1" x14ac:dyDescent="0.3">
      <c r="A35" s="244"/>
      <c r="B35" s="170" t="s">
        <v>477</v>
      </c>
      <c r="C35" s="301"/>
      <c r="D35" s="134"/>
      <c r="E35" s="134"/>
      <c r="F35" s="134"/>
      <c r="G35" s="134"/>
      <c r="H35" s="134"/>
      <c r="I35" s="134"/>
      <c r="J35" s="122">
        <f t="shared" ref="J35:U35" si="10">J50</f>
        <v>868.91999999999985</v>
      </c>
      <c r="K35" s="123">
        <f t="shared" si="10"/>
        <v>0</v>
      </c>
      <c r="L35" s="123">
        <f t="shared" si="10"/>
        <v>0</v>
      </c>
      <c r="M35" s="123">
        <f t="shared" si="10"/>
        <v>579.28</v>
      </c>
      <c r="N35" s="123">
        <f t="shared" si="10"/>
        <v>0</v>
      </c>
      <c r="O35" s="123">
        <f t="shared" si="10"/>
        <v>0</v>
      </c>
      <c r="P35" s="123">
        <f t="shared" si="10"/>
        <v>0</v>
      </c>
      <c r="Q35" s="123">
        <f t="shared" si="10"/>
        <v>0</v>
      </c>
      <c r="R35" s="123">
        <f t="shared" si="10"/>
        <v>0</v>
      </c>
      <c r="S35" s="123">
        <f t="shared" si="10"/>
        <v>0</v>
      </c>
      <c r="T35" s="123">
        <f t="shared" si="10"/>
        <v>0</v>
      </c>
      <c r="U35" s="126">
        <f t="shared" si="10"/>
        <v>0</v>
      </c>
    </row>
    <row r="36" spans="1:22" s="178" customFormat="1" ht="16.5" customHeight="1" x14ac:dyDescent="0.3">
      <c r="A36" s="244"/>
      <c r="B36" s="305" t="s">
        <v>519</v>
      </c>
      <c r="C36" s="306"/>
      <c r="D36" s="307"/>
      <c r="E36" s="307"/>
      <c r="F36" s="307"/>
      <c r="G36" s="307"/>
      <c r="H36" s="307"/>
      <c r="I36" s="307"/>
      <c r="J36" s="302">
        <v>868.91999999999985</v>
      </c>
      <c r="K36" s="303">
        <v>0</v>
      </c>
      <c r="L36" s="303">
        <v>0</v>
      </c>
      <c r="M36" s="303">
        <v>579.28</v>
      </c>
      <c r="N36" s="303">
        <v>0</v>
      </c>
      <c r="O36" s="303">
        <v>0</v>
      </c>
      <c r="P36" s="303">
        <v>0</v>
      </c>
      <c r="Q36" s="303">
        <v>0</v>
      </c>
      <c r="R36" s="303">
        <v>0</v>
      </c>
      <c r="S36" s="303">
        <v>0</v>
      </c>
      <c r="T36" s="303">
        <v>0</v>
      </c>
      <c r="U36" s="304">
        <v>0</v>
      </c>
    </row>
    <row r="37" spans="1:22" s="244" customFormat="1" ht="16.5" customHeight="1" x14ac:dyDescent="0.3">
      <c r="B37" s="320" t="s">
        <v>476</v>
      </c>
      <c r="C37" s="321"/>
      <c r="D37" s="307">
        <f>D18</f>
        <v>203.99099999999999</v>
      </c>
      <c r="E37" s="307">
        <f t="shared" ref="E37:I37" si="11">E18</f>
        <v>204.37099999999998</v>
      </c>
      <c r="F37" s="307">
        <f t="shared" si="11"/>
        <v>193.56000000000017</v>
      </c>
      <c r="G37" s="307">
        <f t="shared" si="11"/>
        <v>202.92800000000005</v>
      </c>
      <c r="H37" s="307">
        <f t="shared" si="11"/>
        <v>196.90700000000004</v>
      </c>
      <c r="I37" s="322">
        <f t="shared" si="11"/>
        <v>194.77033333333335</v>
      </c>
      <c r="J37" s="303">
        <f>I37*1.04</f>
        <v>202.5611466666667</v>
      </c>
      <c r="K37" s="303">
        <f t="shared" ref="K37:U37" si="12">J37*1.04</f>
        <v>210.66359253333337</v>
      </c>
      <c r="L37" s="303">
        <f t="shared" si="12"/>
        <v>219.09013623466672</v>
      </c>
      <c r="M37" s="303">
        <f t="shared" si="12"/>
        <v>227.8537416840534</v>
      </c>
      <c r="N37" s="303">
        <f t="shared" si="12"/>
        <v>236.96789135141555</v>
      </c>
      <c r="O37" s="303">
        <f t="shared" si="12"/>
        <v>246.44660700547217</v>
      </c>
      <c r="P37" s="303">
        <f t="shared" si="12"/>
        <v>256.30447128569108</v>
      </c>
      <c r="Q37" s="303">
        <f t="shared" si="12"/>
        <v>266.55665013711871</v>
      </c>
      <c r="R37" s="303">
        <f t="shared" si="12"/>
        <v>277.21891614260346</v>
      </c>
      <c r="S37" s="303">
        <f t="shared" si="12"/>
        <v>288.30767278830763</v>
      </c>
      <c r="T37" s="303">
        <f t="shared" si="12"/>
        <v>299.83997969983994</v>
      </c>
      <c r="U37" s="303">
        <f t="shared" si="12"/>
        <v>311.83357888783354</v>
      </c>
    </row>
    <row r="38" spans="1:22" s="178" customFormat="1" ht="27" customHeight="1" x14ac:dyDescent="0.35">
      <c r="A38" s="244"/>
      <c r="B38" s="621" t="s">
        <v>521</v>
      </c>
      <c r="C38" s="622"/>
      <c r="D38" s="622"/>
      <c r="E38" s="622"/>
      <c r="F38" s="622"/>
      <c r="G38" s="622"/>
      <c r="H38" s="622"/>
      <c r="I38" s="622"/>
      <c r="J38" s="622"/>
      <c r="K38" s="622"/>
      <c r="L38" s="622"/>
      <c r="M38" s="622"/>
      <c r="N38" s="622"/>
      <c r="O38" s="622"/>
      <c r="P38" s="622"/>
      <c r="Q38" s="622"/>
      <c r="R38" s="622"/>
      <c r="S38" s="622"/>
      <c r="T38" s="622"/>
      <c r="U38" s="623"/>
    </row>
    <row r="39" spans="1:22" s="178" customFormat="1" ht="17.5" customHeight="1" x14ac:dyDescent="0.3">
      <c r="A39" s="244"/>
      <c r="B39" s="159" t="s">
        <v>394</v>
      </c>
      <c r="C39" s="172"/>
      <c r="D39" s="165"/>
      <c r="E39" s="166"/>
      <c r="F39" s="176">
        <f>SUM(F40:F42)</f>
        <v>692.8</v>
      </c>
      <c r="G39" s="176">
        <f t="shared" ref="G39:L39" si="13">SUM(G40:G42)</f>
        <v>39.200000000000003</v>
      </c>
      <c r="H39" s="176">
        <f t="shared" si="13"/>
        <v>29</v>
      </c>
      <c r="I39" s="176">
        <f t="shared" si="13"/>
        <v>27</v>
      </c>
      <c r="J39" s="325">
        <f t="shared" si="13"/>
        <v>10</v>
      </c>
      <c r="K39" s="326">
        <f t="shared" si="13"/>
        <v>4</v>
      </c>
      <c r="L39" s="326">
        <f t="shared" si="13"/>
        <v>4</v>
      </c>
      <c r="M39" s="326"/>
      <c r="N39" s="326"/>
      <c r="O39" s="326"/>
      <c r="P39" s="326"/>
      <c r="Q39" s="326"/>
      <c r="R39" s="326"/>
      <c r="S39" s="326"/>
      <c r="T39" s="326"/>
      <c r="U39" s="327"/>
      <c r="V39" s="178" t="s">
        <v>533</v>
      </c>
    </row>
    <row r="40" spans="1:22" s="178" customFormat="1" x14ac:dyDescent="0.3">
      <c r="A40" s="244"/>
      <c r="B40" s="246" t="s">
        <v>390</v>
      </c>
      <c r="C40" s="172"/>
      <c r="D40" s="165"/>
      <c r="E40" s="166"/>
      <c r="F40" s="176">
        <f>C60*4</f>
        <v>600</v>
      </c>
      <c r="G40" s="176"/>
      <c r="H40" s="176"/>
      <c r="I40" s="176"/>
      <c r="J40" s="160"/>
      <c r="K40" s="161"/>
      <c r="L40" s="161"/>
      <c r="M40" s="161"/>
      <c r="N40" s="161"/>
      <c r="O40" s="161"/>
      <c r="P40" s="161"/>
      <c r="Q40" s="161"/>
      <c r="R40" s="161"/>
      <c r="S40" s="161"/>
      <c r="T40" s="161"/>
      <c r="U40" s="162"/>
    </row>
    <row r="41" spans="1:22" s="178" customFormat="1" ht="15" customHeight="1" x14ac:dyDescent="0.3">
      <c r="A41" s="244"/>
      <c r="B41" s="246" t="s">
        <v>391</v>
      </c>
      <c r="C41" s="172"/>
      <c r="D41" s="165"/>
      <c r="E41" s="166"/>
      <c r="F41" s="176">
        <v>28.4</v>
      </c>
      <c r="G41" s="176">
        <v>15.8</v>
      </c>
      <c r="H41" s="176">
        <v>15.2</v>
      </c>
      <c r="I41" s="294">
        <v>10.9</v>
      </c>
      <c r="J41" s="160">
        <v>10</v>
      </c>
      <c r="K41" s="161">
        <v>4</v>
      </c>
      <c r="L41" s="161">
        <v>4</v>
      </c>
      <c r="M41" s="161"/>
      <c r="N41" s="161"/>
      <c r="O41" s="161"/>
      <c r="P41" s="161"/>
      <c r="Q41" s="161"/>
      <c r="R41" s="161"/>
      <c r="S41" s="161"/>
      <c r="T41" s="161"/>
      <c r="U41" s="162"/>
    </row>
    <row r="42" spans="1:22" s="178" customFormat="1" x14ac:dyDescent="0.3">
      <c r="A42" s="244"/>
      <c r="B42" s="273" t="s">
        <v>392</v>
      </c>
      <c r="C42" s="172"/>
      <c r="D42" s="165"/>
      <c r="E42" s="166"/>
      <c r="F42" s="300">
        <v>64.400000000000006</v>
      </c>
      <c r="G42" s="300">
        <v>23.4</v>
      </c>
      <c r="H42" s="300">
        <v>13.8</v>
      </c>
      <c r="I42" s="300">
        <v>16.100000000000001</v>
      </c>
      <c r="J42" s="160"/>
      <c r="K42" s="161"/>
      <c r="L42" s="161"/>
      <c r="M42" s="161"/>
      <c r="N42" s="161"/>
      <c r="O42" s="161"/>
      <c r="P42" s="161"/>
      <c r="Q42" s="161"/>
      <c r="R42" s="161"/>
      <c r="S42" s="161"/>
      <c r="T42" s="161"/>
      <c r="U42" s="162"/>
    </row>
    <row r="43" spans="1:22" s="178" customFormat="1" ht="16.5" customHeight="1" x14ac:dyDescent="0.3">
      <c r="A43" s="244"/>
      <c r="B43" s="274" t="s">
        <v>395</v>
      </c>
      <c r="C43" s="172"/>
      <c r="D43" s="165"/>
      <c r="E43" s="166"/>
      <c r="F43" s="166"/>
      <c r="G43" s="166"/>
      <c r="H43" s="166"/>
      <c r="I43" s="176">
        <f>SUM(I44:I48)</f>
        <v>43</v>
      </c>
      <c r="J43" s="160">
        <f t="shared" ref="J43:U43" si="14">SUM(J44:J48)</f>
        <v>50</v>
      </c>
      <c r="K43" s="161">
        <f t="shared" si="14"/>
        <v>49.999999999999964</v>
      </c>
      <c r="L43" s="161">
        <f t="shared" si="14"/>
        <v>50</v>
      </c>
      <c r="M43" s="161">
        <f t="shared" si="14"/>
        <v>50</v>
      </c>
      <c r="N43" s="161">
        <f t="shared" si="14"/>
        <v>50</v>
      </c>
      <c r="O43" s="161">
        <f t="shared" si="14"/>
        <v>50</v>
      </c>
      <c r="P43" s="161">
        <f t="shared" si="14"/>
        <v>50</v>
      </c>
      <c r="Q43" s="161">
        <f t="shared" si="14"/>
        <v>50</v>
      </c>
      <c r="R43" s="161">
        <f t="shared" si="14"/>
        <v>50</v>
      </c>
      <c r="S43" s="161">
        <f t="shared" si="14"/>
        <v>50</v>
      </c>
      <c r="T43" s="161">
        <f t="shared" si="14"/>
        <v>50</v>
      </c>
      <c r="U43" s="162">
        <f t="shared" si="14"/>
        <v>7</v>
      </c>
      <c r="V43" s="629" t="s">
        <v>531</v>
      </c>
    </row>
    <row r="44" spans="1:22" s="178" customFormat="1" x14ac:dyDescent="0.3">
      <c r="A44" s="244"/>
      <c r="B44" s="273" t="s">
        <v>389</v>
      </c>
      <c r="C44" s="172"/>
      <c r="D44" s="165"/>
      <c r="E44" s="166"/>
      <c r="F44" s="166"/>
      <c r="G44" s="166"/>
      <c r="H44" s="166"/>
      <c r="I44" s="176">
        <f>C63/12*4</f>
        <v>9.6666666666666661</v>
      </c>
      <c r="J44" s="160">
        <f>I44</f>
        <v>9.6666666666666661</v>
      </c>
      <c r="K44" s="161">
        <f t="shared" ref="K44:T44" si="15">J44</f>
        <v>9.6666666666666661</v>
      </c>
      <c r="L44" s="161">
        <f t="shared" si="15"/>
        <v>9.6666666666666661</v>
      </c>
      <c r="M44" s="161">
        <f t="shared" si="15"/>
        <v>9.6666666666666661</v>
      </c>
      <c r="N44" s="161">
        <f t="shared" si="15"/>
        <v>9.6666666666666661</v>
      </c>
      <c r="O44" s="161">
        <f t="shared" si="15"/>
        <v>9.6666666666666661</v>
      </c>
      <c r="P44" s="161">
        <f t="shared" si="15"/>
        <v>9.6666666666666661</v>
      </c>
      <c r="Q44" s="161">
        <f t="shared" si="15"/>
        <v>9.6666666666666661</v>
      </c>
      <c r="R44" s="161">
        <f t="shared" si="15"/>
        <v>9.6666666666666661</v>
      </c>
      <c r="S44" s="161">
        <f t="shared" si="15"/>
        <v>9.6666666666666661</v>
      </c>
      <c r="T44" s="161">
        <f t="shared" si="15"/>
        <v>9.6666666666666661</v>
      </c>
      <c r="U44" s="164"/>
      <c r="V44" s="629"/>
    </row>
    <row r="45" spans="1:22" s="178" customFormat="1" x14ac:dyDescent="0.3">
      <c r="A45" s="244"/>
      <c r="B45" s="246" t="s">
        <v>391</v>
      </c>
      <c r="C45" s="172"/>
      <c r="D45" s="165"/>
      <c r="E45" s="166"/>
      <c r="F45" s="166"/>
      <c r="G45" s="166"/>
      <c r="H45" s="166"/>
      <c r="I45" s="328">
        <f>C74/12*4 - 7</f>
        <v>20.333333333333332</v>
      </c>
      <c r="J45" s="229">
        <f>C74/12*4</f>
        <v>27.333333333333332</v>
      </c>
      <c r="K45" s="167">
        <v>27.3333333333333</v>
      </c>
      <c r="L45" s="167">
        <v>27.333333333333332</v>
      </c>
      <c r="M45" s="167">
        <v>27.333333333333332</v>
      </c>
      <c r="N45" s="167">
        <v>27.333333333333332</v>
      </c>
      <c r="O45" s="167">
        <v>27.333333333333332</v>
      </c>
      <c r="P45" s="167">
        <v>27.333333333333332</v>
      </c>
      <c r="Q45" s="167">
        <v>27.333333333333332</v>
      </c>
      <c r="R45" s="167">
        <v>27.333333333333332</v>
      </c>
      <c r="S45" s="167">
        <v>27.333333333333332</v>
      </c>
      <c r="T45" s="167">
        <v>27.333333333333332</v>
      </c>
      <c r="U45" s="168">
        <v>7</v>
      </c>
      <c r="V45" s="629"/>
    </row>
    <row r="46" spans="1:22" s="178" customFormat="1" x14ac:dyDescent="0.3">
      <c r="A46" s="244"/>
      <c r="B46" s="246" t="s">
        <v>392</v>
      </c>
      <c r="C46" s="172"/>
      <c r="D46" s="165"/>
      <c r="E46" s="166"/>
      <c r="F46" s="166"/>
      <c r="G46" s="166"/>
      <c r="H46" s="166"/>
      <c r="I46" s="294">
        <f>C75/12*4</f>
        <v>1</v>
      </c>
      <c r="J46" s="160">
        <f>C75/12*4</f>
        <v>1</v>
      </c>
      <c r="K46" s="161">
        <f t="shared" ref="K46:T46" si="16">$C$75/12*4</f>
        <v>1</v>
      </c>
      <c r="L46" s="161">
        <f t="shared" si="16"/>
        <v>1</v>
      </c>
      <c r="M46" s="161">
        <f t="shared" si="16"/>
        <v>1</v>
      </c>
      <c r="N46" s="161">
        <f t="shared" si="16"/>
        <v>1</v>
      </c>
      <c r="O46" s="161">
        <f t="shared" si="16"/>
        <v>1</v>
      </c>
      <c r="P46" s="161">
        <f t="shared" si="16"/>
        <v>1</v>
      </c>
      <c r="Q46" s="161">
        <f t="shared" si="16"/>
        <v>1</v>
      </c>
      <c r="R46" s="161">
        <f t="shared" si="16"/>
        <v>1</v>
      </c>
      <c r="S46" s="161">
        <f t="shared" si="16"/>
        <v>1</v>
      </c>
      <c r="T46" s="161">
        <f t="shared" si="16"/>
        <v>1</v>
      </c>
      <c r="U46" s="164"/>
    </row>
    <row r="47" spans="1:22" s="178" customFormat="1" ht="13" customHeight="1" x14ac:dyDescent="0.3">
      <c r="A47" s="244"/>
      <c r="B47" s="246" t="s">
        <v>502</v>
      </c>
      <c r="C47" s="172"/>
      <c r="D47" s="165"/>
      <c r="E47" s="166"/>
      <c r="F47" s="166"/>
      <c r="G47" s="166"/>
      <c r="H47" s="166"/>
      <c r="I47" s="176">
        <f t="shared" ref="I47:T47" si="17">$C$76/12*4</f>
        <v>11.333333333333334</v>
      </c>
      <c r="J47" s="160">
        <f t="shared" si="17"/>
        <v>11.333333333333334</v>
      </c>
      <c r="K47" s="161">
        <f t="shared" si="17"/>
        <v>11.333333333333334</v>
      </c>
      <c r="L47" s="161">
        <f t="shared" si="17"/>
        <v>11.333333333333334</v>
      </c>
      <c r="M47" s="161">
        <f t="shared" si="17"/>
        <v>11.333333333333334</v>
      </c>
      <c r="N47" s="161">
        <f t="shared" si="17"/>
        <v>11.333333333333334</v>
      </c>
      <c r="O47" s="161">
        <f t="shared" si="17"/>
        <v>11.333333333333334</v>
      </c>
      <c r="P47" s="161">
        <f t="shared" si="17"/>
        <v>11.333333333333334</v>
      </c>
      <c r="Q47" s="161">
        <f t="shared" si="17"/>
        <v>11.333333333333334</v>
      </c>
      <c r="R47" s="161">
        <f t="shared" si="17"/>
        <v>11.333333333333334</v>
      </c>
      <c r="S47" s="161">
        <f t="shared" si="17"/>
        <v>11.333333333333334</v>
      </c>
      <c r="T47" s="161">
        <f t="shared" si="17"/>
        <v>11.333333333333334</v>
      </c>
      <c r="U47" s="164"/>
    </row>
    <row r="48" spans="1:22" s="178" customFormat="1" x14ac:dyDescent="0.3">
      <c r="A48" s="244"/>
      <c r="B48" s="246" t="s">
        <v>499</v>
      </c>
      <c r="C48" s="172"/>
      <c r="D48" s="165"/>
      <c r="E48" s="166"/>
      <c r="F48" s="166"/>
      <c r="G48" s="166"/>
      <c r="H48" s="166"/>
      <c r="I48" s="176">
        <f t="shared" ref="I48:T48" si="18">$C$77/12*4</f>
        <v>0.66666666666666663</v>
      </c>
      <c r="J48" s="160">
        <f t="shared" si="18"/>
        <v>0.66666666666666663</v>
      </c>
      <c r="K48" s="161">
        <f t="shared" si="18"/>
        <v>0.66666666666666663</v>
      </c>
      <c r="L48" s="161">
        <f t="shared" si="18"/>
        <v>0.66666666666666663</v>
      </c>
      <c r="M48" s="161">
        <f t="shared" si="18"/>
        <v>0.66666666666666663</v>
      </c>
      <c r="N48" s="161">
        <f t="shared" si="18"/>
        <v>0.66666666666666663</v>
      </c>
      <c r="O48" s="161">
        <f t="shared" si="18"/>
        <v>0.66666666666666663</v>
      </c>
      <c r="P48" s="161">
        <f t="shared" si="18"/>
        <v>0.66666666666666663</v>
      </c>
      <c r="Q48" s="161">
        <f t="shared" si="18"/>
        <v>0.66666666666666663</v>
      </c>
      <c r="R48" s="161">
        <f t="shared" si="18"/>
        <v>0.66666666666666663</v>
      </c>
      <c r="S48" s="161">
        <f t="shared" si="18"/>
        <v>0.66666666666666663</v>
      </c>
      <c r="T48" s="161">
        <f t="shared" si="18"/>
        <v>0.66666666666666663</v>
      </c>
      <c r="U48" s="164"/>
    </row>
    <row r="49" spans="1:78" s="178" customFormat="1" ht="34.5" customHeight="1" x14ac:dyDescent="0.3">
      <c r="A49" s="244"/>
      <c r="B49" s="159" t="s">
        <v>455</v>
      </c>
      <c r="C49" s="172"/>
      <c r="D49" s="165"/>
      <c r="E49" s="166"/>
      <c r="F49" s="166"/>
      <c r="G49" s="166"/>
      <c r="H49" s="166"/>
      <c r="I49" s="176"/>
      <c r="J49" s="160">
        <f t="shared" ref="J49:U49" si="19">SUM(J50:J54)</f>
        <v>871.44461999999976</v>
      </c>
      <c r="K49" s="161">
        <f t="shared" si="19"/>
        <v>5.0492399999999993</v>
      </c>
      <c r="L49" s="161">
        <f t="shared" si="19"/>
        <v>8.2465039999999998</v>
      </c>
      <c r="M49" s="161">
        <f t="shared" si="19"/>
        <v>590.72376799999995</v>
      </c>
      <c r="N49" s="161">
        <f t="shared" si="19"/>
        <v>14.212023000000002</v>
      </c>
      <c r="O49" s="161">
        <f t="shared" si="19"/>
        <v>16.980277999999998</v>
      </c>
      <c r="P49" s="161">
        <f t="shared" si="19"/>
        <v>18.590032999999998</v>
      </c>
      <c r="Q49" s="161">
        <f t="shared" si="19"/>
        <v>20.199788000000002</v>
      </c>
      <c r="R49" s="161">
        <f t="shared" si="19"/>
        <v>22.157093</v>
      </c>
      <c r="S49" s="161">
        <f t="shared" si="19"/>
        <v>24.114398000000001</v>
      </c>
      <c r="T49" s="161">
        <f t="shared" si="19"/>
        <v>25.540193000000002</v>
      </c>
      <c r="U49" s="162">
        <f t="shared" si="19"/>
        <v>26.965988000000003</v>
      </c>
      <c r="V49" s="178" t="s">
        <v>535</v>
      </c>
    </row>
    <row r="50" spans="1:78" s="178" customFormat="1" ht="17.5" customHeight="1" x14ac:dyDescent="0.3">
      <c r="A50" s="244"/>
      <c r="B50" s="246" t="s">
        <v>477</v>
      </c>
      <c r="C50" s="172"/>
      <c r="D50" s="165"/>
      <c r="E50" s="166"/>
      <c r="F50" s="166"/>
      <c r="G50" s="166"/>
      <c r="H50" s="166"/>
      <c r="I50" s="176"/>
      <c r="J50" s="160">
        <f>0.6*C79*4</f>
        <v>868.91999999999985</v>
      </c>
      <c r="K50" s="161"/>
      <c r="L50" s="161"/>
      <c r="M50" s="161">
        <f>0.4*C79*4</f>
        <v>579.28</v>
      </c>
      <c r="N50" s="161"/>
      <c r="O50" s="161"/>
      <c r="P50" s="161"/>
      <c r="Q50" s="161"/>
      <c r="R50" s="161"/>
      <c r="S50" s="161"/>
      <c r="T50" s="161"/>
      <c r="U50" s="162"/>
      <c r="V50" s="178" t="s">
        <v>518</v>
      </c>
      <c r="W50" s="276" t="s">
        <v>505</v>
      </c>
    </row>
    <row r="51" spans="1:78" s="178" customFormat="1" x14ac:dyDescent="0.3">
      <c r="A51" s="244"/>
      <c r="B51" s="246" t="s">
        <v>391</v>
      </c>
      <c r="C51" s="172"/>
      <c r="D51" s="165"/>
      <c r="E51" s="166"/>
      <c r="F51" s="166"/>
      <c r="G51" s="166"/>
      <c r="H51" s="166"/>
      <c r="I51" s="176"/>
      <c r="J51" s="160">
        <f>'ARP Quarterly'!D29</f>
        <v>1.72858</v>
      </c>
      <c r="K51" s="161">
        <f>'ARP Quarterly'!E29</f>
        <v>3.45716</v>
      </c>
      <c r="L51" s="161">
        <f>'ARP Quarterly'!F29</f>
        <v>6.2138859999999996</v>
      </c>
      <c r="M51" s="161">
        <f>'ARP Quarterly'!G29</f>
        <v>8.9706119999999991</v>
      </c>
      <c r="N51" s="161">
        <f>'ARP Quarterly'!H29</f>
        <v>11.263322000000001</v>
      </c>
      <c r="O51" s="161">
        <f>'ARP Quarterly'!I29</f>
        <v>13.556032</v>
      </c>
      <c r="P51" s="161">
        <f>'ARP Quarterly'!J29</f>
        <v>15.275162</v>
      </c>
      <c r="Q51" s="161">
        <f>'ARP Quarterly'!K29</f>
        <v>16.994292000000002</v>
      </c>
      <c r="R51" s="161">
        <f>'ARP Quarterly'!L29</f>
        <v>18.885496</v>
      </c>
      <c r="S51" s="161">
        <f>'ARP Quarterly'!M29</f>
        <v>20.776700000000002</v>
      </c>
      <c r="T51" s="161">
        <f>'ARP Quarterly'!N29</f>
        <v>22.199954000000002</v>
      </c>
      <c r="U51" s="162">
        <f>'ARP Quarterly'!O29</f>
        <v>23.623208000000002</v>
      </c>
    </row>
    <row r="52" spans="1:78" s="178" customFormat="1" x14ac:dyDescent="0.3">
      <c r="A52" s="244"/>
      <c r="B52" s="246" t="s">
        <v>392</v>
      </c>
      <c r="C52" s="172"/>
      <c r="D52" s="165"/>
      <c r="E52" s="166"/>
      <c r="F52" s="166"/>
      <c r="G52" s="166"/>
      <c r="H52" s="166"/>
      <c r="I52" s="176"/>
      <c r="J52" s="160">
        <f>'ARP Quarterly'!D30</f>
        <v>0.47599999999999998</v>
      </c>
      <c r="K52" s="161">
        <f>'ARP Quarterly'!E30</f>
        <v>0.95199999999999996</v>
      </c>
      <c r="L52" s="161">
        <f>'ARP Quarterly'!F30</f>
        <v>1.1661999999999999</v>
      </c>
      <c r="M52" s="161">
        <f>'ARP Quarterly'!G30</f>
        <v>1.3804000000000001</v>
      </c>
      <c r="N52" s="161">
        <f>'ARP Quarterly'!H30</f>
        <v>1.6303000000000001</v>
      </c>
      <c r="O52" s="161">
        <f>'ARP Quarterly'!I30</f>
        <v>1.8802000000000001</v>
      </c>
      <c r="P52" s="161">
        <f>'ARP Quarterly'!J30</f>
        <v>1.7730999999999999</v>
      </c>
      <c r="Q52" s="161">
        <f>'ARP Quarterly'!K30</f>
        <v>1.6659999999999999</v>
      </c>
      <c r="R52" s="161">
        <f>'ARP Quarterly'!L30</f>
        <v>1.6659999999999999</v>
      </c>
      <c r="S52" s="161">
        <f>'ARP Quarterly'!M30</f>
        <v>1.6659999999999999</v>
      </c>
      <c r="T52" s="161">
        <f>'ARP Quarterly'!N30</f>
        <v>1.6659999999999999</v>
      </c>
      <c r="U52" s="162">
        <f>'ARP Quarterly'!O30</f>
        <v>1.6659999999999999</v>
      </c>
    </row>
    <row r="53" spans="1:78" s="178" customFormat="1" x14ac:dyDescent="0.3">
      <c r="A53" s="244"/>
      <c r="B53" s="246" t="s">
        <v>504</v>
      </c>
      <c r="C53" s="172"/>
      <c r="D53" s="165"/>
      <c r="E53" s="166"/>
      <c r="F53" s="166"/>
      <c r="G53" s="166"/>
      <c r="H53" s="166"/>
      <c r="I53" s="176"/>
      <c r="J53" s="160">
        <f>'ARP Quarterly'!D32</f>
        <v>4.0039999999999999E-2</v>
      </c>
      <c r="K53" s="161">
        <f>'ARP Quarterly'!E32</f>
        <v>8.0079999999999998E-2</v>
      </c>
      <c r="L53" s="161">
        <f>'ARP Quarterly'!F32</f>
        <v>8.9417999999999997E-2</v>
      </c>
      <c r="M53" s="161">
        <f>'ARP Quarterly'!G32</f>
        <v>9.8755999999999997E-2</v>
      </c>
      <c r="N53" s="161">
        <f>'ARP Quarterly'!H32</f>
        <v>0.113701</v>
      </c>
      <c r="O53" s="161">
        <f>'ARP Quarterly'!I32</f>
        <v>0.12864600000000001</v>
      </c>
      <c r="P53" s="161">
        <f>'ARP Quarterly'!J32</f>
        <v>0.13267100000000001</v>
      </c>
      <c r="Q53" s="161">
        <f>'ARP Quarterly'!K32</f>
        <v>0.13669600000000001</v>
      </c>
      <c r="R53" s="161">
        <f>'ARP Quarterly'!L32</f>
        <v>0.14399700000000001</v>
      </c>
      <c r="S53" s="161">
        <f>'ARP Quarterly'!M32</f>
        <v>0.15129799999999999</v>
      </c>
      <c r="T53" s="161">
        <f>'ARP Quarterly'!N32</f>
        <v>0.15103900000000001</v>
      </c>
      <c r="U53" s="162">
        <f>'ARP Quarterly'!O32</f>
        <v>0.15078</v>
      </c>
    </row>
    <row r="54" spans="1:78" s="242" customFormat="1" x14ac:dyDescent="0.3">
      <c r="A54" s="244"/>
      <c r="B54" s="265" t="s">
        <v>473</v>
      </c>
      <c r="C54" s="239"/>
      <c r="D54" s="289"/>
      <c r="E54" s="275"/>
      <c r="F54" s="275"/>
      <c r="G54" s="275"/>
      <c r="H54" s="275"/>
      <c r="I54" s="290"/>
      <c r="J54" s="292">
        <f>'ARP Quarterly'!D31</f>
        <v>0.28000000000000003</v>
      </c>
      <c r="K54" s="291">
        <f>'ARP Quarterly'!E31</f>
        <v>0.56000000000000005</v>
      </c>
      <c r="L54" s="291">
        <f>'ARP Quarterly'!F31</f>
        <v>0.77700000000000002</v>
      </c>
      <c r="M54" s="291">
        <f>'ARP Quarterly'!G31</f>
        <v>0.99399999999999999</v>
      </c>
      <c r="N54" s="291">
        <f>'ARP Quarterly'!H31</f>
        <v>1.2047000000000001</v>
      </c>
      <c r="O54" s="291">
        <f>'ARP Quarterly'!I31</f>
        <v>1.4154</v>
      </c>
      <c r="P54" s="291">
        <f>'ARP Quarterly'!J31</f>
        <v>1.4091</v>
      </c>
      <c r="Q54" s="291">
        <f>'ARP Quarterly'!K31</f>
        <v>1.4028</v>
      </c>
      <c r="R54" s="291">
        <f>'ARP Quarterly'!L31</f>
        <v>1.4616</v>
      </c>
      <c r="S54" s="291">
        <f>'ARP Quarterly'!M31</f>
        <v>1.5204</v>
      </c>
      <c r="T54" s="291">
        <f>'ARP Quarterly'!N31</f>
        <v>1.5232000000000001</v>
      </c>
      <c r="U54" s="293">
        <f>'ARP Quarterly'!O31</f>
        <v>1.526</v>
      </c>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78"/>
      <c r="BF54" s="178"/>
      <c r="BG54" s="178"/>
      <c r="BH54" s="178"/>
      <c r="BI54" s="178"/>
      <c r="BJ54" s="178"/>
      <c r="BK54" s="178"/>
      <c r="BL54" s="178"/>
      <c r="BM54" s="178"/>
      <c r="BN54" s="178"/>
      <c r="BO54" s="178"/>
      <c r="BP54" s="178"/>
      <c r="BQ54" s="178"/>
      <c r="BR54" s="178"/>
      <c r="BS54" s="178"/>
      <c r="BT54" s="178"/>
      <c r="BU54" s="178"/>
      <c r="BV54" s="178"/>
      <c r="BW54" s="178"/>
      <c r="BX54" s="178"/>
      <c r="BY54" s="178"/>
      <c r="BZ54" s="178"/>
    </row>
    <row r="55" spans="1:78" s="178" customFormat="1" x14ac:dyDescent="0.35">
      <c r="A55" s="244"/>
      <c r="B55" s="243"/>
      <c r="C55" s="215"/>
      <c r="D55" s="228"/>
      <c r="E55" s="228"/>
      <c r="F55" s="228"/>
      <c r="G55" s="228"/>
      <c r="H55" s="228"/>
      <c r="I55" s="228"/>
      <c r="J55" s="241"/>
      <c r="K55" s="241"/>
      <c r="L55" s="241"/>
      <c r="M55" s="241"/>
      <c r="N55" s="241"/>
      <c r="O55" s="241"/>
      <c r="P55" s="241"/>
      <c r="Q55" s="241"/>
      <c r="R55" s="241"/>
      <c r="S55" s="241"/>
      <c r="T55" s="241"/>
      <c r="U55" s="241"/>
    </row>
    <row r="56" spans="1:78" s="178" customFormat="1" x14ac:dyDescent="0.35">
      <c r="A56" s="244"/>
      <c r="B56" s="243"/>
      <c r="C56" s="215"/>
      <c r="D56" s="228"/>
      <c r="E56" s="228"/>
      <c r="F56" s="228"/>
      <c r="G56" s="228"/>
      <c r="H56" s="228"/>
      <c r="I56" s="228"/>
      <c r="J56" s="241"/>
      <c r="K56" s="241"/>
      <c r="L56" s="241"/>
      <c r="M56" s="241"/>
      <c r="N56" s="241"/>
      <c r="O56" s="241"/>
      <c r="P56" s="241"/>
      <c r="Q56" s="241"/>
      <c r="R56" s="241"/>
      <c r="S56" s="241"/>
      <c r="T56" s="241"/>
      <c r="U56" s="241"/>
    </row>
    <row r="57" spans="1:78" s="157" customFormat="1" x14ac:dyDescent="0.3">
      <c r="A57" s="236"/>
      <c r="B57" s="297" t="s">
        <v>516</v>
      </c>
      <c r="D57" s="163"/>
      <c r="E57" s="163"/>
      <c r="F57" s="163"/>
      <c r="G57" s="163"/>
      <c r="H57" s="163"/>
      <c r="I57" s="163"/>
      <c r="J57" s="234"/>
      <c r="K57" s="234"/>
      <c r="L57" s="234"/>
      <c r="M57" s="234"/>
      <c r="N57" s="234"/>
      <c r="O57" s="234"/>
      <c r="P57" s="234"/>
      <c r="Q57" s="234"/>
      <c r="R57" s="234"/>
      <c r="S57" s="234"/>
      <c r="T57" s="234"/>
      <c r="U57" s="234"/>
    </row>
    <row r="58" spans="1:78" s="64" customFormat="1" ht="35" customHeight="1" x14ac:dyDescent="0.3">
      <c r="A58" s="230"/>
      <c r="B58" s="247" t="s">
        <v>468</v>
      </c>
      <c r="C58" s="248" t="s">
        <v>456</v>
      </c>
      <c r="D58" s="319" t="s">
        <v>470</v>
      </c>
      <c r="E58" s="255" t="s">
        <v>469</v>
      </c>
      <c r="F58" s="163"/>
      <c r="G58" s="163"/>
      <c r="H58" s="163"/>
      <c r="I58" s="163"/>
      <c r="J58" s="234"/>
      <c r="K58" s="234"/>
      <c r="L58" s="234"/>
      <c r="M58" s="234"/>
      <c r="N58" s="234"/>
      <c r="O58" s="234"/>
      <c r="P58" s="234"/>
      <c r="Q58" s="234"/>
      <c r="R58" s="234"/>
      <c r="S58" s="234"/>
      <c r="T58" s="234"/>
      <c r="U58" s="234"/>
      <c r="V58" s="157"/>
      <c r="Y58" s="157"/>
      <c r="Z58" s="157"/>
      <c r="AA58" s="157"/>
      <c r="AB58" s="157"/>
      <c r="AC58" s="157"/>
      <c r="AD58" s="157"/>
      <c r="AE58" s="157"/>
      <c r="AF58" s="157"/>
      <c r="AG58" s="157"/>
      <c r="AH58" s="157"/>
      <c r="AI58" s="157"/>
      <c r="AJ58" s="157"/>
      <c r="AK58" s="157"/>
      <c r="AL58" s="157"/>
      <c r="AM58" s="157"/>
      <c r="AN58" s="157"/>
      <c r="AO58" s="157"/>
      <c r="AP58" s="157"/>
      <c r="AQ58" s="157"/>
      <c r="AR58" s="157"/>
      <c r="AS58" s="157"/>
      <c r="AT58" s="157"/>
      <c r="AU58" s="157"/>
      <c r="AV58" s="157"/>
      <c r="AW58" s="157"/>
      <c r="AX58" s="157"/>
      <c r="AY58" s="157"/>
      <c r="AZ58" s="157"/>
      <c r="BA58" s="157"/>
      <c r="BB58" s="157"/>
      <c r="BC58" s="157"/>
      <c r="BD58" s="157"/>
      <c r="BE58" s="157"/>
      <c r="BF58" s="157"/>
      <c r="BG58" s="157"/>
      <c r="BH58" s="157"/>
      <c r="BI58" s="157"/>
      <c r="BJ58" s="157"/>
      <c r="BK58" s="157"/>
      <c r="BL58" s="157"/>
      <c r="BM58" s="157"/>
      <c r="BN58" s="157"/>
      <c r="BO58" s="157"/>
      <c r="BP58" s="157"/>
      <c r="BQ58" s="157"/>
      <c r="BR58" s="157"/>
      <c r="BS58" s="157"/>
      <c r="BT58" s="157"/>
      <c r="BU58" s="157"/>
      <c r="BV58" s="157"/>
      <c r="BW58" s="157"/>
      <c r="BX58" s="157"/>
      <c r="BY58" s="157"/>
      <c r="BZ58" s="157"/>
    </row>
    <row r="59" spans="1:78" s="64" customFormat="1" ht="18.5" customHeight="1" x14ac:dyDescent="0.3">
      <c r="A59" s="230"/>
      <c r="B59" s="216" t="s">
        <v>497</v>
      </c>
      <c r="C59" s="270">
        <f>SUM(C60:C65)</f>
        <v>898.11599999999999</v>
      </c>
      <c r="D59" s="163">
        <f>SUM(D60:D64)</f>
        <v>203.64166666666668</v>
      </c>
      <c r="E59" s="83">
        <f>SUM(E60:E64)</f>
        <v>649.07733333333329</v>
      </c>
      <c r="F59" s="163"/>
      <c r="G59" s="163"/>
      <c r="H59" s="163"/>
      <c r="I59" s="232"/>
      <c r="J59" s="234"/>
      <c r="K59" s="234"/>
      <c r="L59" s="234"/>
      <c r="M59" s="234"/>
      <c r="N59" s="234"/>
      <c r="O59" s="234"/>
      <c r="P59" s="234"/>
      <c r="Q59" s="234"/>
      <c r="R59" s="234"/>
      <c r="S59" s="234"/>
      <c r="T59" s="234"/>
      <c r="U59" s="234"/>
      <c r="V59" s="236"/>
      <c r="W59" s="236"/>
      <c r="X59" s="236"/>
      <c r="Y59" s="236"/>
      <c r="Z59" s="236"/>
      <c r="AA59" s="236"/>
      <c r="AB59" s="236"/>
      <c r="AC59" s="157"/>
      <c r="AD59" s="157"/>
      <c r="AE59" s="157"/>
      <c r="AF59" s="157"/>
      <c r="AG59" s="157"/>
      <c r="AH59" s="157"/>
      <c r="AI59" s="157"/>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c r="BV59" s="157"/>
      <c r="BW59" s="157"/>
      <c r="BX59" s="157"/>
      <c r="BY59" s="157"/>
      <c r="BZ59" s="157"/>
    </row>
    <row r="60" spans="1:78" s="64" customFormat="1" x14ac:dyDescent="0.3">
      <c r="A60" s="230"/>
      <c r="B60" s="213" t="s">
        <v>390</v>
      </c>
      <c r="C60" s="270">
        <f>C69</f>
        <v>150</v>
      </c>
      <c r="D60" s="163">
        <f>SUM(D12:I12)/4</f>
        <v>149.47499999999999</v>
      </c>
      <c r="E60" s="256">
        <f>C60-D60</f>
        <v>0.52500000000000568</v>
      </c>
      <c r="F60" s="163"/>
      <c r="G60" s="163"/>
      <c r="H60" s="163"/>
      <c r="I60" s="329"/>
      <c r="J60" s="329"/>
      <c r="K60" s="329"/>
      <c r="L60" s="329"/>
      <c r="M60" s="329"/>
      <c r="N60" s="329"/>
      <c r="O60" s="329"/>
      <c r="P60" s="329"/>
      <c r="Q60" s="234"/>
      <c r="R60" s="234"/>
      <c r="S60" s="234"/>
      <c r="T60" s="234"/>
      <c r="U60" s="234"/>
      <c r="V60" s="236"/>
      <c r="W60" s="236"/>
      <c r="X60" s="236"/>
      <c r="Y60" s="236"/>
      <c r="Z60" s="236"/>
      <c r="AA60" s="236"/>
      <c r="AB60" s="236"/>
    </row>
    <row r="61" spans="1:78" s="64" customFormat="1" x14ac:dyDescent="0.3">
      <c r="A61" s="230"/>
      <c r="B61" s="213" t="s">
        <v>391</v>
      </c>
      <c r="C61" s="233">
        <f>C70+C74+C80</f>
        <v>273.16899999999998</v>
      </c>
      <c r="D61" s="163">
        <f>SUM(D13:I13)/4</f>
        <v>22.075000000000003</v>
      </c>
      <c r="E61" s="256">
        <f t="shared" ref="E61:E64" si="20">C61-D61</f>
        <v>251.09399999999999</v>
      </c>
      <c r="F61" s="163"/>
      <c r="G61" s="163"/>
      <c r="H61" s="163"/>
      <c r="I61" s="329"/>
      <c r="J61" s="329"/>
      <c r="K61" s="329"/>
      <c r="L61" s="329"/>
      <c r="M61" s="329"/>
      <c r="N61" s="329"/>
      <c r="O61" s="329"/>
      <c r="P61" s="329"/>
      <c r="Q61" s="234"/>
      <c r="R61" s="234"/>
      <c r="S61" s="234"/>
      <c r="T61" s="234"/>
      <c r="U61" s="234"/>
      <c r="V61" s="236"/>
      <c r="W61" s="236"/>
      <c r="X61" s="236"/>
      <c r="Y61" s="236"/>
      <c r="Z61" s="236"/>
      <c r="AA61" s="236"/>
      <c r="AB61" s="236"/>
    </row>
    <row r="62" spans="1:78" s="64" customFormat="1" x14ac:dyDescent="0.3">
      <c r="A62" s="230"/>
      <c r="B62" s="272" t="s">
        <v>392</v>
      </c>
      <c r="C62" s="267">
        <f>C71+C81+C75</f>
        <v>38.5</v>
      </c>
      <c r="D62" s="163">
        <f>SUM(D14:I14)/4</f>
        <v>29.675000000000004</v>
      </c>
      <c r="E62" s="256">
        <f t="shared" si="20"/>
        <v>8.8249999999999957</v>
      </c>
      <c r="F62" s="163"/>
      <c r="G62" s="163"/>
      <c r="H62" s="163"/>
      <c r="I62" s="329"/>
      <c r="J62" s="329"/>
      <c r="K62" s="329"/>
      <c r="L62" s="329"/>
      <c r="M62" s="329"/>
      <c r="N62" s="329"/>
      <c r="O62" s="329"/>
      <c r="P62" s="329"/>
      <c r="Q62" s="631"/>
      <c r="R62" s="631"/>
      <c r="S62" s="631"/>
      <c r="T62" s="631"/>
      <c r="U62" s="631"/>
      <c r="V62" s="631"/>
      <c r="W62" s="631"/>
      <c r="X62" s="631"/>
      <c r="Y62" s="631"/>
      <c r="Z62" s="631"/>
      <c r="AA62" s="631"/>
      <c r="AB62" s="631"/>
    </row>
    <row r="63" spans="1:78" s="64" customFormat="1" ht="17" customHeight="1" x14ac:dyDescent="0.3">
      <c r="A63" s="230"/>
      <c r="B63" s="272" t="s">
        <v>467</v>
      </c>
      <c r="C63" s="267">
        <f>C73</f>
        <v>29</v>
      </c>
      <c r="D63" s="163">
        <f>SUM(D15:I15)/4</f>
        <v>2.4166666666666665</v>
      </c>
      <c r="E63" s="256">
        <f t="shared" si="20"/>
        <v>26.583333333333332</v>
      </c>
      <c r="F63" s="163"/>
      <c r="G63" s="163"/>
      <c r="H63" s="163"/>
      <c r="I63" s="329"/>
      <c r="J63" s="329"/>
      <c r="K63" s="329"/>
      <c r="L63" s="329"/>
      <c r="M63" s="329"/>
      <c r="N63" s="329"/>
      <c r="O63" s="329"/>
      <c r="P63" s="329"/>
      <c r="Q63" s="632"/>
      <c r="R63" s="632"/>
      <c r="S63" s="632"/>
      <c r="T63" s="632"/>
      <c r="U63" s="632"/>
      <c r="V63" s="632"/>
      <c r="W63" s="632"/>
      <c r="X63" s="632"/>
      <c r="Y63" s="632"/>
      <c r="Z63" s="632"/>
      <c r="AA63" s="632"/>
      <c r="AB63" s="175"/>
    </row>
    <row r="64" spans="1:78" s="64" customFormat="1" ht="15.5" customHeight="1" x14ac:dyDescent="0.3">
      <c r="A64" s="230"/>
      <c r="B64" s="272" t="s">
        <v>477</v>
      </c>
      <c r="C64" s="267">
        <f>C79</f>
        <v>362.04999999999995</v>
      </c>
      <c r="D64" s="163">
        <v>0</v>
      </c>
      <c r="E64" s="256">
        <f t="shared" si="20"/>
        <v>362.04999999999995</v>
      </c>
      <c r="F64" s="163"/>
      <c r="G64" s="163"/>
      <c r="H64" s="163"/>
      <c r="I64" s="329"/>
      <c r="J64" s="329"/>
      <c r="K64" s="329"/>
      <c r="L64" s="329"/>
      <c r="M64" s="329"/>
      <c r="N64" s="329"/>
      <c r="O64" s="329"/>
      <c r="P64" s="329"/>
      <c r="Q64" s="175"/>
      <c r="R64" s="175"/>
      <c r="S64" s="175"/>
      <c r="T64" s="175"/>
      <c r="U64" s="175"/>
      <c r="V64" s="175"/>
      <c r="W64" s="175"/>
      <c r="X64" s="175"/>
      <c r="Y64" s="175"/>
      <c r="Z64" s="175"/>
      <c r="AA64" s="175"/>
      <c r="AB64" s="175"/>
    </row>
    <row r="65" spans="1:28" s="64" customFormat="1" ht="15" customHeight="1" x14ac:dyDescent="0.3">
      <c r="A65" s="230"/>
      <c r="B65" s="209" t="s">
        <v>503</v>
      </c>
      <c r="C65" s="270">
        <f>C82+C83+C76+C77</f>
        <v>45.396999999999998</v>
      </c>
      <c r="D65" s="163"/>
      <c r="E65" s="256"/>
      <c r="F65" s="163"/>
      <c r="G65" s="163"/>
      <c r="H65" s="163"/>
      <c r="I65" s="329"/>
      <c r="J65" s="329"/>
      <c r="K65" s="329"/>
      <c r="L65" s="329"/>
      <c r="M65" s="329"/>
      <c r="N65" s="329"/>
      <c r="O65" s="329"/>
      <c r="P65" s="329"/>
      <c r="Q65" s="234"/>
      <c r="R65" s="234"/>
      <c r="S65" s="234"/>
      <c r="T65" s="234"/>
      <c r="U65" s="234"/>
      <c r="V65" s="236"/>
      <c r="W65" s="236"/>
      <c r="X65" s="236"/>
      <c r="Y65" s="236"/>
      <c r="Z65" s="236"/>
      <c r="AA65" s="236"/>
      <c r="AB65" s="236"/>
    </row>
    <row r="66" spans="1:28" s="64" customFormat="1" ht="5" customHeight="1" x14ac:dyDescent="0.3">
      <c r="A66" s="230"/>
      <c r="B66" s="209"/>
      <c r="C66" s="270"/>
      <c r="D66" s="163"/>
      <c r="E66" s="256"/>
      <c r="F66" s="163"/>
      <c r="G66" s="163"/>
      <c r="H66" s="163"/>
      <c r="I66" s="329"/>
      <c r="J66" s="329"/>
      <c r="K66" s="329"/>
      <c r="L66" s="329"/>
      <c r="M66" s="329"/>
      <c r="N66" s="329"/>
      <c r="O66" s="329"/>
      <c r="P66" s="329"/>
      <c r="Q66" s="234"/>
      <c r="R66" s="234"/>
      <c r="S66" s="234"/>
      <c r="T66" s="234"/>
      <c r="U66" s="234"/>
      <c r="V66" s="236"/>
      <c r="W66" s="236"/>
      <c r="X66" s="236"/>
      <c r="Y66" s="236"/>
      <c r="Z66" s="236"/>
      <c r="AA66" s="236"/>
      <c r="AB66" s="236"/>
    </row>
    <row r="67" spans="1:28" s="64" customFormat="1" ht="18.5" customHeight="1" x14ac:dyDescent="0.3">
      <c r="A67" s="230"/>
      <c r="B67" s="216" t="s">
        <v>496</v>
      </c>
      <c r="C67" s="267">
        <f>C68+C72+C78</f>
        <v>898.11599999999999</v>
      </c>
      <c r="D67" s="163"/>
      <c r="E67" s="256"/>
      <c r="F67" s="163"/>
      <c r="G67" s="163"/>
      <c r="H67" s="163"/>
      <c r="I67" s="329"/>
      <c r="J67" s="329"/>
      <c r="K67" s="329"/>
      <c r="L67" s="329"/>
      <c r="M67" s="329"/>
      <c r="N67" s="329"/>
      <c r="O67" s="329"/>
      <c r="P67" s="329"/>
      <c r="Q67" s="234"/>
      <c r="R67" s="234"/>
      <c r="S67" s="234"/>
      <c r="T67" s="234"/>
      <c r="U67" s="234"/>
      <c r="V67" s="157"/>
    </row>
    <row r="68" spans="1:28" s="64" customFormat="1" ht="16" customHeight="1" x14ac:dyDescent="0.3">
      <c r="A68" s="230"/>
      <c r="B68" s="159" t="s">
        <v>394</v>
      </c>
      <c r="C68" s="267">
        <f>SUM(C69:C71)</f>
        <v>199</v>
      </c>
      <c r="D68" s="163"/>
      <c r="E68" s="256"/>
      <c r="F68" s="163"/>
      <c r="G68" s="163"/>
      <c r="H68" s="163"/>
      <c r="I68" s="329"/>
      <c r="J68" s="329"/>
      <c r="K68" s="329"/>
      <c r="L68" s="329"/>
      <c r="M68" s="329"/>
      <c r="N68" s="329"/>
      <c r="O68" s="329"/>
      <c r="P68" s="329"/>
      <c r="Q68" s="234"/>
      <c r="R68" s="234"/>
      <c r="S68" s="234"/>
      <c r="T68" s="234"/>
      <c r="U68" s="234"/>
      <c r="V68" s="157"/>
    </row>
    <row r="69" spans="1:28" s="64" customFormat="1" ht="20.5" customHeight="1" x14ac:dyDescent="0.3">
      <c r="A69" s="230"/>
      <c r="B69" s="246" t="s">
        <v>390</v>
      </c>
      <c r="C69" s="267">
        <v>150</v>
      </c>
      <c r="D69" s="163"/>
      <c r="E69" s="256"/>
      <c r="F69" s="163"/>
      <c r="G69" s="163"/>
      <c r="H69" s="163"/>
      <c r="I69" s="329"/>
      <c r="J69" s="329"/>
      <c r="K69" s="329"/>
      <c r="L69" s="329"/>
      <c r="M69" s="329"/>
      <c r="N69" s="329"/>
      <c r="O69" s="329"/>
      <c r="P69" s="329"/>
      <c r="Q69" s="234"/>
      <c r="R69" s="234"/>
      <c r="S69" s="234"/>
      <c r="T69" s="234"/>
      <c r="U69" s="234"/>
      <c r="V69" s="157"/>
    </row>
    <row r="70" spans="1:28" s="64" customFormat="1" ht="16.5" customHeight="1" x14ac:dyDescent="0.3">
      <c r="A70" s="230"/>
      <c r="B70" s="246" t="s">
        <v>391</v>
      </c>
      <c r="C70" s="231">
        <v>22</v>
      </c>
      <c r="D70" s="194"/>
      <c r="E70" s="256"/>
      <c r="F70" s="163"/>
      <c r="G70" s="163"/>
      <c r="H70" s="163"/>
      <c r="I70" s="329"/>
      <c r="J70" s="329"/>
      <c r="K70" s="329"/>
      <c r="L70" s="329"/>
      <c r="M70" s="329"/>
      <c r="N70" s="329"/>
      <c r="O70" s="329"/>
      <c r="P70" s="329"/>
      <c r="Q70" s="234"/>
      <c r="R70" s="234"/>
      <c r="S70" s="234"/>
      <c r="T70" s="234"/>
      <c r="U70" s="234"/>
      <c r="V70" s="157"/>
    </row>
    <row r="71" spans="1:28" s="230" customFormat="1" x14ac:dyDescent="0.3">
      <c r="B71" s="273" t="s">
        <v>392</v>
      </c>
      <c r="C71" s="267">
        <v>27</v>
      </c>
      <c r="D71" s="163"/>
      <c r="E71" s="256"/>
      <c r="F71" s="215"/>
      <c r="G71" s="163"/>
      <c r="H71" s="163"/>
      <c r="I71" s="329"/>
      <c r="J71" s="329"/>
      <c r="K71" s="329"/>
      <c r="L71" s="329"/>
      <c r="M71" s="329"/>
      <c r="N71" s="329"/>
      <c r="O71" s="329"/>
      <c r="P71" s="329"/>
      <c r="Q71" s="234"/>
      <c r="R71" s="234"/>
      <c r="S71" s="234"/>
      <c r="T71" s="234"/>
      <c r="U71" s="234"/>
      <c r="V71" s="236"/>
    </row>
    <row r="72" spans="1:28" s="230" customFormat="1" ht="15" customHeight="1" x14ac:dyDescent="0.3">
      <c r="B72" s="274" t="s">
        <v>395</v>
      </c>
      <c r="C72" s="267">
        <f>SUM(C73:C77)</f>
        <v>150</v>
      </c>
      <c r="D72" s="163"/>
      <c r="E72" s="256"/>
      <c r="F72" s="163"/>
      <c r="G72" s="163"/>
      <c r="H72" s="163"/>
      <c r="I72" s="163"/>
      <c r="J72" s="234"/>
      <c r="K72" s="234"/>
      <c r="L72" s="234"/>
      <c r="M72" s="234"/>
      <c r="N72" s="234"/>
      <c r="O72" s="234"/>
      <c r="P72" s="234"/>
      <c r="Q72" s="234"/>
      <c r="R72" s="234"/>
      <c r="S72" s="234"/>
      <c r="T72" s="234"/>
      <c r="U72" s="234"/>
      <c r="V72" s="236"/>
    </row>
    <row r="73" spans="1:28" s="230" customFormat="1" ht="17" customHeight="1" x14ac:dyDescent="0.3">
      <c r="A73" s="236"/>
      <c r="B73" s="273" t="s">
        <v>389</v>
      </c>
      <c r="C73" s="267">
        <f>'Response and Relief Act Score'!F7</f>
        <v>29</v>
      </c>
      <c r="D73" s="163"/>
      <c r="E73" s="256"/>
      <c r="F73" s="163"/>
      <c r="G73" s="163"/>
      <c r="H73" s="163"/>
      <c r="I73" s="163"/>
      <c r="J73" s="236"/>
      <c r="K73" s="236"/>
      <c r="L73" s="236"/>
      <c r="M73" s="236"/>
      <c r="N73" s="236"/>
      <c r="O73" s="236"/>
      <c r="P73" s="236"/>
      <c r="Q73" s="236"/>
      <c r="R73" s="236"/>
    </row>
    <row r="74" spans="1:28" s="230" customFormat="1" x14ac:dyDescent="0.3">
      <c r="A74" s="236"/>
      <c r="B74" s="246" t="s">
        <v>391</v>
      </c>
      <c r="C74" s="267">
        <f>'Response and Relief Act Score'!F5</f>
        <v>82</v>
      </c>
      <c r="D74" s="163"/>
      <c r="E74" s="256"/>
      <c r="F74" s="163"/>
      <c r="G74" s="163"/>
      <c r="H74" s="163"/>
      <c r="I74" s="232"/>
      <c r="J74" s="234"/>
      <c r="K74" s="234"/>
      <c r="L74" s="234"/>
      <c r="M74" s="234"/>
      <c r="N74" s="234"/>
      <c r="O74" s="234"/>
      <c r="P74" s="234"/>
      <c r="Q74" s="234"/>
      <c r="R74" s="234"/>
      <c r="S74" s="234"/>
      <c r="T74" s="234"/>
      <c r="U74" s="234"/>
      <c r="V74" s="236"/>
    </row>
    <row r="75" spans="1:28" s="230" customFormat="1" x14ac:dyDescent="0.3">
      <c r="A75" s="236"/>
      <c r="B75" s="246" t="s">
        <v>392</v>
      </c>
      <c r="C75" s="267">
        <f>'Response and Relief Act Score'!F6</f>
        <v>3</v>
      </c>
      <c r="D75" s="163"/>
      <c r="E75" s="256"/>
      <c r="F75" s="163"/>
      <c r="G75" s="163"/>
      <c r="H75" s="163"/>
      <c r="I75" s="232"/>
      <c r="J75" s="234"/>
      <c r="K75" s="234"/>
      <c r="L75" s="234"/>
      <c r="M75" s="234"/>
      <c r="N75" s="234"/>
      <c r="O75" s="234"/>
      <c r="P75" s="234"/>
      <c r="Q75" s="234"/>
      <c r="R75" s="234"/>
      <c r="S75" s="234"/>
      <c r="T75" s="234"/>
      <c r="U75" s="234"/>
      <c r="V75" s="236"/>
    </row>
    <row r="76" spans="1:28" s="230" customFormat="1" x14ac:dyDescent="0.3">
      <c r="A76" s="236"/>
      <c r="B76" s="246" t="s">
        <v>502</v>
      </c>
      <c r="C76" s="267">
        <f>'Response and Relief Act Score'!F9</f>
        <v>34</v>
      </c>
      <c r="D76" s="163"/>
      <c r="E76" s="256"/>
      <c r="F76" s="163"/>
      <c r="G76" s="163"/>
      <c r="H76" s="163"/>
      <c r="I76" s="324"/>
      <c r="J76" s="234"/>
      <c r="K76" s="234"/>
      <c r="L76" s="234"/>
      <c r="M76" s="234"/>
      <c r="N76" s="234"/>
      <c r="O76" s="234"/>
      <c r="P76" s="234"/>
      <c r="Q76" s="234"/>
      <c r="R76" s="234"/>
      <c r="S76" s="234"/>
      <c r="T76" s="234"/>
      <c r="U76" s="234"/>
      <c r="V76" s="236"/>
    </row>
    <row r="77" spans="1:28" s="230" customFormat="1" ht="12.5" customHeight="1" x14ac:dyDescent="0.3">
      <c r="A77" s="236"/>
      <c r="B77" s="246" t="s">
        <v>499</v>
      </c>
      <c r="C77" s="267">
        <f>'Response and Relief Act Score'!F8</f>
        <v>2</v>
      </c>
      <c r="D77" s="232"/>
      <c r="E77" s="257"/>
      <c r="F77" s="232"/>
      <c r="G77" s="232"/>
      <c r="H77" s="232"/>
      <c r="I77" s="232"/>
      <c r="J77" s="234"/>
      <c r="K77" s="234"/>
      <c r="L77" s="234"/>
      <c r="M77" s="234"/>
      <c r="N77" s="234"/>
      <c r="O77" s="234"/>
      <c r="P77" s="234"/>
      <c r="Q77" s="234"/>
      <c r="R77" s="234"/>
      <c r="S77" s="234"/>
      <c r="T77" s="234"/>
      <c r="U77" s="234"/>
      <c r="V77" s="236"/>
    </row>
    <row r="78" spans="1:28" s="230" customFormat="1" x14ac:dyDescent="0.3">
      <c r="A78" s="263"/>
      <c r="B78" s="261" t="s">
        <v>455</v>
      </c>
      <c r="C78" s="270">
        <f>SUM(C79:C83)</f>
        <v>549.11599999999999</v>
      </c>
      <c r="D78" s="232"/>
      <c r="E78" s="257"/>
      <c r="F78" s="232"/>
      <c r="G78" s="232"/>
      <c r="H78" s="232"/>
      <c r="I78" s="232"/>
      <c r="J78" s="234"/>
      <c r="K78" s="234"/>
      <c r="L78" s="234"/>
      <c r="M78" s="234"/>
      <c r="N78" s="234"/>
      <c r="O78" s="234"/>
      <c r="P78" s="234"/>
      <c r="Q78" s="234"/>
      <c r="R78" s="234"/>
      <c r="S78" s="234"/>
      <c r="T78" s="234"/>
      <c r="U78" s="234"/>
      <c r="V78" s="236"/>
    </row>
    <row r="79" spans="1:28" s="230" customFormat="1" ht="16" customHeight="1" x14ac:dyDescent="0.3">
      <c r="A79" s="263"/>
      <c r="B79" s="262" t="s">
        <v>477</v>
      </c>
      <c r="C79" s="270">
        <f>'ARP Score'!W15</f>
        <v>362.04999999999995</v>
      </c>
      <c r="D79" s="232"/>
      <c r="E79" s="257"/>
      <c r="F79" s="232"/>
      <c r="G79" s="232"/>
      <c r="H79" s="232"/>
      <c r="I79" s="232"/>
      <c r="J79" s="234"/>
      <c r="K79" s="234"/>
      <c r="L79" s="234"/>
      <c r="M79" s="234"/>
      <c r="N79" s="234"/>
      <c r="O79" s="234"/>
      <c r="P79" s="234"/>
      <c r="Q79" s="234"/>
      <c r="R79" s="234"/>
      <c r="S79" s="234"/>
      <c r="T79" s="234"/>
      <c r="U79" s="234"/>
      <c r="V79" s="236"/>
    </row>
    <row r="80" spans="1:28" s="230" customFormat="1" ht="15" customHeight="1" x14ac:dyDescent="0.3">
      <c r="A80" s="630"/>
      <c r="B80" s="262" t="s">
        <v>391</v>
      </c>
      <c r="C80" s="270">
        <f>'ARP Score'!AA15</f>
        <v>169.16899999999998</v>
      </c>
      <c r="D80" s="232"/>
      <c r="E80" s="257"/>
      <c r="F80" s="232"/>
      <c r="G80" s="232"/>
      <c r="H80" s="232"/>
      <c r="I80" s="232"/>
      <c r="J80" s="234"/>
      <c r="K80" s="234"/>
      <c r="L80" s="234"/>
      <c r="M80" s="234"/>
      <c r="N80" s="234"/>
      <c r="O80" s="234"/>
      <c r="P80" s="234"/>
      <c r="Q80" s="234"/>
      <c r="R80" s="234"/>
      <c r="S80" s="234"/>
      <c r="T80" s="234"/>
      <c r="U80" s="234"/>
      <c r="V80" s="236"/>
    </row>
    <row r="81" spans="1:22" s="230" customFormat="1" x14ac:dyDescent="0.3">
      <c r="A81" s="630"/>
      <c r="B81" s="264" t="s">
        <v>392</v>
      </c>
      <c r="C81" s="270">
        <f>'ARP Score'!Y15</f>
        <v>8.5</v>
      </c>
      <c r="D81" s="232"/>
      <c r="E81" s="257"/>
      <c r="F81" s="232"/>
      <c r="G81" s="232"/>
      <c r="H81" s="232"/>
      <c r="I81" s="232"/>
      <c r="J81" s="234"/>
      <c r="K81" s="234"/>
      <c r="L81" s="234"/>
      <c r="M81" s="234"/>
      <c r="N81" s="234"/>
      <c r="O81" s="234"/>
      <c r="P81" s="234"/>
      <c r="Q81" s="234"/>
      <c r="R81" s="234"/>
      <c r="S81" s="234"/>
      <c r="T81" s="234"/>
      <c r="U81" s="234"/>
      <c r="V81" s="236"/>
    </row>
    <row r="82" spans="1:22" s="230" customFormat="1" ht="17" customHeight="1" x14ac:dyDescent="0.3">
      <c r="A82" s="263"/>
      <c r="B82" s="262" t="s">
        <v>504</v>
      </c>
      <c r="C82" s="270">
        <f>'ARP Score'!AC15</f>
        <v>0.79700000000000004</v>
      </c>
      <c r="D82" s="232"/>
      <c r="E82" s="257"/>
      <c r="F82" s="232"/>
      <c r="G82" s="232"/>
      <c r="H82" s="232"/>
      <c r="I82" s="232"/>
      <c r="J82" s="234"/>
      <c r="K82" s="234"/>
      <c r="L82" s="234"/>
      <c r="M82" s="234"/>
      <c r="N82" s="234"/>
      <c r="O82" s="234"/>
      <c r="P82" s="234"/>
      <c r="Q82" s="234"/>
      <c r="R82" s="234"/>
      <c r="S82" s="234"/>
      <c r="T82" s="234"/>
      <c r="U82" s="234"/>
      <c r="V82" s="236"/>
    </row>
    <row r="83" spans="1:22" s="230" customFormat="1" ht="17" customHeight="1" x14ac:dyDescent="0.3">
      <c r="A83" s="263"/>
      <c r="B83" s="265" t="s">
        <v>473</v>
      </c>
      <c r="C83" s="271">
        <f>'ARP Score'!AD15</f>
        <v>8.6</v>
      </c>
      <c r="D83" s="266"/>
      <c r="E83" s="258"/>
      <c r="F83" s="232"/>
      <c r="G83" s="232"/>
      <c r="H83" s="232"/>
      <c r="I83" s="232"/>
      <c r="J83" s="234"/>
      <c r="K83" s="234"/>
      <c r="L83" s="234"/>
      <c r="M83" s="234"/>
      <c r="N83" s="234"/>
      <c r="O83" s="234"/>
      <c r="P83" s="234"/>
      <c r="Q83" s="234"/>
      <c r="R83" s="234"/>
      <c r="S83" s="234"/>
      <c r="T83" s="234"/>
      <c r="U83" s="234"/>
      <c r="V83" s="236"/>
    </row>
    <row r="84" spans="1:22" s="230" customFormat="1" ht="17" customHeight="1" x14ac:dyDescent="0.3">
      <c r="A84" s="236"/>
      <c r="B84" s="262"/>
      <c r="C84" s="214"/>
      <c r="D84" s="232"/>
      <c r="E84" s="232"/>
      <c r="F84" s="232"/>
      <c r="G84" s="232"/>
      <c r="H84" s="232"/>
      <c r="I84" s="232"/>
      <c r="J84" s="234"/>
      <c r="K84" s="234"/>
      <c r="L84" s="234"/>
      <c r="M84" s="234"/>
      <c r="N84" s="234"/>
      <c r="O84" s="234"/>
      <c r="P84" s="234"/>
      <c r="Q84" s="234"/>
      <c r="R84" s="234"/>
      <c r="S84" s="234"/>
      <c r="T84" s="234"/>
      <c r="U84" s="234"/>
      <c r="V84" s="236"/>
    </row>
    <row r="85" spans="1:22" s="230" customFormat="1" ht="17" customHeight="1" x14ac:dyDescent="0.3">
      <c r="A85" s="236"/>
      <c r="B85" s="254" t="s">
        <v>517</v>
      </c>
      <c r="C85" s="214"/>
      <c r="D85" s="232"/>
      <c r="E85" s="232"/>
      <c r="F85" s="232"/>
      <c r="G85" s="232"/>
      <c r="H85" s="232"/>
      <c r="I85" s="232"/>
      <c r="J85" s="234"/>
      <c r="K85" s="234"/>
      <c r="L85" s="234"/>
      <c r="M85" s="234"/>
      <c r="N85" s="234"/>
      <c r="O85" s="234"/>
      <c r="P85" s="234"/>
      <c r="Q85" s="234"/>
      <c r="R85" s="234"/>
      <c r="S85" s="234"/>
      <c r="T85" s="234"/>
      <c r="U85" s="234"/>
      <c r="V85" s="236"/>
    </row>
    <row r="86" spans="1:22" s="230" customFormat="1" x14ac:dyDescent="0.3">
      <c r="A86" s="236"/>
      <c r="B86" s="594" t="s">
        <v>475</v>
      </c>
      <c r="C86" s="595"/>
      <c r="D86" s="600" t="s">
        <v>343</v>
      </c>
      <c r="E86" s="601"/>
      <c r="F86" s="601"/>
      <c r="G86" s="601"/>
      <c r="H86" s="601"/>
      <c r="I86" s="601"/>
      <c r="J86" s="627" t="s">
        <v>166</v>
      </c>
      <c r="K86" s="613"/>
      <c r="L86" s="613"/>
      <c r="M86" s="613"/>
      <c r="N86" s="613"/>
      <c r="O86" s="613"/>
      <c r="P86" s="613"/>
      <c r="Q86" s="613"/>
      <c r="R86" s="613"/>
      <c r="S86" s="613"/>
      <c r="T86" s="613"/>
      <c r="U86" s="628"/>
      <c r="V86" s="236"/>
    </row>
    <row r="87" spans="1:22" s="64" customFormat="1" x14ac:dyDescent="0.3">
      <c r="A87" s="230"/>
      <c r="B87" s="596"/>
      <c r="C87" s="597"/>
      <c r="D87" s="56">
        <v>2019</v>
      </c>
      <c r="E87" s="602">
        <v>2020</v>
      </c>
      <c r="F87" s="603"/>
      <c r="G87" s="603"/>
      <c r="H87" s="604"/>
      <c r="I87" s="56">
        <v>2021</v>
      </c>
      <c r="J87" s="608">
        <v>2021</v>
      </c>
      <c r="K87" s="609"/>
      <c r="L87" s="610"/>
      <c r="M87" s="608">
        <v>2022</v>
      </c>
      <c r="N87" s="609"/>
      <c r="O87" s="609"/>
      <c r="P87" s="609"/>
      <c r="Q87" s="608">
        <v>2023</v>
      </c>
      <c r="R87" s="609"/>
      <c r="S87" s="609"/>
      <c r="T87" s="609"/>
      <c r="U87" s="105">
        <v>2024</v>
      </c>
    </row>
    <row r="88" spans="1:22" s="64" customFormat="1" x14ac:dyDescent="0.3">
      <c r="A88" s="230"/>
      <c r="B88" s="598"/>
      <c r="C88" s="599"/>
      <c r="D88" s="57" t="s">
        <v>160</v>
      </c>
      <c r="E88" s="58" t="s">
        <v>157</v>
      </c>
      <c r="F88" s="59" t="s">
        <v>158</v>
      </c>
      <c r="G88" s="59" t="s">
        <v>159</v>
      </c>
      <c r="H88" s="60" t="s">
        <v>160</v>
      </c>
      <c r="I88" s="57" t="s">
        <v>157</v>
      </c>
      <c r="J88" s="106" t="s">
        <v>158</v>
      </c>
      <c r="K88" s="107" t="s">
        <v>159</v>
      </c>
      <c r="L88" s="108" t="s">
        <v>160</v>
      </c>
      <c r="M88" s="106" t="s">
        <v>157</v>
      </c>
      <c r="N88" s="107" t="s">
        <v>158</v>
      </c>
      <c r="O88" s="107" t="s">
        <v>159</v>
      </c>
      <c r="P88" s="107" t="s">
        <v>160</v>
      </c>
      <c r="Q88" s="106" t="s">
        <v>157</v>
      </c>
      <c r="R88" s="107" t="s">
        <v>158</v>
      </c>
      <c r="S88" s="107" t="s">
        <v>159</v>
      </c>
      <c r="T88" s="107" t="s">
        <v>160</v>
      </c>
      <c r="U88" s="109" t="s">
        <v>157</v>
      </c>
    </row>
    <row r="89" spans="1:22" s="64" customFormat="1" ht="19" customHeight="1" x14ac:dyDescent="0.35">
      <c r="A89" s="230"/>
      <c r="B89" s="86" t="s">
        <v>458</v>
      </c>
      <c r="C89" s="315"/>
      <c r="D89" s="316">
        <f>SUM(D90:D96)</f>
        <v>203.99099999999999</v>
      </c>
      <c r="E89" s="316">
        <f t="shared" ref="E89:U89" si="21">SUM(E90:E96)</f>
        <v>204.37099999999998</v>
      </c>
      <c r="F89" s="316">
        <f t="shared" si="21"/>
        <v>321.36000000000018</v>
      </c>
      <c r="G89" s="316">
        <f t="shared" si="21"/>
        <v>287.12800000000004</v>
      </c>
      <c r="H89" s="316">
        <f t="shared" si="21"/>
        <v>285.90700000000004</v>
      </c>
      <c r="I89" s="316">
        <f t="shared" si="21"/>
        <v>312.43700000000001</v>
      </c>
      <c r="J89" s="317">
        <f t="shared" si="21"/>
        <v>354.87315000000001</v>
      </c>
      <c r="K89" s="323">
        <f t="shared" si="21"/>
        <v>399.25426586666669</v>
      </c>
      <c r="L89" s="323">
        <f t="shared" si="21"/>
        <v>404.34833356800004</v>
      </c>
      <c r="M89" s="323">
        <f t="shared" si="21"/>
        <v>405.77946301738677</v>
      </c>
      <c r="N89" s="323">
        <f t="shared" si="21"/>
        <v>421.43940018474893</v>
      </c>
      <c r="O89" s="323">
        <f t="shared" si="21"/>
        <v>437.46390333880549</v>
      </c>
      <c r="P89" s="323">
        <f t="shared" si="21"/>
        <v>447.3825801190244</v>
      </c>
      <c r="Q89" s="323">
        <f t="shared" si="21"/>
        <v>457.69557147045202</v>
      </c>
      <c r="R89" s="323">
        <f t="shared" si="21"/>
        <v>430.36414247593677</v>
      </c>
      <c r="S89" s="323">
        <f t="shared" si="21"/>
        <v>433.45920412164094</v>
      </c>
      <c r="T89" s="323">
        <f t="shared" si="21"/>
        <v>446.39630603317329</v>
      </c>
      <c r="U89" s="318">
        <f t="shared" si="21"/>
        <v>416.76136688783356</v>
      </c>
    </row>
    <row r="90" spans="1:22" s="64" customFormat="1" x14ac:dyDescent="0.3">
      <c r="A90" s="230"/>
      <c r="B90" s="173" t="s">
        <v>390</v>
      </c>
      <c r="C90" s="171"/>
      <c r="D90" s="176"/>
      <c r="E90" s="176"/>
      <c r="F90" s="314">
        <v>35</v>
      </c>
      <c r="G90" s="314">
        <v>45</v>
      </c>
      <c r="H90" s="314">
        <v>60</v>
      </c>
      <c r="I90" s="314">
        <v>50</v>
      </c>
      <c r="J90" s="160">
        <v>50</v>
      </c>
      <c r="K90" s="161">
        <v>50</v>
      </c>
      <c r="L90" s="161">
        <v>50</v>
      </c>
      <c r="M90" s="161">
        <v>50</v>
      </c>
      <c r="N90" s="161">
        <v>50</v>
      </c>
      <c r="O90" s="161">
        <v>50</v>
      </c>
      <c r="P90" s="161">
        <v>50</v>
      </c>
      <c r="Q90" s="161">
        <v>50</v>
      </c>
      <c r="R90" s="161">
        <v>10</v>
      </c>
      <c r="S90" s="161"/>
      <c r="T90" s="161"/>
      <c r="U90" s="162"/>
      <c r="V90" s="64" t="s">
        <v>513</v>
      </c>
    </row>
    <row r="91" spans="1:22" s="64" customFormat="1" ht="17.5" customHeight="1" x14ac:dyDescent="0.3">
      <c r="A91" s="230"/>
      <c r="B91" s="173" t="s">
        <v>391</v>
      </c>
      <c r="C91" s="171"/>
      <c r="D91" s="176"/>
      <c r="E91" s="176"/>
      <c r="F91" s="176">
        <f>F28</f>
        <v>28.4</v>
      </c>
      <c r="G91" s="176">
        <f t="shared" ref="G91:U91" si="22">G28</f>
        <v>15.8</v>
      </c>
      <c r="H91" s="176">
        <f t="shared" si="22"/>
        <v>15.2</v>
      </c>
      <c r="I91" s="176">
        <f t="shared" si="22"/>
        <v>28.9</v>
      </c>
      <c r="J91" s="160">
        <f t="shared" si="22"/>
        <v>39.061913333333337</v>
      </c>
      <c r="K91" s="161">
        <f t="shared" si="22"/>
        <v>34.790493333333302</v>
      </c>
      <c r="L91" s="161">
        <f t="shared" si="22"/>
        <v>37.547219333333331</v>
      </c>
      <c r="M91" s="161">
        <f t="shared" si="22"/>
        <v>36.303945333333331</v>
      </c>
      <c r="N91" s="161">
        <f t="shared" si="22"/>
        <v>38.596655333333331</v>
      </c>
      <c r="O91" s="161">
        <f t="shared" si="22"/>
        <v>40.88936533333333</v>
      </c>
      <c r="P91" s="161">
        <f t="shared" si="22"/>
        <v>42.60849533333333</v>
      </c>
      <c r="Q91" s="161">
        <f t="shared" si="22"/>
        <v>44.32762533333333</v>
      </c>
      <c r="R91" s="161">
        <f t="shared" si="22"/>
        <v>46.218829333333332</v>
      </c>
      <c r="S91" s="161">
        <f t="shared" si="22"/>
        <v>48.110033333333334</v>
      </c>
      <c r="T91" s="161">
        <f t="shared" si="22"/>
        <v>49.533287333333334</v>
      </c>
      <c r="U91" s="162">
        <f t="shared" si="22"/>
        <v>30.623208000000002</v>
      </c>
    </row>
    <row r="92" spans="1:22" s="64" customFormat="1" x14ac:dyDescent="0.3">
      <c r="A92" s="230"/>
      <c r="B92" s="174" t="s">
        <v>392</v>
      </c>
      <c r="C92" s="172"/>
      <c r="D92" s="176"/>
      <c r="E92" s="176"/>
      <c r="F92" s="176">
        <f>F30</f>
        <v>64.400000000000006</v>
      </c>
      <c r="G92" s="176">
        <f t="shared" ref="G92:U92" si="23">G30</f>
        <v>23.4</v>
      </c>
      <c r="H92" s="176">
        <f t="shared" si="23"/>
        <v>13.8</v>
      </c>
      <c r="I92" s="176">
        <f t="shared" si="23"/>
        <v>17.100000000000001</v>
      </c>
      <c r="J92" s="160">
        <f t="shared" si="23"/>
        <v>1.476</v>
      </c>
      <c r="K92" s="161">
        <f t="shared" si="23"/>
        <v>1.952</v>
      </c>
      <c r="L92" s="161">
        <f t="shared" si="23"/>
        <v>2.1661999999999999</v>
      </c>
      <c r="M92" s="161">
        <f t="shared" si="23"/>
        <v>2.3803999999999998</v>
      </c>
      <c r="N92" s="161">
        <f t="shared" si="23"/>
        <v>2.6303000000000001</v>
      </c>
      <c r="O92" s="161">
        <f t="shared" si="23"/>
        <v>2.8802000000000003</v>
      </c>
      <c r="P92" s="161">
        <f t="shared" si="23"/>
        <v>2.7730999999999999</v>
      </c>
      <c r="Q92" s="161">
        <f t="shared" si="23"/>
        <v>2.6659999999999999</v>
      </c>
      <c r="R92" s="161">
        <f t="shared" si="23"/>
        <v>2.6659999999999999</v>
      </c>
      <c r="S92" s="161">
        <f t="shared" si="23"/>
        <v>2.6659999999999999</v>
      </c>
      <c r="T92" s="161">
        <f t="shared" si="23"/>
        <v>2.6659999999999999</v>
      </c>
      <c r="U92" s="162">
        <f t="shared" si="23"/>
        <v>1.6659999999999999</v>
      </c>
    </row>
    <row r="93" spans="1:22" s="64" customFormat="1" x14ac:dyDescent="0.3">
      <c r="A93" s="230"/>
      <c r="B93" s="174" t="s">
        <v>389</v>
      </c>
      <c r="C93" s="172"/>
      <c r="D93" s="176"/>
      <c r="E93" s="176"/>
      <c r="F93" s="176"/>
      <c r="G93" s="176"/>
      <c r="H93" s="176"/>
      <c r="I93" s="176">
        <f>I32</f>
        <v>9.6666666666666661</v>
      </c>
      <c r="J93" s="160">
        <f t="shared" ref="J93:U93" si="24">J32</f>
        <v>9.6999999999999993</v>
      </c>
      <c r="K93" s="161">
        <f t="shared" si="24"/>
        <v>9.6999999999999993</v>
      </c>
      <c r="L93" s="161">
        <f t="shared" si="24"/>
        <v>9.6999999999999993</v>
      </c>
      <c r="M93" s="161">
        <f t="shared" si="24"/>
        <v>9.6999999999999993</v>
      </c>
      <c r="N93" s="161">
        <f t="shared" si="24"/>
        <v>9.6999999999999993</v>
      </c>
      <c r="O93" s="161">
        <f t="shared" si="24"/>
        <v>9.6999999999999993</v>
      </c>
      <c r="P93" s="161">
        <f t="shared" si="24"/>
        <v>9.6999999999999993</v>
      </c>
      <c r="Q93" s="161">
        <f t="shared" si="24"/>
        <v>9.6999999999999993</v>
      </c>
      <c r="R93" s="161">
        <f t="shared" si="24"/>
        <v>9.6999999999999993</v>
      </c>
      <c r="S93" s="161">
        <f t="shared" si="24"/>
        <v>9.6999999999999993</v>
      </c>
      <c r="T93" s="161">
        <f t="shared" si="24"/>
        <v>9.6999999999999993</v>
      </c>
      <c r="U93" s="162">
        <f t="shared" si="24"/>
        <v>0</v>
      </c>
    </row>
    <row r="94" spans="1:22" s="64" customFormat="1" ht="28" x14ac:dyDescent="0.3">
      <c r="A94" s="230"/>
      <c r="B94" s="174" t="s">
        <v>503</v>
      </c>
      <c r="C94" s="172"/>
      <c r="D94" s="176"/>
      <c r="E94" s="176"/>
      <c r="F94" s="176"/>
      <c r="G94" s="176"/>
      <c r="H94" s="176"/>
      <c r="I94" s="176">
        <f>I34</f>
        <v>12</v>
      </c>
      <c r="J94" s="160">
        <f t="shared" ref="J94:U94" si="25">J34</f>
        <v>12.320039999999999</v>
      </c>
      <c r="K94" s="161">
        <f t="shared" si="25"/>
        <v>12.640080000000001</v>
      </c>
      <c r="L94" s="161">
        <f t="shared" si="25"/>
        <v>12.866417999999999</v>
      </c>
      <c r="M94" s="161">
        <f t="shared" si="25"/>
        <v>13.092756</v>
      </c>
      <c r="N94" s="161">
        <f t="shared" si="25"/>
        <v>13.318401000000001</v>
      </c>
      <c r="O94" s="161">
        <f t="shared" si="25"/>
        <v>13.544046</v>
      </c>
      <c r="P94" s="161">
        <f t="shared" si="25"/>
        <v>13.541771000000001</v>
      </c>
      <c r="Q94" s="161">
        <f t="shared" si="25"/>
        <v>13.539496</v>
      </c>
      <c r="R94" s="161">
        <f t="shared" si="25"/>
        <v>13.605597000000001</v>
      </c>
      <c r="S94" s="161">
        <f t="shared" si="25"/>
        <v>13.671698000000001</v>
      </c>
      <c r="T94" s="161">
        <f t="shared" si="25"/>
        <v>13.674239</v>
      </c>
      <c r="U94" s="162">
        <f t="shared" si="25"/>
        <v>1.6767799999999999</v>
      </c>
    </row>
    <row r="95" spans="1:22" s="64" customFormat="1" ht="16.5" customHeight="1" x14ac:dyDescent="0.3">
      <c r="A95" s="230"/>
      <c r="B95" s="174" t="s">
        <v>477</v>
      </c>
      <c r="C95" s="172"/>
      <c r="D95" s="176"/>
      <c r="E95" s="176"/>
      <c r="F95" s="176"/>
      <c r="G95" s="176"/>
      <c r="H95" s="176"/>
      <c r="I95" s="176"/>
      <c r="J95" s="160">
        <f>'ARP Quarterly'!D28</f>
        <v>39.754049999999999</v>
      </c>
      <c r="K95" s="161">
        <f>'ARP Quarterly'!E28</f>
        <v>79.508099999999999</v>
      </c>
      <c r="L95" s="161">
        <f>'ARP Quarterly'!F28</f>
        <v>72.978359999999995</v>
      </c>
      <c r="M95" s="161">
        <f>'ARP Quarterly'!G28</f>
        <v>66.448620000000005</v>
      </c>
      <c r="N95" s="161">
        <f>'ARP Quarterly'!H28</f>
        <v>70.226152499999998</v>
      </c>
      <c r="O95" s="161">
        <f>'ARP Quarterly'!I28</f>
        <v>74.003685000000004</v>
      </c>
      <c r="P95" s="161">
        <f>'ARP Quarterly'!J28</f>
        <v>72.454742499999995</v>
      </c>
      <c r="Q95" s="161">
        <f>'ARP Quarterly'!K28</f>
        <v>70.905799999999999</v>
      </c>
      <c r="R95" s="161">
        <f>'ARP Quarterly'!L28</f>
        <v>70.954800000000006</v>
      </c>
      <c r="S95" s="161">
        <f>'ARP Quarterly'!M28</f>
        <v>71.003799999999998</v>
      </c>
      <c r="T95" s="161">
        <f>'ARP Quarterly'!N28</f>
        <v>70.982799999999997</v>
      </c>
      <c r="U95" s="161">
        <f>'ARP Quarterly'!O28</f>
        <v>70.961799999999997</v>
      </c>
      <c r="V95" s="64" t="s">
        <v>530</v>
      </c>
    </row>
    <row r="96" spans="1:22" s="157" customFormat="1" x14ac:dyDescent="0.3">
      <c r="A96" s="236"/>
      <c r="B96" s="238" t="s">
        <v>476</v>
      </c>
      <c r="C96" s="239"/>
      <c r="D96" s="283">
        <f>D37</f>
        <v>203.99099999999999</v>
      </c>
      <c r="E96" s="283">
        <f t="shared" ref="E96:U96" si="26">E37</f>
        <v>204.37099999999998</v>
      </c>
      <c r="F96" s="283">
        <f t="shared" si="26"/>
        <v>193.56000000000017</v>
      </c>
      <c r="G96" s="283">
        <f t="shared" si="26"/>
        <v>202.92800000000005</v>
      </c>
      <c r="H96" s="283">
        <f t="shared" si="26"/>
        <v>196.90700000000004</v>
      </c>
      <c r="I96" s="283">
        <f t="shared" si="26"/>
        <v>194.77033333333335</v>
      </c>
      <c r="J96" s="284">
        <f t="shared" si="26"/>
        <v>202.5611466666667</v>
      </c>
      <c r="K96" s="285">
        <f t="shared" si="26"/>
        <v>210.66359253333337</v>
      </c>
      <c r="L96" s="285">
        <f t="shared" si="26"/>
        <v>219.09013623466672</v>
      </c>
      <c r="M96" s="285">
        <f t="shared" si="26"/>
        <v>227.8537416840534</v>
      </c>
      <c r="N96" s="285">
        <f t="shared" si="26"/>
        <v>236.96789135141555</v>
      </c>
      <c r="O96" s="285">
        <f t="shared" si="26"/>
        <v>246.44660700547217</v>
      </c>
      <c r="P96" s="285">
        <f t="shared" si="26"/>
        <v>256.30447128569108</v>
      </c>
      <c r="Q96" s="285">
        <f t="shared" si="26"/>
        <v>266.55665013711871</v>
      </c>
      <c r="R96" s="285">
        <f t="shared" si="26"/>
        <v>277.21891614260346</v>
      </c>
      <c r="S96" s="285">
        <f t="shared" si="26"/>
        <v>288.30767278830763</v>
      </c>
      <c r="T96" s="285">
        <f t="shared" si="26"/>
        <v>299.83997969983994</v>
      </c>
      <c r="U96" s="286">
        <f t="shared" si="26"/>
        <v>311.83357888783354</v>
      </c>
    </row>
    <row r="97" spans="2:21" ht="12.5" customHeight="1" x14ac:dyDescent="0.3">
      <c r="J97" s="135"/>
      <c r="K97" s="135"/>
      <c r="L97" s="135"/>
      <c r="M97" s="135"/>
      <c r="N97" s="135"/>
      <c r="O97" s="135"/>
      <c r="P97" s="135"/>
      <c r="Q97" s="135"/>
      <c r="R97" s="135"/>
      <c r="S97" s="135"/>
      <c r="T97" s="135"/>
      <c r="U97" s="135"/>
    </row>
    <row r="98" spans="2:21" x14ac:dyDescent="0.3">
      <c r="R98" s="218"/>
      <c r="S98" s="218"/>
      <c r="T98" s="218"/>
      <c r="U98" s="218"/>
    </row>
    <row r="99" spans="2:21" x14ac:dyDescent="0.3">
      <c r="B99" s="592" t="s">
        <v>7</v>
      </c>
      <c r="C99" s="592"/>
      <c r="D99" s="592"/>
      <c r="E99" s="592"/>
      <c r="F99" s="592"/>
      <c r="G99" s="592"/>
      <c r="H99" s="592"/>
      <c r="I99" s="592"/>
      <c r="J99" s="592"/>
      <c r="K99" s="592"/>
      <c r="L99" s="592"/>
      <c r="M99" s="592"/>
      <c r="N99" s="592"/>
      <c r="O99" s="592"/>
      <c r="P99" s="592"/>
      <c r="Q99" s="592"/>
      <c r="R99" s="592"/>
      <c r="S99" s="592"/>
      <c r="T99" s="592"/>
      <c r="U99" s="592"/>
    </row>
    <row r="100" spans="2:21" ht="19" customHeight="1" x14ac:dyDescent="0.3">
      <c r="B100" s="593" t="s">
        <v>384</v>
      </c>
      <c r="C100" s="593"/>
      <c r="D100" s="593"/>
      <c r="E100" s="593"/>
      <c r="F100" s="593"/>
      <c r="G100" s="593"/>
      <c r="H100" s="593"/>
      <c r="I100" s="593"/>
      <c r="J100" s="593"/>
      <c r="K100" s="593"/>
      <c r="L100" s="593"/>
      <c r="M100" s="593"/>
      <c r="N100" s="593"/>
      <c r="O100" s="593"/>
      <c r="P100" s="593"/>
      <c r="Q100" s="593"/>
      <c r="R100" s="593"/>
      <c r="S100" s="593"/>
      <c r="T100" s="593"/>
      <c r="U100" s="593"/>
    </row>
    <row r="101" spans="2:21" ht="11.5" customHeight="1" x14ac:dyDescent="0.3">
      <c r="B101" s="135"/>
      <c r="C101" s="135"/>
      <c r="D101" s="135"/>
      <c r="E101" s="135"/>
      <c r="F101" s="135"/>
      <c r="G101" s="135"/>
      <c r="H101" s="135"/>
      <c r="I101" s="135"/>
      <c r="R101" s="249"/>
      <c r="S101" s="249"/>
      <c r="T101" s="249"/>
      <c r="U101" s="249"/>
    </row>
    <row r="102" spans="2:21" x14ac:dyDescent="0.3">
      <c r="B102" s="594" t="s">
        <v>342</v>
      </c>
      <c r="C102" s="595"/>
      <c r="D102" s="600" t="s">
        <v>343</v>
      </c>
      <c r="E102" s="601"/>
      <c r="F102" s="601"/>
      <c r="G102" s="601"/>
      <c r="H102" s="601"/>
      <c r="I102" s="601"/>
      <c r="J102" s="611" t="s">
        <v>166</v>
      </c>
      <c r="K102" s="612"/>
      <c r="L102" s="612"/>
      <c r="M102" s="612"/>
      <c r="N102" s="612"/>
      <c r="O102" s="612"/>
      <c r="P102" s="612"/>
      <c r="Q102" s="613"/>
      <c r="R102" s="613"/>
      <c r="S102" s="613"/>
      <c r="T102" s="613"/>
      <c r="U102" s="614"/>
    </row>
    <row r="103" spans="2:21" x14ac:dyDescent="0.3">
      <c r="B103" s="596"/>
      <c r="C103" s="597"/>
      <c r="D103" s="120">
        <v>2019</v>
      </c>
      <c r="E103" s="602">
        <v>2020</v>
      </c>
      <c r="F103" s="603"/>
      <c r="G103" s="603"/>
      <c r="H103" s="604"/>
      <c r="I103" s="119">
        <v>2021</v>
      </c>
      <c r="J103" s="605">
        <v>2021</v>
      </c>
      <c r="K103" s="606"/>
      <c r="L103" s="607"/>
      <c r="M103" s="605">
        <v>2022</v>
      </c>
      <c r="N103" s="606"/>
      <c r="O103" s="606"/>
      <c r="P103" s="606"/>
      <c r="Q103" s="608">
        <v>2023</v>
      </c>
      <c r="R103" s="609"/>
      <c r="S103" s="609"/>
      <c r="T103" s="610"/>
      <c r="U103" s="253">
        <v>2024</v>
      </c>
    </row>
    <row r="104" spans="2:21" x14ac:dyDescent="0.3">
      <c r="B104" s="598"/>
      <c r="C104" s="599"/>
      <c r="D104" s="60" t="s">
        <v>160</v>
      </c>
      <c r="E104" s="58" t="s">
        <v>157</v>
      </c>
      <c r="F104" s="59" t="s">
        <v>158</v>
      </c>
      <c r="G104" s="59" t="s">
        <v>159</v>
      </c>
      <c r="H104" s="60" t="s">
        <v>160</v>
      </c>
      <c r="I104" s="58" t="s">
        <v>157</v>
      </c>
      <c r="J104" s="113" t="s">
        <v>158</v>
      </c>
      <c r="K104" s="112" t="s">
        <v>159</v>
      </c>
      <c r="L104" s="114" t="s">
        <v>160</v>
      </c>
      <c r="M104" s="113" t="s">
        <v>157</v>
      </c>
      <c r="N104" s="112" t="s">
        <v>158</v>
      </c>
      <c r="O104" s="112" t="s">
        <v>159</v>
      </c>
      <c r="P104" s="112" t="s">
        <v>160</v>
      </c>
      <c r="Q104" s="113" t="s">
        <v>157</v>
      </c>
      <c r="R104" s="112" t="s">
        <v>158</v>
      </c>
      <c r="S104" s="112" t="s">
        <v>159</v>
      </c>
      <c r="T104" s="114" t="s">
        <v>160</v>
      </c>
      <c r="U104" s="152" t="s">
        <v>157</v>
      </c>
    </row>
    <row r="105" spans="2:21" ht="14.5" x14ac:dyDescent="0.35">
      <c r="B105" s="277" t="s">
        <v>383</v>
      </c>
      <c r="C105" s="82" t="s">
        <v>317</v>
      </c>
      <c r="D105" s="121">
        <f>'Haver Pivoted'!GS41/1000</f>
        <v>69.790999999999997</v>
      </c>
      <c r="E105" s="121">
        <f>'Haver Pivoted'!GT41/1000</f>
        <v>72.239999999999995</v>
      </c>
      <c r="F105" s="121">
        <f>'Haver Pivoted'!GU41/1000</f>
        <v>72.525000000000006</v>
      </c>
      <c r="G105" s="121">
        <f>'Haver Pivoted'!GV41/1000</f>
        <v>73.844999999999999</v>
      </c>
      <c r="H105" s="121">
        <f>'Haver Pivoted'!GW41/1000</f>
        <v>73.558999999999997</v>
      </c>
      <c r="I105" s="121">
        <f>'Haver Pivoted'!GX41/1000</f>
        <v>72.012</v>
      </c>
      <c r="J105" s="179">
        <f>I105*((100+I106)/100)^(0.25)</f>
        <v>76.355731356232894</v>
      </c>
      <c r="K105" s="177">
        <f>J105*((100+J106)/100)^(0.25)</f>
        <v>74.841428200377578</v>
      </c>
      <c r="L105" s="177">
        <f t="shared" ref="L105:Q105" si="27">K105*((100+K106)/100)^(0.25)</f>
        <v>74.54024934216875</v>
      </c>
      <c r="M105" s="177">
        <f t="shared" si="27"/>
        <v>74.54024934216875</v>
      </c>
      <c r="N105" s="177">
        <f t="shared" si="27"/>
        <v>74.725905199289627</v>
      </c>
      <c r="O105" s="177">
        <f t="shared" si="27"/>
        <v>74.837742736233437</v>
      </c>
      <c r="P105" s="177">
        <f t="shared" si="27"/>
        <v>75.135314182792015</v>
      </c>
      <c r="Q105" s="179">
        <f t="shared" si="27"/>
        <v>75.434068839353586</v>
      </c>
      <c r="R105" s="177">
        <f t="shared" ref="R105" si="28">Q105*((100+Q106)/100)^(0.25)</f>
        <v>75.734011410623282</v>
      </c>
      <c r="S105" s="177">
        <f t="shared" ref="S105" si="29">R105*((100+R106)/100)^(0.25)</f>
        <v>75.960198134047459</v>
      </c>
      <c r="T105" s="177">
        <f t="shared" ref="T105" si="30">S105*((100+S106)/100)^(0.25)</f>
        <v>76.262232711964799</v>
      </c>
      <c r="U105" s="180">
        <f t="shared" ref="U105" si="31">T105*((100+T106)/100)^(0.25)</f>
        <v>76.640716954534028</v>
      </c>
    </row>
    <row r="106" spans="2:21" x14ac:dyDescent="0.3">
      <c r="B106" s="197" t="s">
        <v>370</v>
      </c>
      <c r="C106" s="115"/>
      <c r="D106" s="150">
        <v>5.3</v>
      </c>
      <c r="E106" s="151">
        <v>1.3</v>
      </c>
      <c r="F106" s="151">
        <v>15.2</v>
      </c>
      <c r="G106" s="88">
        <v>-4.5999999999999996</v>
      </c>
      <c r="H106" s="88">
        <v>-0.9</v>
      </c>
      <c r="I106" s="88">
        <v>26.4</v>
      </c>
      <c r="J106" s="153">
        <v>-7.7</v>
      </c>
      <c r="K106" s="154">
        <v>-1.6</v>
      </c>
      <c r="L106" s="155">
        <v>0</v>
      </c>
      <c r="M106" s="154">
        <v>1</v>
      </c>
      <c r="N106" s="154">
        <v>0.6</v>
      </c>
      <c r="O106" s="154">
        <v>1.6</v>
      </c>
      <c r="P106" s="154">
        <v>1.6</v>
      </c>
      <c r="Q106" s="153">
        <v>1.6</v>
      </c>
      <c r="R106" s="107">
        <v>1.2</v>
      </c>
      <c r="S106" s="107">
        <v>1.6</v>
      </c>
      <c r="T106" s="107">
        <v>2</v>
      </c>
      <c r="U106" s="108">
        <v>2.2999999999999998</v>
      </c>
    </row>
    <row r="108" spans="2:21" ht="11" customHeight="1" x14ac:dyDescent="0.3"/>
    <row r="109" spans="2:21" hidden="1" x14ac:dyDescent="0.3"/>
  </sheetData>
  <mergeCells count="40">
    <mergeCell ref="V43:V45"/>
    <mergeCell ref="A80:A81"/>
    <mergeCell ref="Q62:AB62"/>
    <mergeCell ref="Q63:S63"/>
    <mergeCell ref="T63:W63"/>
    <mergeCell ref="X63:AA63"/>
    <mergeCell ref="B100:U100"/>
    <mergeCell ref="B86:C88"/>
    <mergeCell ref="D86:I86"/>
    <mergeCell ref="J86:U86"/>
    <mergeCell ref="E87:H87"/>
    <mergeCell ref="J87:L87"/>
    <mergeCell ref="M87:P87"/>
    <mergeCell ref="Q87:T87"/>
    <mergeCell ref="B99:U99"/>
    <mergeCell ref="M7:P7"/>
    <mergeCell ref="J6:U6"/>
    <mergeCell ref="D21:I21"/>
    <mergeCell ref="J21:U21"/>
    <mergeCell ref="E22:H22"/>
    <mergeCell ref="J22:L22"/>
    <mergeCell ref="M22:P22"/>
    <mergeCell ref="Q22:T22"/>
    <mergeCell ref="Q7:T7"/>
    <mergeCell ref="B1:U1"/>
    <mergeCell ref="B2:U4"/>
    <mergeCell ref="B102:C104"/>
    <mergeCell ref="D102:I102"/>
    <mergeCell ref="E103:H103"/>
    <mergeCell ref="J103:L103"/>
    <mergeCell ref="M103:P103"/>
    <mergeCell ref="Q103:T103"/>
    <mergeCell ref="J102:U102"/>
    <mergeCell ref="B21:C23"/>
    <mergeCell ref="B38:U38"/>
    <mergeCell ref="B24:U24"/>
    <mergeCell ref="B6:C8"/>
    <mergeCell ref="D6:I6"/>
    <mergeCell ref="E7:H7"/>
    <mergeCell ref="J7:L7"/>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A1:AW54"/>
  <sheetViews>
    <sheetView topLeftCell="A18" zoomScale="66" zoomScaleNormal="32" workbookViewId="0">
      <selection activeCell="I14" sqref="I14"/>
    </sheetView>
  </sheetViews>
  <sheetFormatPr defaultRowHeight="14" x14ac:dyDescent="0.3"/>
  <cols>
    <col min="1" max="1" width="8.7265625" style="54"/>
    <col min="2" max="2" width="44.54296875" style="54" customWidth="1"/>
    <col min="3" max="3" width="10" style="54" customWidth="1"/>
    <col min="4" max="9" width="8.7265625" style="54"/>
    <col min="10" max="15" width="9" style="54" bestFit="1" customWidth="1"/>
    <col min="16" max="17" width="8.81640625" style="54" bestFit="1" customWidth="1"/>
    <col min="18" max="21" width="8.81640625" style="541" customWidth="1"/>
    <col min="22" max="33" width="8.7265625" style="54"/>
    <col min="34" max="34" width="31.90625" style="54" customWidth="1"/>
    <col min="35" max="35" width="8.7265625" style="54"/>
    <col min="36" max="36" width="10.08984375" style="54" bestFit="1" customWidth="1"/>
    <col min="37" max="16384" width="8.7265625" style="54"/>
  </cols>
  <sheetData>
    <row r="1" spans="2:42" ht="20" customHeight="1" x14ac:dyDescent="0.3">
      <c r="B1" s="592" t="s">
        <v>167</v>
      </c>
      <c r="C1" s="592"/>
      <c r="D1" s="592"/>
      <c r="E1" s="592"/>
      <c r="F1" s="592"/>
      <c r="G1" s="592"/>
      <c r="H1" s="592"/>
      <c r="I1" s="592"/>
      <c r="J1" s="592"/>
      <c r="K1" s="592"/>
      <c r="L1" s="592"/>
      <c r="M1" s="592"/>
      <c r="N1" s="592"/>
      <c r="O1" s="592"/>
      <c r="P1" s="592"/>
      <c r="Q1" s="592"/>
      <c r="R1" s="592"/>
      <c r="S1" s="592"/>
      <c r="T1" s="592"/>
      <c r="U1" s="592"/>
    </row>
    <row r="2" spans="2:42" ht="14" customHeight="1" x14ac:dyDescent="0.3">
      <c r="B2" s="633" t="s">
        <v>397</v>
      </c>
      <c r="C2" s="633"/>
      <c r="D2" s="633"/>
      <c r="E2" s="633"/>
      <c r="F2" s="633"/>
      <c r="G2" s="633"/>
      <c r="H2" s="633"/>
      <c r="I2" s="633"/>
      <c r="J2" s="633"/>
      <c r="K2" s="633"/>
      <c r="L2" s="633"/>
      <c r="M2" s="633"/>
      <c r="N2" s="633"/>
      <c r="O2" s="633"/>
      <c r="P2" s="633"/>
      <c r="Q2" s="633"/>
      <c r="R2" s="633"/>
      <c r="S2" s="633"/>
      <c r="T2" s="633"/>
      <c r="U2" s="633"/>
    </row>
    <row r="3" spans="2:42" ht="9" customHeight="1" x14ac:dyDescent="0.3">
      <c r="B3" s="633"/>
      <c r="C3" s="633"/>
      <c r="D3" s="633"/>
      <c r="E3" s="633"/>
      <c r="F3" s="633"/>
      <c r="G3" s="633"/>
      <c r="H3" s="633"/>
      <c r="I3" s="633"/>
      <c r="J3" s="633"/>
      <c r="K3" s="633"/>
      <c r="L3" s="633"/>
      <c r="M3" s="633"/>
      <c r="N3" s="633"/>
      <c r="O3" s="633"/>
      <c r="P3" s="633"/>
      <c r="Q3" s="633"/>
      <c r="R3" s="633"/>
      <c r="S3" s="633"/>
      <c r="T3" s="633"/>
      <c r="U3" s="633"/>
    </row>
    <row r="4" spans="2:42" ht="55.5" customHeight="1" x14ac:dyDescent="0.3">
      <c r="B4" s="633"/>
      <c r="C4" s="633"/>
      <c r="D4" s="633"/>
      <c r="E4" s="633"/>
      <c r="F4" s="633"/>
      <c r="G4" s="633"/>
      <c r="H4" s="633"/>
      <c r="I4" s="633"/>
      <c r="J4" s="633"/>
      <c r="K4" s="633"/>
      <c r="L4" s="633"/>
      <c r="M4" s="633"/>
      <c r="N4" s="633"/>
      <c r="O4" s="633"/>
      <c r="P4" s="633"/>
      <c r="Q4" s="633"/>
      <c r="R4" s="633"/>
      <c r="S4" s="633"/>
      <c r="T4" s="633"/>
      <c r="U4" s="633"/>
      <c r="X4" s="218"/>
      <c r="Y4" s="218"/>
      <c r="Z4" s="331"/>
      <c r="AA4" s="331"/>
      <c r="AB4" s="331"/>
      <c r="AC4" s="331"/>
      <c r="AD4" s="331"/>
      <c r="AE4" s="331"/>
      <c r="AF4" s="331"/>
      <c r="AG4" s="331"/>
      <c r="AH4" s="331"/>
      <c r="AI4" s="218"/>
      <c r="AJ4" s="218"/>
      <c r="AK4" s="218"/>
      <c r="AL4" s="218"/>
      <c r="AM4" s="218"/>
      <c r="AN4" s="218"/>
      <c r="AO4" s="218"/>
      <c r="AP4" s="218"/>
    </row>
    <row r="5" spans="2:42" x14ac:dyDescent="0.3">
      <c r="B5" s="64"/>
      <c r="X5" s="332"/>
      <c r="Y5" s="332"/>
      <c r="Z5" s="332"/>
      <c r="AA5" s="332"/>
      <c r="AB5" s="332"/>
      <c r="AC5" s="332"/>
      <c r="AD5" s="332"/>
      <c r="AE5" s="332"/>
      <c r="AF5" s="332"/>
      <c r="AG5" s="332"/>
      <c r="AH5" s="332"/>
      <c r="AI5" s="332"/>
      <c r="AJ5" s="332"/>
      <c r="AK5" s="332"/>
      <c r="AL5" s="332"/>
      <c r="AM5" s="332"/>
      <c r="AN5" s="332"/>
      <c r="AO5" s="332"/>
      <c r="AP5" s="218"/>
    </row>
    <row r="6" spans="2:42" x14ac:dyDescent="0.3">
      <c r="B6" s="594" t="s">
        <v>342</v>
      </c>
      <c r="C6" s="595"/>
      <c r="D6" s="600" t="s">
        <v>343</v>
      </c>
      <c r="E6" s="601"/>
      <c r="F6" s="601"/>
      <c r="G6" s="601"/>
      <c r="H6" s="601"/>
      <c r="I6" s="601"/>
      <c r="J6" s="611" t="s">
        <v>166</v>
      </c>
      <c r="K6" s="612"/>
      <c r="L6" s="612"/>
      <c r="M6" s="612"/>
      <c r="N6" s="612"/>
      <c r="O6" s="612"/>
      <c r="P6" s="612"/>
      <c r="Q6" s="612"/>
      <c r="R6" s="612"/>
      <c r="S6" s="612"/>
      <c r="T6" s="612"/>
      <c r="U6" s="614"/>
      <c r="X6" s="218"/>
      <c r="Y6" s="218"/>
      <c r="Z6" s="218"/>
      <c r="AA6" s="218"/>
      <c r="AB6" s="218"/>
      <c r="AC6" s="218"/>
      <c r="AD6" s="218"/>
      <c r="AE6" s="218"/>
      <c r="AF6" s="218"/>
      <c r="AG6" s="218"/>
      <c r="AH6" s="218"/>
      <c r="AI6" s="218"/>
      <c r="AJ6" s="218"/>
      <c r="AK6" s="218"/>
      <c r="AL6" s="218"/>
      <c r="AM6" s="218"/>
      <c r="AN6" s="218"/>
      <c r="AO6" s="218"/>
      <c r="AP6" s="218"/>
    </row>
    <row r="7" spans="2:42" x14ac:dyDescent="0.3">
      <c r="B7" s="596"/>
      <c r="C7" s="597"/>
      <c r="D7" s="74">
        <v>2019</v>
      </c>
      <c r="E7" s="602">
        <v>2020</v>
      </c>
      <c r="F7" s="603"/>
      <c r="G7" s="603"/>
      <c r="H7" s="604"/>
      <c r="I7" s="103">
        <v>2021</v>
      </c>
      <c r="J7" s="608">
        <v>2021</v>
      </c>
      <c r="K7" s="609"/>
      <c r="L7" s="610"/>
      <c r="M7" s="608">
        <v>2022</v>
      </c>
      <c r="N7" s="609"/>
      <c r="O7" s="609"/>
      <c r="P7" s="609"/>
      <c r="Q7" s="608">
        <v>2023</v>
      </c>
      <c r="R7" s="609"/>
      <c r="S7" s="609"/>
      <c r="T7" s="610"/>
      <c r="U7" s="105">
        <v>2024</v>
      </c>
      <c r="X7" s="218"/>
      <c r="Y7" s="218"/>
      <c r="Z7" s="218"/>
      <c r="AA7" s="218"/>
      <c r="AB7" s="218"/>
      <c r="AC7" s="218"/>
      <c r="AD7" s="218"/>
      <c r="AE7" s="218"/>
      <c r="AF7" s="218"/>
      <c r="AG7" s="218"/>
      <c r="AH7" s="218"/>
      <c r="AI7" s="218"/>
      <c r="AJ7" s="218"/>
      <c r="AK7" s="218"/>
      <c r="AL7" s="218"/>
      <c r="AM7" s="218"/>
      <c r="AN7" s="218"/>
      <c r="AO7" s="218"/>
      <c r="AP7" s="218"/>
    </row>
    <row r="8" spans="2:42" x14ac:dyDescent="0.3">
      <c r="B8" s="598"/>
      <c r="C8" s="599"/>
      <c r="D8" s="60" t="s">
        <v>160</v>
      </c>
      <c r="E8" s="58" t="s">
        <v>157</v>
      </c>
      <c r="F8" s="59" t="s">
        <v>158</v>
      </c>
      <c r="G8" s="59" t="s">
        <v>159</v>
      </c>
      <c r="H8" s="60" t="s">
        <v>160</v>
      </c>
      <c r="I8" s="58" t="s">
        <v>157</v>
      </c>
      <c r="J8" s="250" t="s">
        <v>158</v>
      </c>
      <c r="K8" s="212" t="s">
        <v>159</v>
      </c>
      <c r="L8" s="252" t="s">
        <v>160</v>
      </c>
      <c r="M8" s="250" t="s">
        <v>157</v>
      </c>
      <c r="N8" s="212" t="s">
        <v>158</v>
      </c>
      <c r="O8" s="212" t="s">
        <v>159</v>
      </c>
      <c r="P8" s="212" t="s">
        <v>160</v>
      </c>
      <c r="Q8" s="250" t="s">
        <v>157</v>
      </c>
      <c r="R8" s="212" t="s">
        <v>158</v>
      </c>
      <c r="S8" s="212" t="s">
        <v>159</v>
      </c>
      <c r="T8" s="252" t="s">
        <v>160</v>
      </c>
      <c r="U8" s="152" t="s">
        <v>157</v>
      </c>
      <c r="X8" s="218"/>
      <c r="Y8" s="218"/>
      <c r="Z8" s="218"/>
      <c r="AA8" s="218"/>
      <c r="AB8" s="218"/>
      <c r="AC8" s="218"/>
      <c r="AD8" s="218"/>
      <c r="AE8" s="218"/>
      <c r="AF8" s="218"/>
      <c r="AG8" s="218"/>
      <c r="AH8" s="218"/>
      <c r="AI8" s="218"/>
      <c r="AJ8" s="218"/>
      <c r="AK8" s="218"/>
      <c r="AL8" s="218"/>
      <c r="AM8" s="218"/>
      <c r="AN8" s="218"/>
      <c r="AO8" s="218"/>
      <c r="AP8" s="218"/>
    </row>
    <row r="9" spans="2:42" x14ac:dyDescent="0.3">
      <c r="B9" s="102" t="s">
        <v>373</v>
      </c>
      <c r="C9" s="101" t="s">
        <v>279</v>
      </c>
      <c r="D9" s="121">
        <f>'Haver Pivoted'!GS23</f>
        <v>1447.9</v>
      </c>
      <c r="E9" s="121">
        <f>'Haver Pivoted'!GT23</f>
        <v>1452.6</v>
      </c>
      <c r="F9" s="121">
        <f>'Haver Pivoted'!GU23</f>
        <v>1504.8</v>
      </c>
      <c r="G9" s="121">
        <f>'Haver Pivoted'!GV23</f>
        <v>1487</v>
      </c>
      <c r="H9" s="121">
        <f>'Haver Pivoted'!GW23</f>
        <v>1493.4</v>
      </c>
      <c r="I9" s="121">
        <f>'Haver Pivoted'!GX23</f>
        <v>1557.2</v>
      </c>
      <c r="J9" s="179"/>
      <c r="K9" s="177"/>
      <c r="L9" s="177"/>
      <c r="M9" s="177"/>
      <c r="N9" s="177"/>
      <c r="O9" s="177"/>
      <c r="P9" s="177"/>
      <c r="Q9" s="177"/>
      <c r="R9" s="177"/>
      <c r="S9" s="177"/>
      <c r="T9" s="177"/>
      <c r="U9" s="180"/>
      <c r="X9" s="218"/>
      <c r="Y9" s="218"/>
      <c r="Z9" s="218"/>
      <c r="AA9" s="218"/>
      <c r="AB9" s="218"/>
      <c r="AC9" s="218"/>
      <c r="AD9" s="218"/>
      <c r="AE9" s="218"/>
      <c r="AF9" s="218"/>
      <c r="AG9" s="218"/>
      <c r="AH9" s="218"/>
      <c r="AI9" s="218"/>
      <c r="AJ9" s="218"/>
      <c r="AK9" s="218"/>
      <c r="AL9" s="218"/>
      <c r="AM9" s="218"/>
      <c r="AN9" s="218"/>
      <c r="AO9" s="218"/>
      <c r="AP9" s="218"/>
    </row>
    <row r="10" spans="2:42" ht="18" customHeight="1" x14ac:dyDescent="0.3">
      <c r="B10" s="133" t="s">
        <v>396</v>
      </c>
      <c r="C10" s="101"/>
      <c r="D10" s="121">
        <v>1448</v>
      </c>
      <c r="E10" s="121">
        <v>1453</v>
      </c>
      <c r="F10" s="121">
        <v>1505</v>
      </c>
      <c r="G10" s="121">
        <v>1487</v>
      </c>
      <c r="H10" s="121">
        <v>1484</v>
      </c>
      <c r="I10" s="121">
        <v>1573</v>
      </c>
      <c r="J10" s="145">
        <v>1542</v>
      </c>
      <c r="K10" s="144">
        <v>1536</v>
      </c>
      <c r="L10" s="144">
        <v>1536</v>
      </c>
      <c r="M10" s="144">
        <v>1540</v>
      </c>
      <c r="N10" s="144">
        <v>1542</v>
      </c>
      <c r="O10" s="144">
        <v>1548</v>
      </c>
      <c r="P10" s="144">
        <v>1554</v>
      </c>
      <c r="Q10" s="531">
        <v>1560.5</v>
      </c>
      <c r="R10" s="531">
        <v>1565.2</v>
      </c>
      <c r="S10" s="531">
        <v>1571.4</v>
      </c>
      <c r="T10" s="531">
        <v>1579.3</v>
      </c>
      <c r="U10" s="400">
        <v>1588.3</v>
      </c>
      <c r="X10" s="218"/>
      <c r="Y10" s="218"/>
      <c r="Z10" s="218"/>
      <c r="AA10" s="218"/>
      <c r="AB10" s="218"/>
      <c r="AC10" s="218"/>
      <c r="AD10" s="218"/>
      <c r="AE10" s="218"/>
      <c r="AF10" s="218"/>
      <c r="AG10" s="218"/>
      <c r="AH10" s="218"/>
      <c r="AI10" s="218"/>
      <c r="AJ10" s="218"/>
      <c r="AK10" s="218"/>
      <c r="AL10" s="218"/>
      <c r="AM10" s="218"/>
      <c r="AN10" s="218"/>
      <c r="AO10" s="218"/>
      <c r="AP10" s="218"/>
    </row>
    <row r="11" spans="2:42" ht="14.5" customHeight="1" x14ac:dyDescent="0.3">
      <c r="B11" s="133" t="s">
        <v>370</v>
      </c>
      <c r="C11" s="87"/>
      <c r="D11" s="125">
        <v>5.3259999999999996</v>
      </c>
      <c r="E11" s="121">
        <v>1.278</v>
      </c>
      <c r="F11" s="121">
        <v>15.177</v>
      </c>
      <c r="G11" s="124">
        <v>-4.6340000000000003</v>
      </c>
      <c r="H11" s="124">
        <v>-0.86599999999999999</v>
      </c>
      <c r="I11" s="124">
        <v>26.4</v>
      </c>
      <c r="J11" s="122">
        <v>-7.6520000000000001</v>
      </c>
      <c r="K11" s="123">
        <v>-1.6160000000000001</v>
      </c>
      <c r="L11" s="123">
        <v>-0.02</v>
      </c>
      <c r="M11" s="123">
        <v>1.006</v>
      </c>
      <c r="N11" s="123">
        <v>0.63700000000000001</v>
      </c>
      <c r="O11" s="123">
        <v>1.613</v>
      </c>
      <c r="P11" s="123">
        <v>1.55</v>
      </c>
      <c r="Q11" s="531">
        <v>1.5820000000000001</v>
      </c>
      <c r="R11" s="531">
        <v>1.2050000000000001</v>
      </c>
      <c r="S11" s="531">
        <v>1.595</v>
      </c>
      <c r="T11" s="531">
        <v>2.0249999999999999</v>
      </c>
      <c r="U11" s="400">
        <v>2.2999999999999998</v>
      </c>
    </row>
    <row r="12" spans="2:42" ht="20" customHeight="1" x14ac:dyDescent="0.3">
      <c r="B12" s="69" t="s">
        <v>386</v>
      </c>
      <c r="C12" s="87"/>
      <c r="D12" s="125"/>
      <c r="E12" s="121"/>
      <c r="F12" s="121"/>
      <c r="G12" s="124"/>
      <c r="H12" s="124"/>
      <c r="I12" s="124"/>
      <c r="J12" s="122">
        <f>I9*((100 + J11)/100)^(0.25)</f>
        <v>1526.5156764445608</v>
      </c>
      <c r="K12" s="123">
        <f t="shared" ref="K12:Q12" si="0">J12*((100 + K11)/100)^(0.25)</f>
        <v>1520.3108240815939</v>
      </c>
      <c r="L12" s="123">
        <f t="shared" si="0"/>
        <v>1520.2348028385591</v>
      </c>
      <c r="M12" s="123">
        <f t="shared" si="0"/>
        <v>1524.0438536892134</v>
      </c>
      <c r="N12" s="123">
        <f t="shared" si="0"/>
        <v>1526.4651173837904</v>
      </c>
      <c r="O12" s="123">
        <f t="shared" si="0"/>
        <v>1532.58370155898</v>
      </c>
      <c r="P12" s="123">
        <f t="shared" si="0"/>
        <v>1538.4882531713538</v>
      </c>
      <c r="Q12" s="123">
        <f t="shared" si="0"/>
        <v>1544.5372061451762</v>
      </c>
      <c r="R12" s="123">
        <f t="shared" ref="R12" si="1">Q12*((100 + R11)/100)^(0.25)</f>
        <v>1549.1692456814376</v>
      </c>
      <c r="S12" s="123">
        <f t="shared" ref="S12" si="2">R12*((100 + S11)/100)^(0.25)</f>
        <v>1555.3099500446785</v>
      </c>
      <c r="T12" s="123">
        <f t="shared" ref="T12" si="3">S12*((100 + T11)/100)^(0.25)</f>
        <v>1563.1246119267935</v>
      </c>
      <c r="U12" s="126">
        <f t="shared" ref="U12" si="4">T12*((100 + U11)/100)^(0.25)</f>
        <v>1572.0360811428218</v>
      </c>
    </row>
    <row r="13" spans="2:42" x14ac:dyDescent="0.3">
      <c r="B13" s="69" t="s">
        <v>368</v>
      </c>
      <c r="C13" s="68"/>
      <c r="D13" s="330"/>
      <c r="E13" s="124"/>
      <c r="F13" s="124"/>
      <c r="G13" s="124"/>
      <c r="H13" s="124"/>
      <c r="I13" s="124">
        <f>'ARP Quarterly'!C12</f>
        <v>0</v>
      </c>
      <c r="J13" s="122">
        <f>'ARP Quarterly'!D12</f>
        <v>120.88200000000001</v>
      </c>
      <c r="K13" s="123">
        <f>'ARP Quarterly'!E12</f>
        <v>120.88200000000001</v>
      </c>
      <c r="L13" s="123">
        <f>'ARP Quarterly'!F12</f>
        <v>91.679000000000002</v>
      </c>
      <c r="M13" s="123">
        <f>'ARP Quarterly'!G12</f>
        <v>91.679000000000002</v>
      </c>
      <c r="N13" s="123">
        <f>'ARP Quarterly'!H12</f>
        <v>91.679000000000002</v>
      </c>
      <c r="O13" s="123">
        <f>'ARP Quarterly'!I12</f>
        <v>91.679000000000002</v>
      </c>
      <c r="P13" s="123">
        <f>'ARP Quarterly'!J12</f>
        <v>41.22</v>
      </c>
      <c r="Q13" s="123">
        <f>'ARP Quarterly'!K12</f>
        <v>41.22</v>
      </c>
      <c r="R13" s="123">
        <f>'ARP Quarterly'!L12</f>
        <v>41.22</v>
      </c>
      <c r="S13" s="123">
        <f>'ARP Quarterly'!M12</f>
        <v>41.22</v>
      </c>
      <c r="T13" s="123">
        <f>'ARP Quarterly'!N12</f>
        <v>14.004</v>
      </c>
      <c r="U13" s="126">
        <f>'ARP Quarterly'!O12</f>
        <v>14.004</v>
      </c>
      <c r="V13" s="54" t="s">
        <v>371</v>
      </c>
    </row>
    <row r="14" spans="2:42" ht="29" x14ac:dyDescent="0.35">
      <c r="B14" s="86" t="s">
        <v>374</v>
      </c>
      <c r="C14" s="87"/>
      <c r="D14" s="121">
        <f>D9</f>
        <v>1447.9</v>
      </c>
      <c r="E14" s="121">
        <f t="shared" ref="E14:I14" si="5">E9</f>
        <v>1452.6</v>
      </c>
      <c r="F14" s="121">
        <f t="shared" si="5"/>
        <v>1504.8</v>
      </c>
      <c r="G14" s="121">
        <f t="shared" si="5"/>
        <v>1487</v>
      </c>
      <c r="H14" s="121">
        <f t="shared" si="5"/>
        <v>1493.4</v>
      </c>
      <c r="I14" s="121">
        <f t="shared" si="5"/>
        <v>1557.2</v>
      </c>
      <c r="J14" s="122">
        <f>J12+J13</f>
        <v>1647.3976764445608</v>
      </c>
      <c r="K14" s="123">
        <f t="shared" ref="K14:U14" si="6">K12+K13</f>
        <v>1641.1928240815939</v>
      </c>
      <c r="L14" s="123">
        <f t="shared" si="6"/>
        <v>1611.9138028385591</v>
      </c>
      <c r="M14" s="123">
        <f t="shared" si="6"/>
        <v>1615.7228536892135</v>
      </c>
      <c r="N14" s="123">
        <f t="shared" si="6"/>
        <v>1618.1441173837904</v>
      </c>
      <c r="O14" s="123">
        <f t="shared" si="6"/>
        <v>1624.2627015589801</v>
      </c>
      <c r="P14" s="123">
        <f t="shared" si="6"/>
        <v>1579.7082531713538</v>
      </c>
      <c r="Q14" s="123">
        <f t="shared" si="6"/>
        <v>1585.7572061451763</v>
      </c>
      <c r="R14" s="123">
        <f t="shared" si="6"/>
        <v>1590.3892456814376</v>
      </c>
      <c r="S14" s="123">
        <f t="shared" si="6"/>
        <v>1596.5299500446786</v>
      </c>
      <c r="T14" s="123">
        <f t="shared" si="6"/>
        <v>1577.1286119267934</v>
      </c>
      <c r="U14" s="126">
        <f t="shared" si="6"/>
        <v>1586.0400811428217</v>
      </c>
      <c r="V14" s="54" t="s">
        <v>375</v>
      </c>
    </row>
    <row r="15" spans="2:42" x14ac:dyDescent="0.3">
      <c r="B15" s="184" t="s">
        <v>398</v>
      </c>
      <c r="C15" s="115"/>
      <c r="D15" s="151"/>
      <c r="E15" s="151"/>
      <c r="F15" s="151"/>
      <c r="G15" s="151"/>
      <c r="H15" s="151"/>
      <c r="I15" s="151"/>
      <c r="J15" s="181">
        <f t="shared" ref="J15:Q15" si="7">J14+J43</f>
        <v>2078.6265578007938</v>
      </c>
      <c r="K15" s="182">
        <f t="shared" si="7"/>
        <v>2115.2885181486381</v>
      </c>
      <c r="L15" s="182">
        <f t="shared" si="7"/>
        <v>2090.8023857487278</v>
      </c>
      <c r="M15" s="182">
        <f t="shared" si="7"/>
        <v>2096.042566048769</v>
      </c>
      <c r="N15" s="182">
        <f t="shared" si="7"/>
        <v>2114.3094227678289</v>
      </c>
      <c r="O15" s="182">
        <f t="shared" si="7"/>
        <v>2136.5643476340192</v>
      </c>
      <c r="P15" s="182">
        <f t="shared" si="7"/>
        <v>2102.2261474731704</v>
      </c>
      <c r="Q15" s="182">
        <f t="shared" si="7"/>
        <v>2118.8868464549819</v>
      </c>
      <c r="R15" s="182">
        <f t="shared" ref="R15" si="8">R14+R43</f>
        <v>2096.4873995679977</v>
      </c>
      <c r="S15" s="182">
        <f t="shared" ref="S15" si="9">S14+S43</f>
        <v>2105.9493523003671</v>
      </c>
      <c r="T15" s="182">
        <f t="shared" ref="T15" si="10">T14+T43</f>
        <v>2099.7871506719316</v>
      </c>
      <c r="U15" s="183">
        <f t="shared" ref="U15" si="11">U14+U43</f>
        <v>2079.4421649851893</v>
      </c>
      <c r="V15" s="54" t="s">
        <v>376</v>
      </c>
    </row>
    <row r="18" spans="1:22" ht="21.5" customHeight="1" x14ac:dyDescent="0.3">
      <c r="B18" s="592" t="s">
        <v>152</v>
      </c>
      <c r="C18" s="592"/>
      <c r="D18" s="592"/>
      <c r="E18" s="592"/>
      <c r="F18" s="592"/>
      <c r="G18" s="592"/>
      <c r="H18" s="592"/>
      <c r="I18" s="592"/>
      <c r="J18" s="592"/>
      <c r="K18" s="592"/>
      <c r="L18" s="592"/>
      <c r="M18" s="592"/>
      <c r="N18" s="592"/>
      <c r="O18" s="592"/>
      <c r="P18" s="592"/>
      <c r="Q18" s="592"/>
      <c r="R18" s="592"/>
      <c r="S18" s="592"/>
      <c r="T18" s="592"/>
      <c r="U18" s="592"/>
    </row>
    <row r="19" spans="1:22" ht="14" customHeight="1" x14ac:dyDescent="0.3">
      <c r="B19" s="593" t="s">
        <v>536</v>
      </c>
      <c r="C19" s="593"/>
      <c r="D19" s="593"/>
      <c r="E19" s="593"/>
      <c r="F19" s="593"/>
      <c r="G19" s="593"/>
      <c r="H19" s="593"/>
      <c r="I19" s="593"/>
      <c r="J19" s="593"/>
      <c r="K19" s="593"/>
      <c r="L19" s="593"/>
      <c r="M19" s="593"/>
      <c r="N19" s="593"/>
      <c r="O19" s="593"/>
      <c r="P19" s="593"/>
      <c r="Q19" s="593"/>
      <c r="R19" s="593"/>
      <c r="S19" s="593"/>
      <c r="T19" s="593"/>
      <c r="U19" s="593"/>
    </row>
    <row r="20" spans="1:22" x14ac:dyDescent="0.3">
      <c r="B20" s="593"/>
      <c r="C20" s="593"/>
      <c r="D20" s="593"/>
      <c r="E20" s="593"/>
      <c r="F20" s="593"/>
      <c r="G20" s="593"/>
      <c r="H20" s="593"/>
      <c r="I20" s="593"/>
      <c r="J20" s="593"/>
      <c r="K20" s="593"/>
      <c r="L20" s="593"/>
      <c r="M20" s="593"/>
      <c r="N20" s="593"/>
      <c r="O20" s="593"/>
      <c r="P20" s="593"/>
      <c r="Q20" s="593"/>
      <c r="R20" s="593"/>
      <c r="S20" s="593"/>
      <c r="T20" s="593"/>
      <c r="U20" s="593"/>
    </row>
    <row r="21" spans="1:22" x14ac:dyDescent="0.3">
      <c r="B21" s="593"/>
      <c r="C21" s="593"/>
      <c r="D21" s="593"/>
      <c r="E21" s="593"/>
      <c r="F21" s="593"/>
      <c r="G21" s="593"/>
      <c r="H21" s="593"/>
      <c r="I21" s="593"/>
      <c r="J21" s="593"/>
      <c r="K21" s="593"/>
      <c r="L21" s="593"/>
      <c r="M21" s="593"/>
      <c r="N21" s="593"/>
      <c r="O21" s="593"/>
      <c r="P21" s="593"/>
      <c r="Q21" s="593"/>
      <c r="R21" s="593"/>
      <c r="S21" s="593"/>
      <c r="T21" s="593"/>
      <c r="U21" s="593"/>
    </row>
    <row r="23" spans="1:22" x14ac:dyDescent="0.3">
      <c r="B23" s="594" t="s">
        <v>342</v>
      </c>
      <c r="C23" s="595"/>
      <c r="D23" s="600" t="s">
        <v>343</v>
      </c>
      <c r="E23" s="601"/>
      <c r="F23" s="601"/>
      <c r="G23" s="601"/>
      <c r="H23" s="601"/>
      <c r="I23" s="601"/>
      <c r="J23" s="611" t="s">
        <v>166</v>
      </c>
      <c r="K23" s="612"/>
      <c r="L23" s="612"/>
      <c r="M23" s="612"/>
      <c r="N23" s="612"/>
      <c r="O23" s="612"/>
      <c r="P23" s="612"/>
      <c r="Q23" s="612"/>
      <c r="R23" s="612"/>
      <c r="S23" s="612"/>
      <c r="T23" s="612"/>
      <c r="U23" s="614"/>
    </row>
    <row r="24" spans="1:22" x14ac:dyDescent="0.3">
      <c r="B24" s="596"/>
      <c r="C24" s="597"/>
      <c r="D24" s="74">
        <v>2019</v>
      </c>
      <c r="E24" s="602">
        <v>2020</v>
      </c>
      <c r="F24" s="603"/>
      <c r="G24" s="603"/>
      <c r="H24" s="604"/>
      <c r="I24" s="103">
        <v>2021</v>
      </c>
      <c r="J24" s="608">
        <v>2021</v>
      </c>
      <c r="K24" s="609"/>
      <c r="L24" s="610"/>
      <c r="M24" s="608">
        <v>2022</v>
      </c>
      <c r="N24" s="609"/>
      <c r="O24" s="609"/>
      <c r="P24" s="610"/>
      <c r="Q24" s="608">
        <v>2023</v>
      </c>
      <c r="R24" s="609"/>
      <c r="S24" s="609"/>
      <c r="T24" s="610"/>
      <c r="U24" s="105">
        <v>2024</v>
      </c>
    </row>
    <row r="25" spans="1:22" x14ac:dyDescent="0.3">
      <c r="B25" s="598"/>
      <c r="C25" s="599"/>
      <c r="D25" s="60" t="s">
        <v>160</v>
      </c>
      <c r="E25" s="58" t="s">
        <v>157</v>
      </c>
      <c r="F25" s="59" t="s">
        <v>158</v>
      </c>
      <c r="G25" s="59" t="s">
        <v>159</v>
      </c>
      <c r="H25" s="60" t="s">
        <v>160</v>
      </c>
      <c r="I25" s="58" t="s">
        <v>157</v>
      </c>
      <c r="J25" s="106" t="s">
        <v>158</v>
      </c>
      <c r="K25" s="107" t="s">
        <v>159</v>
      </c>
      <c r="L25" s="108" t="s">
        <v>160</v>
      </c>
      <c r="M25" s="106" t="s">
        <v>157</v>
      </c>
      <c r="N25" s="107" t="s">
        <v>158</v>
      </c>
      <c r="O25" s="107" t="s">
        <v>159</v>
      </c>
      <c r="P25" s="108" t="s">
        <v>160</v>
      </c>
      <c r="Q25" s="106" t="s">
        <v>157</v>
      </c>
      <c r="R25" s="107" t="s">
        <v>158</v>
      </c>
      <c r="S25" s="107" t="s">
        <v>159</v>
      </c>
      <c r="T25" s="108" t="s">
        <v>160</v>
      </c>
      <c r="U25" s="109" t="s">
        <v>157</v>
      </c>
    </row>
    <row r="26" spans="1:22" x14ac:dyDescent="0.3">
      <c r="B26" s="132" t="s">
        <v>372</v>
      </c>
      <c r="C26" s="82" t="s">
        <v>300</v>
      </c>
      <c r="D26" s="121">
        <f>'Haver Pivoted'!GS24</f>
        <v>2357.4</v>
      </c>
      <c r="E26" s="121">
        <f>'Haver Pivoted'!GT24</f>
        <v>2381.6</v>
      </c>
      <c r="F26" s="121">
        <f>'Haver Pivoted'!GU24</f>
        <v>2334.5</v>
      </c>
      <c r="G26" s="121">
        <f>'Haver Pivoted'!GV24</f>
        <v>2329.6</v>
      </c>
      <c r="H26" s="121">
        <f>'Haver Pivoted'!GW24</f>
        <v>2341.6999999999998</v>
      </c>
      <c r="I26" s="121">
        <f>'Haver Pivoted'!GX24</f>
        <v>2389.4</v>
      </c>
      <c r="J26" s="179"/>
      <c r="K26" s="177"/>
      <c r="L26" s="177"/>
      <c r="M26" s="177"/>
      <c r="N26" s="177"/>
      <c r="O26" s="177"/>
      <c r="P26" s="177"/>
      <c r="Q26" s="177"/>
      <c r="R26" s="177"/>
      <c r="S26" s="177"/>
      <c r="T26" s="177"/>
      <c r="U26" s="180"/>
    </row>
    <row r="27" spans="1:22" ht="21" customHeight="1" x14ac:dyDescent="0.3">
      <c r="A27" s="54" t="s">
        <v>588</v>
      </c>
      <c r="B27" s="133" t="s">
        <v>378</v>
      </c>
      <c r="C27" s="87"/>
      <c r="D27" s="125"/>
      <c r="E27" s="121"/>
      <c r="F27" s="121"/>
      <c r="G27" s="124"/>
      <c r="H27" s="124"/>
      <c r="I27" s="134">
        <v>9.5846503665249383</v>
      </c>
      <c r="J27" s="122">
        <v>10</v>
      </c>
      <c r="K27" s="123">
        <v>8</v>
      </c>
      <c r="L27" s="123">
        <v>6.5</v>
      </c>
      <c r="M27" s="123">
        <v>6.5</v>
      </c>
      <c r="N27" s="123">
        <v>6.5</v>
      </c>
      <c r="O27" s="123">
        <v>6</v>
      </c>
      <c r="P27" s="123">
        <v>5.5</v>
      </c>
      <c r="Q27" s="123">
        <v>5</v>
      </c>
      <c r="R27" s="123">
        <v>5</v>
      </c>
      <c r="S27" s="123">
        <v>5</v>
      </c>
      <c r="T27" s="123">
        <v>5</v>
      </c>
      <c r="U27" s="123">
        <v>5</v>
      </c>
      <c r="V27" s="61" t="s">
        <v>403</v>
      </c>
    </row>
    <row r="28" spans="1:22" ht="17.5" customHeight="1" x14ac:dyDescent="0.3">
      <c r="B28" s="185" t="s">
        <v>402</v>
      </c>
      <c r="C28" s="87"/>
      <c r="D28" s="121">
        <f>D26</f>
        <v>2357.4</v>
      </c>
      <c r="E28" s="121">
        <f t="shared" ref="E28:I28" si="12">E26</f>
        <v>2381.6</v>
      </c>
      <c r="F28" s="121">
        <f t="shared" si="12"/>
        <v>2334.5</v>
      </c>
      <c r="G28" s="121">
        <f t="shared" si="12"/>
        <v>2329.6</v>
      </c>
      <c r="H28" s="121">
        <f t="shared" si="12"/>
        <v>2341.6999999999998</v>
      </c>
      <c r="I28" s="121">
        <f t="shared" si="12"/>
        <v>2389.4</v>
      </c>
      <c r="J28" s="122">
        <f>I26*((100+J27)/100)^0.25</f>
        <v>2447.0172486983734</v>
      </c>
      <c r="K28" s="123">
        <f t="shared" ref="K28:Q28" si="13">J28*((100+K27)/100)^0.25</f>
        <v>2494.5543440655665</v>
      </c>
      <c r="L28" s="123">
        <f t="shared" si="13"/>
        <v>2534.1386428033288</v>
      </c>
      <c r="M28" s="123">
        <f t="shared" si="13"/>
        <v>2574.3510764663888</v>
      </c>
      <c r="N28" s="123">
        <f t="shared" si="13"/>
        <v>2615.2016124786228</v>
      </c>
      <c r="O28" s="123">
        <f t="shared" si="13"/>
        <v>2653.5766786401637</v>
      </c>
      <c r="P28" s="123">
        <f t="shared" si="13"/>
        <v>2689.3340872780527</v>
      </c>
      <c r="Q28" s="123">
        <f t="shared" si="13"/>
        <v>2722.3382256551354</v>
      </c>
      <c r="R28" s="123">
        <f t="shared" ref="R28" si="14">Q28*((100+R27)/100)^0.25</f>
        <v>2755.7473985555102</v>
      </c>
      <c r="S28" s="123">
        <f t="shared" ref="S28" si="15">R28*((100+S27)/100)^0.25</f>
        <v>2789.566576657799</v>
      </c>
      <c r="T28" s="123">
        <f t="shared" ref="T28" si="16">S28*((100+T27)/100)^0.25</f>
        <v>2823.8007916419565</v>
      </c>
      <c r="U28" s="126">
        <f t="shared" ref="U28" si="17">T28*((100+U27)/100)^0.25</f>
        <v>2858.4551369378937</v>
      </c>
    </row>
    <row r="29" spans="1:22" x14ac:dyDescent="0.3">
      <c r="B29" s="184" t="s">
        <v>404</v>
      </c>
      <c r="C29" s="115"/>
      <c r="D29" s="151">
        <f t="shared" ref="D29:I29" si="18">D26-D43</f>
        <v>2083.6179999999999</v>
      </c>
      <c r="E29" s="151">
        <f t="shared" si="18"/>
        <v>2104.989</v>
      </c>
      <c r="F29" s="151">
        <f t="shared" si="18"/>
        <v>1940.6149999999998</v>
      </c>
      <c r="G29" s="151">
        <f t="shared" si="18"/>
        <v>1968.627</v>
      </c>
      <c r="H29" s="151">
        <f t="shared" si="18"/>
        <v>1982.2339999999999</v>
      </c>
      <c r="I29" s="151">
        <f t="shared" si="18"/>
        <v>2004.951</v>
      </c>
      <c r="J29" s="181">
        <f t="shared" ref="J29:Q29" si="19">J28-J43</f>
        <v>2015.7883673421404</v>
      </c>
      <c r="K29" s="182">
        <f t="shared" si="19"/>
        <v>2020.4586499985221</v>
      </c>
      <c r="L29" s="182">
        <f t="shared" si="19"/>
        <v>2055.2500598931601</v>
      </c>
      <c r="M29" s="182">
        <f t="shared" si="19"/>
        <v>2094.0313641068333</v>
      </c>
      <c r="N29" s="182">
        <f t="shared" si="19"/>
        <v>2119.0363070945841</v>
      </c>
      <c r="O29" s="182">
        <f t="shared" si="19"/>
        <v>2141.275032565125</v>
      </c>
      <c r="P29" s="182">
        <f t="shared" si="19"/>
        <v>2166.8161929762364</v>
      </c>
      <c r="Q29" s="182">
        <f t="shared" si="19"/>
        <v>2189.20858534533</v>
      </c>
      <c r="R29" s="182">
        <f t="shared" ref="R29" si="20">R28-R43</f>
        <v>2249.6492446689504</v>
      </c>
      <c r="S29" s="182">
        <f t="shared" ref="S29" si="21">S28-S43</f>
        <v>2280.1471744021105</v>
      </c>
      <c r="T29" s="182">
        <f t="shared" ref="T29" si="22">T28-T43</f>
        <v>2301.1422528968183</v>
      </c>
      <c r="U29" s="183">
        <f t="shared" ref="U29" si="23">U28-U43</f>
        <v>2365.0530530955261</v>
      </c>
      <c r="V29" s="54" t="s">
        <v>377</v>
      </c>
    </row>
    <row r="30" spans="1:22" ht="14.5" x14ac:dyDescent="0.35">
      <c r="B30" s="143"/>
      <c r="C30" s="100"/>
      <c r="D30" s="104"/>
      <c r="E30" s="104"/>
      <c r="F30" s="104"/>
      <c r="G30" s="104"/>
      <c r="H30" s="104"/>
      <c r="I30" s="104"/>
      <c r="J30" s="146"/>
      <c r="K30" s="146"/>
      <c r="L30" s="146"/>
      <c r="M30" s="146"/>
      <c r="N30" s="146"/>
      <c r="O30" s="146"/>
      <c r="P30" s="146"/>
      <c r="Q30" s="146"/>
      <c r="R30" s="146"/>
      <c r="S30" s="146"/>
      <c r="T30" s="146"/>
      <c r="U30" s="146"/>
    </row>
    <row r="31" spans="1:22" ht="12.5" customHeight="1" x14ac:dyDescent="0.3">
      <c r="J31" s="55"/>
    </row>
    <row r="32" spans="1:22" x14ac:dyDescent="0.3">
      <c r="B32" s="592" t="s">
        <v>385</v>
      </c>
      <c r="C32" s="592"/>
      <c r="D32" s="592"/>
      <c r="E32" s="592"/>
      <c r="F32" s="592"/>
      <c r="G32" s="592"/>
      <c r="H32" s="592"/>
      <c r="I32" s="592"/>
      <c r="J32" s="592"/>
      <c r="K32" s="592"/>
      <c r="L32" s="592"/>
      <c r="M32" s="592"/>
      <c r="N32" s="592"/>
      <c r="O32" s="592"/>
      <c r="P32" s="592"/>
      <c r="Q32" s="592"/>
      <c r="R32" s="592"/>
      <c r="S32" s="592"/>
      <c r="T32" s="592"/>
      <c r="U32" s="592"/>
    </row>
    <row r="33" spans="2:49" ht="9" customHeight="1" x14ac:dyDescent="0.3">
      <c r="B33" s="592"/>
      <c r="C33" s="592"/>
      <c r="D33" s="592"/>
      <c r="E33" s="592"/>
      <c r="F33" s="592"/>
      <c r="G33" s="592"/>
      <c r="H33" s="592"/>
      <c r="I33" s="592"/>
      <c r="J33" s="592"/>
      <c r="K33" s="592"/>
      <c r="L33" s="592"/>
      <c r="M33" s="592"/>
      <c r="N33" s="592"/>
      <c r="O33" s="592"/>
      <c r="P33" s="592"/>
      <c r="Q33" s="592"/>
      <c r="R33" s="592"/>
      <c r="S33" s="592"/>
      <c r="T33" s="592"/>
      <c r="U33" s="592"/>
    </row>
    <row r="34" spans="2:49" ht="14" customHeight="1" x14ac:dyDescent="0.3">
      <c r="B34" s="593" t="s">
        <v>387</v>
      </c>
      <c r="C34" s="593"/>
      <c r="D34" s="593"/>
      <c r="E34" s="593"/>
      <c r="F34" s="593"/>
      <c r="G34" s="593"/>
      <c r="H34" s="593"/>
      <c r="I34" s="593"/>
      <c r="J34" s="593"/>
      <c r="K34" s="593"/>
      <c r="L34" s="593"/>
      <c r="M34" s="593"/>
      <c r="N34" s="593"/>
      <c r="O34" s="593"/>
      <c r="P34" s="593"/>
      <c r="Q34" s="593"/>
      <c r="R34" s="593"/>
      <c r="S34" s="593"/>
      <c r="T34" s="593"/>
      <c r="U34" s="593"/>
    </row>
    <row r="35" spans="2:49" x14ac:dyDescent="0.3">
      <c r="B35" s="593"/>
      <c r="C35" s="593"/>
      <c r="D35" s="593"/>
      <c r="E35" s="593"/>
      <c r="F35" s="593"/>
      <c r="G35" s="593"/>
      <c r="H35" s="593"/>
      <c r="I35" s="593"/>
      <c r="J35" s="593"/>
      <c r="K35" s="593"/>
      <c r="L35" s="593"/>
      <c r="M35" s="593"/>
      <c r="N35" s="593"/>
      <c r="O35" s="593"/>
      <c r="P35" s="593"/>
      <c r="Q35" s="593"/>
      <c r="R35" s="593"/>
      <c r="S35" s="593"/>
      <c r="T35" s="593"/>
      <c r="U35" s="593"/>
    </row>
    <row r="36" spans="2:49" ht="8.5" customHeight="1" x14ac:dyDescent="0.3">
      <c r="B36" s="593"/>
      <c r="C36" s="593"/>
      <c r="D36" s="593"/>
      <c r="E36" s="593"/>
      <c r="F36" s="593"/>
      <c r="G36" s="593"/>
      <c r="H36" s="593"/>
      <c r="I36" s="593"/>
      <c r="J36" s="593"/>
      <c r="K36" s="593"/>
      <c r="L36" s="593"/>
      <c r="M36" s="593"/>
      <c r="N36" s="593"/>
      <c r="O36" s="593"/>
      <c r="P36" s="593"/>
      <c r="Q36" s="593"/>
      <c r="R36" s="593"/>
      <c r="S36" s="593"/>
      <c r="T36" s="593"/>
      <c r="U36" s="593"/>
    </row>
    <row r="37" spans="2:49" ht="12.5" customHeight="1" x14ac:dyDescent="0.3"/>
    <row r="38" spans="2:49" ht="30.5" customHeight="1" x14ac:dyDescent="0.3">
      <c r="B38" s="594" t="s">
        <v>342</v>
      </c>
      <c r="C38" s="634"/>
      <c r="D38" s="600" t="s">
        <v>343</v>
      </c>
      <c r="E38" s="601"/>
      <c r="F38" s="601"/>
      <c r="G38" s="601"/>
      <c r="H38" s="601"/>
      <c r="I38" s="601"/>
      <c r="J38" s="611" t="s">
        <v>166</v>
      </c>
      <c r="K38" s="612"/>
      <c r="L38" s="612"/>
      <c r="M38" s="612"/>
      <c r="N38" s="612"/>
      <c r="O38" s="612"/>
      <c r="P38" s="612"/>
      <c r="Q38" s="612"/>
      <c r="R38" s="612"/>
      <c r="S38" s="612"/>
      <c r="T38" s="612"/>
      <c r="U38" s="614"/>
    </row>
    <row r="39" spans="2:49" x14ac:dyDescent="0.3">
      <c r="B39" s="596"/>
      <c r="C39" s="635"/>
      <c r="D39" s="56">
        <v>2019</v>
      </c>
      <c r="E39" s="602">
        <v>2020</v>
      </c>
      <c r="F39" s="603"/>
      <c r="G39" s="603"/>
      <c r="H39" s="604"/>
      <c r="I39" s="119">
        <v>2021</v>
      </c>
      <c r="J39" s="608">
        <v>2021</v>
      </c>
      <c r="K39" s="609"/>
      <c r="L39" s="610"/>
      <c r="M39" s="608">
        <v>2022</v>
      </c>
      <c r="N39" s="609"/>
      <c r="O39" s="609"/>
      <c r="P39" s="610"/>
      <c r="Q39" s="608">
        <v>2023</v>
      </c>
      <c r="R39" s="609"/>
      <c r="S39" s="609"/>
      <c r="T39" s="610"/>
      <c r="U39" s="105">
        <v>2024</v>
      </c>
    </row>
    <row r="40" spans="2:49" x14ac:dyDescent="0.3">
      <c r="B40" s="598"/>
      <c r="C40" s="636"/>
      <c r="D40" s="57" t="s">
        <v>160</v>
      </c>
      <c r="E40" s="58" t="s">
        <v>157</v>
      </c>
      <c r="F40" s="59" t="s">
        <v>158</v>
      </c>
      <c r="G40" s="59" t="s">
        <v>159</v>
      </c>
      <c r="H40" s="60" t="s">
        <v>160</v>
      </c>
      <c r="I40" s="58" t="s">
        <v>157</v>
      </c>
      <c r="J40" s="113" t="s">
        <v>158</v>
      </c>
      <c r="K40" s="112" t="s">
        <v>159</v>
      </c>
      <c r="L40" s="114" t="s">
        <v>160</v>
      </c>
      <c r="M40" s="113" t="s">
        <v>157</v>
      </c>
      <c r="N40" s="112" t="s">
        <v>158</v>
      </c>
      <c r="O40" s="112" t="s">
        <v>159</v>
      </c>
      <c r="P40" s="114" t="s">
        <v>160</v>
      </c>
      <c r="Q40" s="250" t="s">
        <v>157</v>
      </c>
      <c r="R40" s="212" t="s">
        <v>158</v>
      </c>
      <c r="S40" s="212" t="s">
        <v>159</v>
      </c>
      <c r="T40" s="252" t="s">
        <v>160</v>
      </c>
      <c r="U40" s="152" t="s">
        <v>157</v>
      </c>
    </row>
    <row r="41" spans="2:49" x14ac:dyDescent="0.3">
      <c r="B41" s="102" t="s">
        <v>7</v>
      </c>
      <c r="C41" s="96"/>
      <c r="D41" s="147">
        <f>Grants!D105</f>
        <v>69.790999999999997</v>
      </c>
      <c r="E41" s="148">
        <f>Grants!E105</f>
        <v>72.239999999999995</v>
      </c>
      <c r="F41" s="148">
        <f>Grants!F105</f>
        <v>72.525000000000006</v>
      </c>
      <c r="G41" s="148">
        <f>Grants!G105</f>
        <v>73.844999999999999</v>
      </c>
      <c r="H41" s="148">
        <f>Grants!H105</f>
        <v>73.558999999999997</v>
      </c>
      <c r="I41" s="295">
        <f>Grants!I105</f>
        <v>72.012</v>
      </c>
      <c r="J41" s="179">
        <f>Grants!J105</f>
        <v>76.355731356232894</v>
      </c>
      <c r="K41" s="177">
        <f>Grants!K105</f>
        <v>74.841428200377578</v>
      </c>
      <c r="L41" s="177">
        <f>Grants!L105</f>
        <v>74.54024934216875</v>
      </c>
      <c r="M41" s="177">
        <f>Grants!M105</f>
        <v>74.54024934216875</v>
      </c>
      <c r="N41" s="177">
        <f>Grants!N105</f>
        <v>74.725905199289627</v>
      </c>
      <c r="O41" s="177">
        <f>Grants!O105</f>
        <v>74.837742736233437</v>
      </c>
      <c r="P41" s="177">
        <f>Grants!P105</f>
        <v>75.135314182792015</v>
      </c>
      <c r="Q41" s="177">
        <f>Grants!Q105</f>
        <v>75.434068839353586</v>
      </c>
      <c r="R41" s="177">
        <f>Grants!R105</f>
        <v>75.734011410623282</v>
      </c>
      <c r="S41" s="177">
        <f>Grants!S105</f>
        <v>75.960198134047459</v>
      </c>
      <c r="T41" s="177">
        <f>Grants!T105</f>
        <v>76.262232711964799</v>
      </c>
      <c r="U41" s="180">
        <f>Grants!U105</f>
        <v>76.640716954534028</v>
      </c>
    </row>
    <row r="42" spans="2:49" x14ac:dyDescent="0.3">
      <c r="B42" s="133" t="s">
        <v>1</v>
      </c>
      <c r="C42" s="96"/>
      <c r="D42" s="125">
        <f>Grants!D89</f>
        <v>203.99099999999999</v>
      </c>
      <c r="E42" s="121">
        <f>Grants!E89</f>
        <v>204.37099999999998</v>
      </c>
      <c r="F42" s="121">
        <f>Grants!F89</f>
        <v>321.36000000000018</v>
      </c>
      <c r="G42" s="121">
        <f>Grants!G89</f>
        <v>287.12800000000004</v>
      </c>
      <c r="H42" s="121">
        <f>Grants!H89</f>
        <v>285.90700000000004</v>
      </c>
      <c r="I42" s="198">
        <f>Grants!I89</f>
        <v>312.43700000000001</v>
      </c>
      <c r="J42" s="145">
        <f>Grants!J89</f>
        <v>354.87315000000001</v>
      </c>
      <c r="K42" s="144">
        <f>Grants!K89</f>
        <v>399.25426586666669</v>
      </c>
      <c r="L42" s="144">
        <f>Grants!L89</f>
        <v>404.34833356800004</v>
      </c>
      <c r="M42" s="144">
        <f>Grants!M89</f>
        <v>405.77946301738677</v>
      </c>
      <c r="N42" s="144">
        <f>Grants!N89</f>
        <v>421.43940018474893</v>
      </c>
      <c r="O42" s="144">
        <f>Grants!O89</f>
        <v>437.46390333880549</v>
      </c>
      <c r="P42" s="144">
        <f>Grants!P89</f>
        <v>447.3825801190244</v>
      </c>
      <c r="Q42" s="144">
        <f>Grants!Q89</f>
        <v>457.69557147045202</v>
      </c>
      <c r="R42" s="144">
        <f>Grants!R89</f>
        <v>430.36414247593677</v>
      </c>
      <c r="S42" s="144">
        <f>Grants!S89</f>
        <v>433.45920412164094</v>
      </c>
      <c r="T42" s="144">
        <f>Grants!T89</f>
        <v>446.39630603317329</v>
      </c>
      <c r="U42" s="142">
        <f>Grants!U89</f>
        <v>416.76136688783356</v>
      </c>
    </row>
    <row r="43" spans="2:49" x14ac:dyDescent="0.3">
      <c r="B43" s="156" t="s">
        <v>222</v>
      </c>
      <c r="C43" s="158"/>
      <c r="D43" s="150">
        <f>D41+D42</f>
        <v>273.78199999999998</v>
      </c>
      <c r="E43" s="151">
        <f t="shared" ref="E43:U43" si="24">E41+E42</f>
        <v>276.61099999999999</v>
      </c>
      <c r="F43" s="151">
        <f t="shared" si="24"/>
        <v>393.88500000000022</v>
      </c>
      <c r="G43" s="151">
        <f t="shared" si="24"/>
        <v>360.97300000000007</v>
      </c>
      <c r="H43" s="151">
        <f t="shared" si="24"/>
        <v>359.46600000000001</v>
      </c>
      <c r="I43" s="296">
        <f t="shared" si="24"/>
        <v>384.44900000000001</v>
      </c>
      <c r="J43" s="181">
        <f t="shared" si="24"/>
        <v>431.22888135623293</v>
      </c>
      <c r="K43" s="182">
        <f t="shared" si="24"/>
        <v>474.09569406704429</v>
      </c>
      <c r="L43" s="182">
        <f t="shared" si="24"/>
        <v>478.88858291016879</v>
      </c>
      <c r="M43" s="182">
        <f t="shared" si="24"/>
        <v>480.31971235955552</v>
      </c>
      <c r="N43" s="182">
        <f t="shared" si="24"/>
        <v>496.16530538403856</v>
      </c>
      <c r="O43" s="182">
        <f t="shared" si="24"/>
        <v>512.30164607503889</v>
      </c>
      <c r="P43" s="182">
        <f t="shared" si="24"/>
        <v>522.51789430181645</v>
      </c>
      <c r="Q43" s="182">
        <f t="shared" si="24"/>
        <v>533.12964030980561</v>
      </c>
      <c r="R43" s="182">
        <f t="shared" si="24"/>
        <v>506.09815388656006</v>
      </c>
      <c r="S43" s="182">
        <f t="shared" si="24"/>
        <v>509.4194022556884</v>
      </c>
      <c r="T43" s="182">
        <f t="shared" si="24"/>
        <v>522.65853874513812</v>
      </c>
      <c r="U43" s="183">
        <f t="shared" si="24"/>
        <v>493.40208384236757</v>
      </c>
    </row>
    <row r="44" spans="2:49" x14ac:dyDescent="0.3">
      <c r="AH44" s="641" t="s">
        <v>399</v>
      </c>
      <c r="AI44" s="642"/>
      <c r="AJ44" s="600" t="s">
        <v>343</v>
      </c>
      <c r="AK44" s="601"/>
      <c r="AL44" s="601"/>
      <c r="AM44" s="601"/>
      <c r="AN44" s="601"/>
      <c r="AO44" s="647"/>
      <c r="AP44" s="648" t="s">
        <v>166</v>
      </c>
      <c r="AQ44" s="648"/>
      <c r="AR44" s="648"/>
      <c r="AS44" s="648"/>
      <c r="AT44" s="648"/>
      <c r="AU44" s="648"/>
      <c r="AV44" s="648"/>
      <c r="AW44" s="648"/>
    </row>
    <row r="45" spans="2:49" x14ac:dyDescent="0.3">
      <c r="AH45" s="643"/>
      <c r="AI45" s="644"/>
      <c r="AJ45" s="56">
        <v>2019</v>
      </c>
      <c r="AK45" s="602">
        <v>2020</v>
      </c>
      <c r="AL45" s="603"/>
      <c r="AM45" s="603"/>
      <c r="AN45" s="604"/>
      <c r="AO45" s="56">
        <v>2021</v>
      </c>
      <c r="AP45" s="608">
        <v>2021</v>
      </c>
      <c r="AQ45" s="609"/>
      <c r="AR45" s="610"/>
      <c r="AS45" s="608">
        <v>2022</v>
      </c>
      <c r="AT45" s="609"/>
      <c r="AU45" s="609"/>
      <c r="AV45" s="610"/>
      <c r="AW45" s="105">
        <v>2023</v>
      </c>
    </row>
    <row r="46" spans="2:49" x14ac:dyDescent="0.3">
      <c r="AH46" s="645"/>
      <c r="AI46" s="646"/>
      <c r="AJ46" s="57" t="s">
        <v>160</v>
      </c>
      <c r="AK46" s="58" t="s">
        <v>157</v>
      </c>
      <c r="AL46" s="59" t="s">
        <v>158</v>
      </c>
      <c r="AM46" s="59" t="s">
        <v>159</v>
      </c>
      <c r="AN46" s="60" t="s">
        <v>160</v>
      </c>
      <c r="AO46" s="57" t="s">
        <v>157</v>
      </c>
      <c r="AP46" s="106" t="s">
        <v>158</v>
      </c>
      <c r="AQ46" s="107" t="s">
        <v>159</v>
      </c>
      <c r="AR46" s="108" t="s">
        <v>160</v>
      </c>
      <c r="AS46" s="106" t="s">
        <v>157</v>
      </c>
      <c r="AT46" s="107" t="s">
        <v>158</v>
      </c>
      <c r="AU46" s="107" t="s">
        <v>159</v>
      </c>
      <c r="AV46" s="108" t="s">
        <v>160</v>
      </c>
      <c r="AW46" s="109" t="s">
        <v>157</v>
      </c>
    </row>
    <row r="47" spans="2:49" ht="28" x14ac:dyDescent="0.3">
      <c r="AH47" s="133" t="s">
        <v>379</v>
      </c>
      <c r="AI47" s="101"/>
      <c r="AJ47" s="125">
        <v>4.8</v>
      </c>
      <c r="AK47" s="121">
        <v>3.9</v>
      </c>
      <c r="AL47" s="121">
        <v>3.2</v>
      </c>
      <c r="AM47" s="121">
        <v>3.8</v>
      </c>
      <c r="AN47" s="121">
        <v>3.7</v>
      </c>
      <c r="AO47" s="198">
        <v>3.7</v>
      </c>
      <c r="AP47" s="145">
        <v>3.7</v>
      </c>
      <c r="AQ47" s="144">
        <v>3.7</v>
      </c>
      <c r="AR47" s="144">
        <v>3.8</v>
      </c>
      <c r="AS47" s="144">
        <v>3.8</v>
      </c>
      <c r="AT47" s="144">
        <v>3.9</v>
      </c>
      <c r="AU47" s="144">
        <v>3.9</v>
      </c>
      <c r="AV47" s="144">
        <v>4</v>
      </c>
      <c r="AW47" s="142">
        <v>4</v>
      </c>
    </row>
    <row r="48" spans="2:49" ht="28" x14ac:dyDescent="0.3">
      <c r="AH48" s="195" t="s">
        <v>380</v>
      </c>
      <c r="AI48" s="87"/>
      <c r="AJ48" s="125">
        <v>3.4</v>
      </c>
      <c r="AK48" s="121">
        <v>4.2</v>
      </c>
      <c r="AL48" s="121">
        <v>-7.7</v>
      </c>
      <c r="AM48" s="124">
        <v>-0.8</v>
      </c>
      <c r="AN48" s="124">
        <v>-2</v>
      </c>
      <c r="AO48" s="199">
        <v>3.7</v>
      </c>
      <c r="AP48" s="122">
        <v>3.7</v>
      </c>
      <c r="AQ48" s="123">
        <v>3</v>
      </c>
      <c r="AR48" s="123">
        <v>3.1</v>
      </c>
      <c r="AS48" s="123">
        <v>3.4</v>
      </c>
      <c r="AT48" s="123">
        <v>3.7</v>
      </c>
      <c r="AU48" s="123">
        <v>3.9</v>
      </c>
      <c r="AV48" s="123">
        <v>4</v>
      </c>
      <c r="AW48" s="126">
        <v>4.4000000000000004</v>
      </c>
    </row>
    <row r="49" spans="34:49" x14ac:dyDescent="0.3">
      <c r="AH49" s="637" t="s">
        <v>381</v>
      </c>
      <c r="AI49" s="638"/>
      <c r="AJ49" s="125"/>
      <c r="AK49" s="121"/>
      <c r="AL49" s="121"/>
      <c r="AM49" s="124"/>
      <c r="AN49" s="124"/>
      <c r="AO49" s="199"/>
      <c r="AP49" s="122"/>
      <c r="AQ49" s="123"/>
      <c r="AR49" s="123"/>
      <c r="AS49" s="123"/>
      <c r="AT49" s="123"/>
      <c r="AU49" s="123"/>
      <c r="AV49" s="123"/>
      <c r="AW49" s="126"/>
    </row>
    <row r="50" spans="34:49" ht="28" x14ac:dyDescent="0.3">
      <c r="AH50" s="133" t="s">
        <v>401</v>
      </c>
      <c r="AI50" s="68"/>
      <c r="AJ50" s="200">
        <v>2368</v>
      </c>
      <c r="AK50" s="201">
        <v>2391</v>
      </c>
      <c r="AL50" s="201">
        <v>2410</v>
      </c>
      <c r="AM50" s="201">
        <v>2432</v>
      </c>
      <c r="AN50" s="201">
        <v>2455</v>
      </c>
      <c r="AO50" s="202">
        <v>2477</v>
      </c>
      <c r="AP50" s="127">
        <v>2500</v>
      </c>
      <c r="AQ50" s="128">
        <v>2523</v>
      </c>
      <c r="AR50" s="128">
        <v>2546</v>
      </c>
      <c r="AS50" s="128">
        <v>2571</v>
      </c>
      <c r="AT50" s="128">
        <v>2595</v>
      </c>
      <c r="AU50" s="128">
        <v>2621</v>
      </c>
      <c r="AV50" s="128">
        <v>2646</v>
      </c>
      <c r="AW50" s="129">
        <v>2672</v>
      </c>
    </row>
    <row r="51" spans="34:49" ht="28" x14ac:dyDescent="0.3">
      <c r="AH51" s="133" t="s">
        <v>400</v>
      </c>
      <c r="AI51" s="68"/>
      <c r="AJ51" s="69">
        <v>2357</v>
      </c>
      <c r="AK51" s="53">
        <v>2382</v>
      </c>
      <c r="AL51" s="53">
        <v>2335</v>
      </c>
      <c r="AM51" s="53">
        <v>2330</v>
      </c>
      <c r="AN51" s="53">
        <v>2318</v>
      </c>
      <c r="AO51" s="68">
        <v>2339</v>
      </c>
      <c r="AP51" s="110">
        <v>2361</v>
      </c>
      <c r="AQ51" s="130">
        <v>2379</v>
      </c>
      <c r="AR51" s="130">
        <v>2397</v>
      </c>
      <c r="AS51" s="130">
        <v>2417</v>
      </c>
      <c r="AT51" s="130">
        <v>2439</v>
      </c>
      <c r="AU51" s="130">
        <v>2462</v>
      </c>
      <c r="AV51" s="130">
        <v>2486</v>
      </c>
      <c r="AW51" s="131">
        <v>2513</v>
      </c>
    </row>
    <row r="52" spans="34:49" x14ac:dyDescent="0.3">
      <c r="AH52" s="639" t="s">
        <v>382</v>
      </c>
      <c r="AI52" s="640"/>
      <c r="AJ52" s="69"/>
      <c r="AK52" s="53"/>
      <c r="AL52" s="53"/>
      <c r="AM52" s="53"/>
      <c r="AN52" s="53"/>
      <c r="AO52" s="68"/>
      <c r="AP52" s="110"/>
      <c r="AQ52" s="130"/>
      <c r="AR52" s="130"/>
      <c r="AS52" s="130"/>
      <c r="AT52" s="130"/>
      <c r="AU52" s="130"/>
      <c r="AV52" s="130"/>
      <c r="AW52" s="131"/>
    </row>
    <row r="53" spans="34:49" ht="28" x14ac:dyDescent="0.3">
      <c r="AH53" s="133" t="s">
        <v>401</v>
      </c>
      <c r="AI53" s="68"/>
      <c r="AJ53" s="200">
        <f t="shared" ref="AJ53:AW53" si="25">AJ50-D43</f>
        <v>2094.2179999999998</v>
      </c>
      <c r="AK53" s="201">
        <f t="shared" si="25"/>
        <v>2114.3890000000001</v>
      </c>
      <c r="AL53" s="201">
        <f t="shared" si="25"/>
        <v>2016.1149999999998</v>
      </c>
      <c r="AM53" s="201">
        <f t="shared" si="25"/>
        <v>2071.027</v>
      </c>
      <c r="AN53" s="201">
        <f t="shared" si="25"/>
        <v>2095.5340000000001</v>
      </c>
      <c r="AO53" s="202">
        <f t="shared" si="25"/>
        <v>2092.5509999999999</v>
      </c>
      <c r="AP53" s="127">
        <f t="shared" si="25"/>
        <v>2068.7711186437673</v>
      </c>
      <c r="AQ53" s="128">
        <f t="shared" si="25"/>
        <v>2048.9043059329556</v>
      </c>
      <c r="AR53" s="128">
        <f t="shared" si="25"/>
        <v>2067.1114170898313</v>
      </c>
      <c r="AS53" s="128">
        <f t="shared" si="25"/>
        <v>2090.6802876404445</v>
      </c>
      <c r="AT53" s="128">
        <f t="shared" si="25"/>
        <v>2098.8346946159613</v>
      </c>
      <c r="AU53" s="128">
        <f t="shared" si="25"/>
        <v>2108.6983539249613</v>
      </c>
      <c r="AV53" s="128">
        <f t="shared" si="25"/>
        <v>2123.4821056981837</v>
      </c>
      <c r="AW53" s="129">
        <f t="shared" si="25"/>
        <v>2138.8703596901942</v>
      </c>
    </row>
    <row r="54" spans="34:49" ht="28" x14ac:dyDescent="0.3">
      <c r="AH54" s="197" t="s">
        <v>400</v>
      </c>
      <c r="AI54" s="95"/>
      <c r="AJ54" s="203">
        <f t="shared" ref="AJ54:AW54" si="26">AJ51-D43</f>
        <v>2083.2179999999998</v>
      </c>
      <c r="AK54" s="204">
        <f t="shared" si="26"/>
        <v>2105.3890000000001</v>
      </c>
      <c r="AL54" s="204">
        <f t="shared" si="26"/>
        <v>1941.1149999999998</v>
      </c>
      <c r="AM54" s="204">
        <f t="shared" si="26"/>
        <v>1969.027</v>
      </c>
      <c r="AN54" s="204">
        <f t="shared" si="26"/>
        <v>1958.5340000000001</v>
      </c>
      <c r="AO54" s="205">
        <f t="shared" si="26"/>
        <v>1954.5509999999999</v>
      </c>
      <c r="AP54" s="206">
        <f t="shared" si="26"/>
        <v>1929.7711186437671</v>
      </c>
      <c r="AQ54" s="207">
        <f t="shared" si="26"/>
        <v>1904.9043059329556</v>
      </c>
      <c r="AR54" s="207">
        <f t="shared" si="26"/>
        <v>1918.1114170898313</v>
      </c>
      <c r="AS54" s="207">
        <f t="shared" si="26"/>
        <v>1936.6802876404445</v>
      </c>
      <c r="AT54" s="207">
        <f t="shared" si="26"/>
        <v>1942.8346946159613</v>
      </c>
      <c r="AU54" s="207">
        <f t="shared" si="26"/>
        <v>1949.6983539249611</v>
      </c>
      <c r="AV54" s="207">
        <f t="shared" si="26"/>
        <v>1963.4821056981837</v>
      </c>
      <c r="AW54" s="208">
        <f t="shared" si="26"/>
        <v>1979.8703596901944</v>
      </c>
    </row>
  </sheetData>
  <mergeCells count="35">
    <mergeCell ref="AH49:AI49"/>
    <mergeCell ref="AH52:AI52"/>
    <mergeCell ref="AH44:AI46"/>
    <mergeCell ref="AJ44:AO44"/>
    <mergeCell ref="AP44:AW44"/>
    <mergeCell ref="AK45:AN45"/>
    <mergeCell ref="AP45:AR45"/>
    <mergeCell ref="AS45:AV45"/>
    <mergeCell ref="Q24:T24"/>
    <mergeCell ref="Q39:T39"/>
    <mergeCell ref="J38:U38"/>
    <mergeCell ref="J23:U23"/>
    <mergeCell ref="B34:U36"/>
    <mergeCell ref="B32:U33"/>
    <mergeCell ref="E24:H24"/>
    <mergeCell ref="B38:C40"/>
    <mergeCell ref="D38:I38"/>
    <mergeCell ref="E39:H39"/>
    <mergeCell ref="J39:L39"/>
    <mergeCell ref="M39:P39"/>
    <mergeCell ref="J24:L24"/>
    <mergeCell ref="M24:P24"/>
    <mergeCell ref="B23:C25"/>
    <mergeCell ref="D23:I23"/>
    <mergeCell ref="B1:U1"/>
    <mergeCell ref="B2:U4"/>
    <mergeCell ref="B19:U21"/>
    <mergeCell ref="J6:U6"/>
    <mergeCell ref="Q7:T7"/>
    <mergeCell ref="B18:U18"/>
    <mergeCell ref="B6:C8"/>
    <mergeCell ref="D6:I6"/>
    <mergeCell ref="E7:H7"/>
    <mergeCell ref="J7:L7"/>
    <mergeCell ref="M7:P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B1:W43"/>
  <sheetViews>
    <sheetView topLeftCell="A10" zoomScale="48" workbookViewId="0">
      <selection activeCell="B30" sqref="B30"/>
    </sheetView>
  </sheetViews>
  <sheetFormatPr defaultColWidth="10.90625" defaultRowHeight="14.5" x14ac:dyDescent="0.35"/>
  <cols>
    <col min="1" max="1" width="10.90625" style="193"/>
    <col min="2" max="2" width="46.36328125" style="193" bestFit="1" customWidth="1"/>
    <col min="3" max="16384" width="10.90625" style="193"/>
  </cols>
  <sheetData>
    <row r="1" spans="2:23" s="480" customFormat="1" x14ac:dyDescent="0.35">
      <c r="B1" s="650" t="s">
        <v>154</v>
      </c>
      <c r="C1" s="650"/>
      <c r="D1" s="650"/>
      <c r="E1" s="650"/>
      <c r="F1" s="650"/>
      <c r="G1" s="650"/>
      <c r="H1" s="650"/>
      <c r="I1" s="650"/>
      <c r="J1" s="650"/>
      <c r="K1" s="650"/>
      <c r="L1" s="650"/>
      <c r="M1" s="650"/>
      <c r="N1" s="650"/>
      <c r="O1" s="650"/>
      <c r="P1" s="650"/>
      <c r="Q1" s="650"/>
      <c r="R1" s="650"/>
      <c r="S1" s="650"/>
      <c r="T1" s="650"/>
      <c r="U1" s="650"/>
      <c r="V1" s="650"/>
      <c r="W1" s="650"/>
    </row>
    <row r="2" spans="2:23" s="397" customFormat="1" ht="14.5" customHeight="1" x14ac:dyDescent="0.35">
      <c r="B2" s="649" t="s">
        <v>579</v>
      </c>
      <c r="C2" s="649"/>
      <c r="D2" s="649"/>
      <c r="E2" s="649"/>
      <c r="F2" s="649"/>
      <c r="G2" s="649"/>
      <c r="H2" s="649"/>
      <c r="I2" s="649"/>
      <c r="J2" s="649"/>
      <c r="K2" s="649"/>
      <c r="L2" s="649"/>
      <c r="M2" s="649"/>
      <c r="N2" s="649"/>
      <c r="O2" s="649"/>
      <c r="P2" s="649"/>
      <c r="Q2" s="649"/>
      <c r="R2" s="649"/>
      <c r="S2" s="649"/>
      <c r="T2" s="649"/>
      <c r="U2" s="649"/>
      <c r="V2" s="649"/>
      <c r="W2" s="649"/>
    </row>
    <row r="3" spans="2:23" s="397" customFormat="1" ht="14.5" customHeight="1" x14ac:dyDescent="0.35">
      <c r="B3" s="649"/>
      <c r="C3" s="649"/>
      <c r="D3" s="649"/>
      <c r="E3" s="649"/>
      <c r="F3" s="649"/>
      <c r="G3" s="649"/>
      <c r="H3" s="649"/>
      <c r="I3" s="649"/>
      <c r="J3" s="649"/>
      <c r="K3" s="649"/>
      <c r="L3" s="649"/>
      <c r="M3" s="649"/>
      <c r="N3" s="649"/>
      <c r="O3" s="649"/>
      <c r="P3" s="649"/>
      <c r="Q3" s="649"/>
      <c r="R3" s="649"/>
      <c r="S3" s="649"/>
      <c r="T3" s="649"/>
      <c r="U3" s="649"/>
      <c r="V3" s="649"/>
      <c r="W3" s="649"/>
    </row>
    <row r="4" spans="2:23" s="397" customFormat="1" ht="14.5" customHeight="1" x14ac:dyDescent="0.35">
      <c r="B4" s="649"/>
      <c r="C4" s="649"/>
      <c r="D4" s="649"/>
      <c r="E4" s="649"/>
      <c r="F4" s="649"/>
      <c r="G4" s="649"/>
      <c r="H4" s="649"/>
      <c r="I4" s="649"/>
      <c r="J4" s="649"/>
      <c r="K4" s="649"/>
      <c r="L4" s="649"/>
      <c r="M4" s="649"/>
      <c r="N4" s="649"/>
      <c r="O4" s="649"/>
      <c r="P4" s="649"/>
      <c r="Q4" s="649"/>
      <c r="R4" s="649"/>
      <c r="S4" s="649"/>
      <c r="T4" s="649"/>
      <c r="U4" s="649"/>
      <c r="V4" s="649"/>
      <c r="W4" s="649"/>
    </row>
    <row r="5" spans="2:23" s="397" customFormat="1" ht="14.5" customHeight="1" x14ac:dyDescent="0.35">
      <c r="B5" s="649"/>
      <c r="C5" s="649"/>
      <c r="D5" s="649"/>
      <c r="E5" s="649"/>
      <c r="F5" s="649"/>
      <c r="G5" s="649"/>
      <c r="H5" s="649"/>
      <c r="I5" s="649"/>
      <c r="J5" s="649"/>
      <c r="K5" s="649"/>
      <c r="L5" s="649"/>
      <c r="M5" s="649"/>
      <c r="N5" s="649"/>
      <c r="O5" s="649"/>
      <c r="P5" s="649"/>
      <c r="Q5" s="649"/>
      <c r="R5" s="649"/>
      <c r="S5" s="649"/>
      <c r="T5" s="649"/>
      <c r="U5" s="649"/>
      <c r="V5" s="649"/>
      <c r="W5" s="649"/>
    </row>
    <row r="6" spans="2:23" s="397" customFormat="1" ht="14.5" customHeight="1" x14ac:dyDescent="0.35">
      <c r="B6" s="649"/>
      <c r="C6" s="649"/>
      <c r="D6" s="649"/>
      <c r="E6" s="649"/>
      <c r="F6" s="649"/>
      <c r="G6" s="649"/>
      <c r="H6" s="649"/>
      <c r="I6" s="649"/>
      <c r="J6" s="649"/>
      <c r="K6" s="649"/>
      <c r="L6" s="649"/>
      <c r="M6" s="649"/>
      <c r="N6" s="649"/>
      <c r="O6" s="649"/>
      <c r="P6" s="649"/>
      <c r="Q6" s="649"/>
      <c r="R6" s="649"/>
      <c r="S6" s="649"/>
      <c r="T6" s="649"/>
      <c r="U6" s="649"/>
      <c r="V6" s="649"/>
      <c r="W6" s="649"/>
    </row>
    <row r="7" spans="2:23" s="397" customFormat="1" ht="14.5" customHeight="1" x14ac:dyDescent="0.35"/>
    <row r="8" spans="2:23" s="480" customFormat="1" x14ac:dyDescent="0.35">
      <c r="F8" s="251"/>
      <c r="G8" s="251"/>
      <c r="H8" s="251"/>
      <c r="I8" s="251"/>
      <c r="J8" s="251"/>
      <c r="K8" s="251"/>
      <c r="L8" s="251"/>
      <c r="M8" s="251"/>
      <c r="N8" s="251"/>
      <c r="O8" s="251"/>
      <c r="P8" s="251"/>
      <c r="Q8" s="251"/>
      <c r="R8" s="251"/>
      <c r="S8" s="251"/>
      <c r="T8" s="251"/>
      <c r="U8" s="251"/>
      <c r="V8" s="251"/>
      <c r="W8" s="251"/>
    </row>
    <row r="9" spans="2:23" x14ac:dyDescent="0.35">
      <c r="B9" s="594" t="s">
        <v>393</v>
      </c>
      <c r="C9" s="595"/>
      <c r="D9" s="651" t="s">
        <v>343</v>
      </c>
      <c r="E9" s="652"/>
      <c r="F9" s="652"/>
      <c r="G9" s="652"/>
      <c r="H9" s="652"/>
      <c r="I9" s="652"/>
      <c r="J9" s="652"/>
      <c r="K9" s="653"/>
      <c r="L9" s="611" t="s">
        <v>166</v>
      </c>
      <c r="M9" s="612"/>
      <c r="N9" s="612"/>
      <c r="O9" s="612"/>
      <c r="P9" s="612"/>
      <c r="Q9" s="612"/>
      <c r="R9" s="612"/>
      <c r="S9" s="612"/>
      <c r="T9" s="612"/>
      <c r="U9" s="612"/>
      <c r="V9" s="612"/>
      <c r="W9" s="614"/>
    </row>
    <row r="10" spans="2:23" x14ac:dyDescent="0.35">
      <c r="B10" s="596"/>
      <c r="C10" s="597"/>
      <c r="D10" s="602">
        <v>2019</v>
      </c>
      <c r="E10" s="603"/>
      <c r="F10" s="604"/>
      <c r="G10" s="603">
        <v>2020</v>
      </c>
      <c r="H10" s="603"/>
      <c r="I10" s="603"/>
      <c r="J10" s="604"/>
      <c r="K10" s="189">
        <v>2021</v>
      </c>
      <c r="L10" s="608">
        <v>2021</v>
      </c>
      <c r="M10" s="609"/>
      <c r="N10" s="610"/>
      <c r="O10" s="608">
        <v>2022</v>
      </c>
      <c r="P10" s="609"/>
      <c r="Q10" s="609"/>
      <c r="R10" s="610"/>
      <c r="S10" s="608">
        <v>2023</v>
      </c>
      <c r="T10" s="609"/>
      <c r="U10" s="609"/>
      <c r="V10" s="610"/>
      <c r="W10" s="105">
        <v>2024</v>
      </c>
    </row>
    <row r="11" spans="2:23" x14ac:dyDescent="0.35">
      <c r="B11" s="598"/>
      <c r="C11" s="599"/>
      <c r="D11" s="343" t="s">
        <v>158</v>
      </c>
      <c r="E11" s="344" t="s">
        <v>159</v>
      </c>
      <c r="F11" s="60" t="s">
        <v>160</v>
      </c>
      <c r="G11" s="59" t="s">
        <v>157</v>
      </c>
      <c r="H11" s="59" t="s">
        <v>158</v>
      </c>
      <c r="I11" s="59" t="s">
        <v>159</v>
      </c>
      <c r="J11" s="60" t="s">
        <v>160</v>
      </c>
      <c r="K11" s="58" t="s">
        <v>157</v>
      </c>
      <c r="L11" s="106" t="s">
        <v>158</v>
      </c>
      <c r="M11" s="107" t="s">
        <v>159</v>
      </c>
      <c r="N11" s="108" t="s">
        <v>160</v>
      </c>
      <c r="O11" s="106" t="s">
        <v>157</v>
      </c>
      <c r="P11" s="107" t="s">
        <v>158</v>
      </c>
      <c r="Q11" s="107" t="s">
        <v>159</v>
      </c>
      <c r="R11" s="108" t="s">
        <v>160</v>
      </c>
      <c r="S11" s="106" t="s">
        <v>157</v>
      </c>
      <c r="T11" s="107" t="s">
        <v>158</v>
      </c>
      <c r="U11" s="107" t="s">
        <v>159</v>
      </c>
      <c r="V11" s="108" t="s">
        <v>160</v>
      </c>
      <c r="W11" s="109" t="s">
        <v>157</v>
      </c>
    </row>
    <row r="12" spans="2:23" x14ac:dyDescent="0.35">
      <c r="B12" s="345"/>
      <c r="C12" s="346"/>
      <c r="D12" s="367"/>
      <c r="E12" s="368"/>
      <c r="F12" s="369"/>
      <c r="G12" s="369"/>
      <c r="H12" s="369"/>
      <c r="I12" s="369"/>
      <c r="J12" s="369"/>
      <c r="K12" s="369"/>
      <c r="L12" s="190"/>
      <c r="M12" s="191"/>
      <c r="N12" s="191"/>
      <c r="O12" s="191"/>
      <c r="P12" s="191"/>
      <c r="Q12" s="191"/>
      <c r="R12" s="191"/>
      <c r="S12" s="191"/>
      <c r="T12" s="461"/>
      <c r="U12" s="461"/>
      <c r="V12" s="461"/>
      <c r="W12" s="530"/>
    </row>
    <row r="13" spans="2:23" x14ac:dyDescent="0.35">
      <c r="B13" s="402" t="s">
        <v>584</v>
      </c>
      <c r="C13" s="511"/>
      <c r="D13" s="524">
        <v>60.5</v>
      </c>
      <c r="E13" s="493">
        <v>81.400000000000006</v>
      </c>
      <c r="F13" s="316">
        <f>'Haver Pivoted'!GS42</f>
        <v>80.5</v>
      </c>
      <c r="G13" s="316">
        <f>'Haver Pivoted'!GT42</f>
        <v>74.5</v>
      </c>
      <c r="H13" s="316">
        <f>'Haver Pivoted'!GU42</f>
        <v>1085.9000000000001</v>
      </c>
      <c r="I13" s="316">
        <f>'Haver Pivoted'!GV42</f>
        <v>1212.9000000000001</v>
      </c>
      <c r="J13" s="316">
        <f>'Haver Pivoted'!GW42</f>
        <v>609.79999999999995</v>
      </c>
      <c r="K13" s="316">
        <f>'Haver Pivoted'!GX42</f>
        <v>402.7</v>
      </c>
      <c r="L13" s="401">
        <f>L14+L15</f>
        <v>856.697</v>
      </c>
      <c r="M13" s="512">
        <f t="shared" ref="M13:W13" si="0">M14+M15</f>
        <v>856.697</v>
      </c>
      <c r="N13" s="512">
        <f t="shared" si="0"/>
        <v>86.980999999999995</v>
      </c>
      <c r="O13" s="512">
        <f t="shared" si="0"/>
        <v>86.980999999999995</v>
      </c>
      <c r="P13" s="512">
        <f t="shared" si="0"/>
        <v>86.980999999999995</v>
      </c>
      <c r="Q13" s="512">
        <f t="shared" si="0"/>
        <v>86.980999999999995</v>
      </c>
      <c r="R13" s="512">
        <f t="shared" si="0"/>
        <v>75.074999999999989</v>
      </c>
      <c r="S13" s="512">
        <f t="shared" si="0"/>
        <v>75.074999999999989</v>
      </c>
      <c r="T13" s="512">
        <f t="shared" si="0"/>
        <v>74.224999999999994</v>
      </c>
      <c r="U13" s="512">
        <f t="shared" si="0"/>
        <v>74.224999999999994</v>
      </c>
      <c r="V13" s="512">
        <f t="shared" si="0"/>
        <v>74.224999999999994</v>
      </c>
      <c r="W13" s="501">
        <f t="shared" si="0"/>
        <v>74.224999999999994</v>
      </c>
    </row>
    <row r="14" spans="2:23" x14ac:dyDescent="0.35">
      <c r="B14" s="209" t="s">
        <v>540</v>
      </c>
      <c r="C14" s="347"/>
      <c r="D14" s="370"/>
      <c r="E14" s="371"/>
      <c r="F14" s="278">
        <f t="shared" ref="F14:K14" si="1">F13-F15</f>
        <v>80.5</v>
      </c>
      <c r="G14" s="278">
        <f t="shared" si="1"/>
        <v>74.5</v>
      </c>
      <c r="H14" s="278">
        <f t="shared" si="1"/>
        <v>64.000000000000114</v>
      </c>
      <c r="I14" s="278">
        <f t="shared" si="1"/>
        <v>65.5</v>
      </c>
      <c r="J14" s="278">
        <f t="shared" si="1"/>
        <v>69.200000000000045</v>
      </c>
      <c r="K14" s="278">
        <f t="shared" si="1"/>
        <v>62.399999999999977</v>
      </c>
      <c r="L14" s="160">
        <f>AVERAGE($D$13:$G$13)</f>
        <v>74.224999999999994</v>
      </c>
      <c r="M14" s="161">
        <f t="shared" ref="M14:W14" si="2">AVERAGE($D$13:$G$13)</f>
        <v>74.224999999999994</v>
      </c>
      <c r="N14" s="161">
        <f t="shared" si="2"/>
        <v>74.224999999999994</v>
      </c>
      <c r="O14" s="161">
        <f t="shared" si="2"/>
        <v>74.224999999999994</v>
      </c>
      <c r="P14" s="161">
        <f t="shared" si="2"/>
        <v>74.224999999999994</v>
      </c>
      <c r="Q14" s="161">
        <f t="shared" si="2"/>
        <v>74.224999999999994</v>
      </c>
      <c r="R14" s="161">
        <f t="shared" si="2"/>
        <v>74.224999999999994</v>
      </c>
      <c r="S14" s="161">
        <f t="shared" si="2"/>
        <v>74.224999999999994</v>
      </c>
      <c r="T14" s="161">
        <f t="shared" si="2"/>
        <v>74.224999999999994</v>
      </c>
      <c r="U14" s="161">
        <f t="shared" si="2"/>
        <v>74.224999999999994</v>
      </c>
      <c r="V14" s="161">
        <f t="shared" si="2"/>
        <v>74.224999999999994</v>
      </c>
      <c r="W14" s="162">
        <f t="shared" si="2"/>
        <v>74.224999999999994</v>
      </c>
    </row>
    <row r="15" spans="2:23" x14ac:dyDescent="0.35">
      <c r="B15" s="209" t="s">
        <v>541</v>
      </c>
      <c r="C15" s="347"/>
      <c r="D15" s="370"/>
      <c r="E15" s="371"/>
      <c r="F15" s="278">
        <f>SUM(F16:F22)</f>
        <v>0</v>
      </c>
      <c r="G15" s="278">
        <f t="shared" ref="G15:K15" si="3">SUM(G16:G22)</f>
        <v>0</v>
      </c>
      <c r="H15" s="278">
        <f t="shared" si="3"/>
        <v>1021.9</v>
      </c>
      <c r="I15" s="278">
        <f t="shared" si="3"/>
        <v>1147.4000000000001</v>
      </c>
      <c r="J15" s="278">
        <f t="shared" si="3"/>
        <v>540.59999999999991</v>
      </c>
      <c r="K15" s="278">
        <f t="shared" si="3"/>
        <v>340.3</v>
      </c>
      <c r="L15" s="160">
        <f>SUM(L16:L22)</f>
        <v>782.47199999999998</v>
      </c>
      <c r="M15" s="161">
        <f t="shared" ref="M15:W15" si="4">SUM(M16:M22)</f>
        <v>782.47199999999998</v>
      </c>
      <c r="N15" s="161">
        <f t="shared" si="4"/>
        <v>12.756</v>
      </c>
      <c r="O15" s="161">
        <f t="shared" si="4"/>
        <v>12.756</v>
      </c>
      <c r="P15" s="161">
        <f t="shared" si="4"/>
        <v>12.756</v>
      </c>
      <c r="Q15" s="161">
        <f t="shared" si="4"/>
        <v>12.756</v>
      </c>
      <c r="R15" s="161">
        <f t="shared" si="4"/>
        <v>0.85</v>
      </c>
      <c r="S15" s="161">
        <f t="shared" si="4"/>
        <v>0.85</v>
      </c>
      <c r="T15" s="161">
        <f t="shared" si="4"/>
        <v>0</v>
      </c>
      <c r="U15" s="161">
        <f t="shared" si="4"/>
        <v>0</v>
      </c>
      <c r="V15" s="161">
        <f t="shared" si="4"/>
        <v>0</v>
      </c>
      <c r="W15" s="162">
        <f t="shared" si="4"/>
        <v>0</v>
      </c>
    </row>
    <row r="16" spans="2:23" x14ac:dyDescent="0.35">
      <c r="B16" s="357" t="s">
        <v>542</v>
      </c>
      <c r="C16" s="171" t="s">
        <v>329</v>
      </c>
      <c r="D16" s="372"/>
      <c r="E16" s="278"/>
      <c r="F16" s="194">
        <f>'Haver Pivoted'!GS53</f>
        <v>0</v>
      </c>
      <c r="G16" s="194">
        <f>'Haver Pivoted'!GT53</f>
        <v>0</v>
      </c>
      <c r="H16" s="194">
        <f>'Haver Pivoted'!GU53</f>
        <v>16.899999999999999</v>
      </c>
      <c r="I16" s="194">
        <f>'Haver Pivoted'!GV53</f>
        <v>18.399999999999999</v>
      </c>
      <c r="J16" s="194">
        <f>'Haver Pivoted'!GW53</f>
        <v>46.2</v>
      </c>
      <c r="K16" s="194">
        <f>'Haver Pivoted'!GX53</f>
        <v>0.9</v>
      </c>
      <c r="L16" s="160"/>
      <c r="M16" s="161"/>
      <c r="N16" s="279"/>
      <c r="O16" s="161"/>
      <c r="P16" s="161"/>
      <c r="Q16" s="161"/>
      <c r="R16" s="161"/>
      <c r="S16" s="161"/>
      <c r="T16" s="502"/>
      <c r="U16" s="502"/>
      <c r="V16" s="502"/>
      <c r="W16" s="485"/>
    </row>
    <row r="17" spans="2:23" x14ac:dyDescent="0.35">
      <c r="B17" s="357" t="s">
        <v>543</v>
      </c>
      <c r="C17" s="171" t="s">
        <v>327</v>
      </c>
      <c r="D17" s="372"/>
      <c r="E17" s="278"/>
      <c r="F17" s="194">
        <f>'Haver Pivoted'!GS51</f>
        <v>0</v>
      </c>
      <c r="G17" s="194">
        <f>'Haver Pivoted'!GT51</f>
        <v>0</v>
      </c>
      <c r="H17" s="194">
        <f>'Haver Pivoted'!GU51</f>
        <v>73.3</v>
      </c>
      <c r="I17" s="194">
        <f>'Haver Pivoted'!GV51</f>
        <v>73.3</v>
      </c>
      <c r="J17" s="194">
        <f>'Haver Pivoted'!GW51</f>
        <v>73.3</v>
      </c>
      <c r="K17" s="194">
        <f>'Haver Pivoted'!GX51</f>
        <v>73.3</v>
      </c>
      <c r="L17" s="160">
        <f>$K$17+ L40</f>
        <v>79.447999999999993</v>
      </c>
      <c r="M17" s="161">
        <f>$K$17+ M40</f>
        <v>79.447999999999993</v>
      </c>
      <c r="N17" s="161">
        <f>N40</f>
        <v>7.1440000000000001</v>
      </c>
      <c r="O17" s="161">
        <f t="shared" ref="O17:S17" si="5">O40</f>
        <v>7.1440000000000001</v>
      </c>
      <c r="P17" s="161">
        <f t="shared" si="5"/>
        <v>7.1440000000000001</v>
      </c>
      <c r="Q17" s="161">
        <f t="shared" si="5"/>
        <v>7.1440000000000001</v>
      </c>
      <c r="R17" s="161">
        <f t="shared" si="5"/>
        <v>0</v>
      </c>
      <c r="S17" s="161">
        <f t="shared" si="5"/>
        <v>0</v>
      </c>
      <c r="T17" s="502"/>
      <c r="U17" s="502"/>
      <c r="V17" s="502"/>
      <c r="W17" s="485"/>
    </row>
    <row r="18" spans="2:23" x14ac:dyDescent="0.35">
      <c r="B18" s="357" t="s">
        <v>544</v>
      </c>
      <c r="C18" s="172" t="s">
        <v>326</v>
      </c>
      <c r="D18" s="373"/>
      <c r="E18" s="163"/>
      <c r="F18" s="194">
        <f>'Haver Pivoted'!GS50</f>
        <v>0</v>
      </c>
      <c r="G18" s="194">
        <f>'Haver Pivoted'!GT50</f>
        <v>0</v>
      </c>
      <c r="H18" s="194">
        <f>'Haver Pivoted'!GU50</f>
        <v>63.8</v>
      </c>
      <c r="I18" s="194">
        <f>'Haver Pivoted'!GV50</f>
        <v>15</v>
      </c>
      <c r="J18" s="194">
        <f>'Haver Pivoted'!GW50</f>
        <v>0.1</v>
      </c>
      <c r="K18" s="194">
        <f>'Haver Pivoted'!GX50</f>
        <v>38</v>
      </c>
      <c r="L18" s="349">
        <f t="shared" ref="L18:S18" si="6">L30  +  L42</f>
        <v>53.024000000000001</v>
      </c>
      <c r="M18" s="365">
        <f t="shared" si="6"/>
        <v>53.024000000000001</v>
      </c>
      <c r="N18" s="365">
        <f t="shared" si="6"/>
        <v>5.6120000000000001</v>
      </c>
      <c r="O18" s="365">
        <f t="shared" si="6"/>
        <v>5.6120000000000001</v>
      </c>
      <c r="P18" s="365">
        <f t="shared" si="6"/>
        <v>5.6120000000000001</v>
      </c>
      <c r="Q18" s="365">
        <f t="shared" si="6"/>
        <v>5.6120000000000001</v>
      </c>
      <c r="R18" s="365">
        <f t="shared" si="6"/>
        <v>0.85</v>
      </c>
      <c r="S18" s="365">
        <f t="shared" si="6"/>
        <v>0.85</v>
      </c>
      <c r="T18" s="502"/>
      <c r="U18" s="502"/>
      <c r="V18" s="502"/>
      <c r="W18" s="485"/>
    </row>
    <row r="19" spans="2:23" x14ac:dyDescent="0.35">
      <c r="B19" s="357" t="s">
        <v>545</v>
      </c>
      <c r="C19" s="172" t="s">
        <v>325</v>
      </c>
      <c r="D19" s="373"/>
      <c r="E19" s="163"/>
      <c r="F19" s="194">
        <f>'Haver Pivoted'!GS49</f>
        <v>0</v>
      </c>
      <c r="G19" s="194">
        <f>'Haver Pivoted'!GT49</f>
        <v>0</v>
      </c>
      <c r="H19" s="194">
        <f>'Haver Pivoted'!GU49</f>
        <v>609.29999999999995</v>
      </c>
      <c r="I19" s="194">
        <f>'Haver Pivoted'!GV49</f>
        <v>865.6</v>
      </c>
      <c r="J19" s="194">
        <f>'Haver Pivoted'!GW49</f>
        <v>260.3</v>
      </c>
      <c r="K19" s="194">
        <f>'Haver Pivoted'!GX49</f>
        <v>184.6</v>
      </c>
      <c r="L19" s="349">
        <f>L24</f>
        <v>650</v>
      </c>
      <c r="M19" s="365">
        <f>M24</f>
        <v>650</v>
      </c>
      <c r="N19" s="365"/>
      <c r="O19" s="365"/>
      <c r="P19" s="365"/>
      <c r="Q19" s="365"/>
      <c r="R19" s="365"/>
      <c r="S19" s="365"/>
      <c r="T19" s="502"/>
      <c r="U19" s="502"/>
      <c r="V19" s="502"/>
      <c r="W19" s="485"/>
    </row>
    <row r="20" spans="2:23" x14ac:dyDescent="0.35">
      <c r="B20" s="357" t="s">
        <v>546</v>
      </c>
      <c r="C20" s="172" t="s">
        <v>330</v>
      </c>
      <c r="D20" s="373"/>
      <c r="E20" s="163"/>
      <c r="F20" s="194">
        <f>'Haver Pivoted'!GS54</f>
        <v>0</v>
      </c>
      <c r="G20" s="194">
        <f>'Haver Pivoted'!GT54</f>
        <v>0</v>
      </c>
      <c r="H20" s="194">
        <f>'Haver Pivoted'!GU54</f>
        <v>96.6</v>
      </c>
      <c r="I20" s="194">
        <f>'Haver Pivoted'!GV54</f>
        <v>35.1</v>
      </c>
      <c r="J20" s="194">
        <f>'Haver Pivoted'!GW54</f>
        <v>20.7</v>
      </c>
      <c r="K20" s="194">
        <f>'Haver Pivoted'!GX54</f>
        <v>25.7</v>
      </c>
      <c r="L20" s="349"/>
      <c r="M20" s="365"/>
      <c r="N20" s="365"/>
      <c r="O20" s="365"/>
      <c r="P20" s="365"/>
      <c r="Q20" s="365"/>
      <c r="R20" s="365"/>
      <c r="S20" s="365"/>
      <c r="T20" s="502"/>
      <c r="U20" s="502"/>
      <c r="V20" s="502"/>
      <c r="W20" s="485"/>
    </row>
    <row r="21" spans="2:23" x14ac:dyDescent="0.35">
      <c r="B21" s="357" t="s">
        <v>547</v>
      </c>
      <c r="C21" s="172" t="s">
        <v>328</v>
      </c>
      <c r="D21" s="373"/>
      <c r="E21" s="163"/>
      <c r="F21" s="194">
        <f>'Haver Pivoted'!GS52</f>
        <v>0</v>
      </c>
      <c r="G21" s="194">
        <f>'Haver Pivoted'!GT52</f>
        <v>0</v>
      </c>
      <c r="H21" s="194">
        <f>'Haver Pivoted'!GU52</f>
        <v>22</v>
      </c>
      <c r="I21" s="194">
        <f>'Haver Pivoted'!GV52</f>
        <v>0</v>
      </c>
      <c r="J21" s="194">
        <f>'Haver Pivoted'!GW52</f>
        <v>0</v>
      </c>
      <c r="K21" s="194">
        <f>'Haver Pivoted'!GX52</f>
        <v>9.8000000000000007</v>
      </c>
      <c r="L21" s="349"/>
      <c r="M21" s="365"/>
      <c r="N21" s="365"/>
      <c r="O21" s="365"/>
      <c r="P21" s="365"/>
      <c r="Q21" s="365"/>
      <c r="R21" s="365"/>
      <c r="S21" s="365"/>
      <c r="T21" s="502"/>
      <c r="U21" s="502"/>
      <c r="V21" s="502"/>
      <c r="W21" s="485"/>
    </row>
    <row r="22" spans="2:23" x14ac:dyDescent="0.35">
      <c r="B22" s="357" t="s">
        <v>548</v>
      </c>
      <c r="C22" s="172" t="s">
        <v>331</v>
      </c>
      <c r="D22" s="373"/>
      <c r="E22" s="163"/>
      <c r="F22" s="194">
        <f>'Haver Pivoted'!GS55</f>
        <v>0</v>
      </c>
      <c r="G22" s="194">
        <f>'Haver Pivoted'!GT55</f>
        <v>0</v>
      </c>
      <c r="H22" s="194">
        <f>'Haver Pivoted'!GU55</f>
        <v>140</v>
      </c>
      <c r="I22" s="194">
        <f>'Haver Pivoted'!GV55</f>
        <v>140</v>
      </c>
      <c r="J22" s="194">
        <f>'Haver Pivoted'!GW55</f>
        <v>140</v>
      </c>
      <c r="K22" s="194">
        <f>'Haver Pivoted'!GX55</f>
        <v>8</v>
      </c>
      <c r="L22" s="349"/>
      <c r="M22" s="365"/>
      <c r="N22" s="365"/>
      <c r="O22" s="365"/>
      <c r="P22" s="365"/>
      <c r="Q22" s="365"/>
      <c r="R22" s="365"/>
      <c r="S22" s="365"/>
      <c r="T22" s="502"/>
      <c r="U22" s="502"/>
      <c r="V22" s="502"/>
      <c r="W22" s="485"/>
    </row>
    <row r="23" spans="2:23" x14ac:dyDescent="0.35">
      <c r="B23" s="654" t="s">
        <v>549</v>
      </c>
      <c r="C23" s="655"/>
      <c r="D23" s="370"/>
      <c r="E23" s="366"/>
      <c r="F23" s="348"/>
      <c r="G23" s="163"/>
      <c r="H23" s="163"/>
      <c r="I23" s="163"/>
      <c r="J23" s="163"/>
      <c r="K23" s="163"/>
      <c r="L23" s="507"/>
      <c r="M23" s="523"/>
      <c r="N23" s="523"/>
      <c r="O23" s="523"/>
      <c r="P23" s="523"/>
      <c r="Q23" s="523"/>
      <c r="R23" s="523"/>
      <c r="S23" s="523"/>
      <c r="T23" s="490"/>
      <c r="U23" s="490"/>
      <c r="V23" s="490"/>
      <c r="W23" s="492"/>
    </row>
    <row r="24" spans="2:23" x14ac:dyDescent="0.35">
      <c r="B24" s="350" t="s">
        <v>406</v>
      </c>
      <c r="C24" s="351"/>
      <c r="D24" s="360"/>
      <c r="E24" s="361"/>
      <c r="F24" s="352"/>
      <c r="G24" s="352"/>
      <c r="H24" s="352"/>
      <c r="I24" s="352"/>
      <c r="J24" s="352"/>
      <c r="K24" s="353"/>
      <c r="L24" s="491">
        <f>SUM(L25:L28)</f>
        <v>650</v>
      </c>
      <c r="M24" s="354">
        <f>SUM(M25:M28)</f>
        <v>650</v>
      </c>
      <c r="N24" s="354"/>
      <c r="O24" s="354"/>
      <c r="P24" s="354"/>
      <c r="Q24" s="354"/>
      <c r="R24" s="354"/>
      <c r="S24" s="354"/>
      <c r="T24" s="461"/>
      <c r="U24" s="461"/>
      <c r="V24" s="461"/>
      <c r="W24" s="530"/>
    </row>
    <row r="25" spans="2:23" ht="28" x14ac:dyDescent="0.35">
      <c r="B25" s="174" t="s">
        <v>407</v>
      </c>
      <c r="C25" s="355"/>
      <c r="D25" s="362"/>
      <c r="E25" s="194"/>
      <c r="F25" s="166"/>
      <c r="G25" s="166"/>
      <c r="H25" s="166"/>
      <c r="I25" s="166"/>
      <c r="J25" s="166"/>
      <c r="K25" s="356"/>
      <c r="L25" s="349">
        <f>'Response and Relief Act Score'!F11*4/2</f>
        <v>568</v>
      </c>
      <c r="M25" s="365">
        <f>'Response and Relief Act Score'!F11*4/2</f>
        <v>568</v>
      </c>
      <c r="N25" s="365"/>
      <c r="O25" s="365"/>
      <c r="P25" s="365"/>
      <c r="Q25" s="365"/>
      <c r="R25" s="365"/>
      <c r="S25" s="365"/>
      <c r="T25" s="502"/>
      <c r="U25" s="502"/>
      <c r="V25" s="502"/>
      <c r="W25" s="485"/>
    </row>
    <row r="26" spans="2:23" x14ac:dyDescent="0.35">
      <c r="B26" s="357" t="s">
        <v>408</v>
      </c>
      <c r="C26" s="355"/>
      <c r="D26" s="362"/>
      <c r="E26" s="194"/>
      <c r="F26" s="166"/>
      <c r="G26" s="166"/>
      <c r="H26" s="166"/>
      <c r="I26" s="166"/>
      <c r="J26" s="166"/>
      <c r="K26" s="356"/>
      <c r="L26" s="349">
        <f>'Response and Relief Act Score'!F12*4/2</f>
        <v>40</v>
      </c>
      <c r="M26" s="365">
        <f>'Response and Relief Act Score'!F12*4/2</f>
        <v>40</v>
      </c>
      <c r="N26" s="365"/>
      <c r="O26" s="167"/>
      <c r="P26" s="167"/>
      <c r="Q26" s="167"/>
      <c r="R26" s="167"/>
      <c r="S26" s="167"/>
      <c r="T26" s="502"/>
      <c r="U26" s="502"/>
      <c r="V26" s="502"/>
      <c r="W26" s="485"/>
    </row>
    <row r="27" spans="2:23" x14ac:dyDescent="0.35">
      <c r="B27" s="174" t="s">
        <v>409</v>
      </c>
      <c r="C27" s="355"/>
      <c r="D27" s="362"/>
      <c r="E27" s="194"/>
      <c r="F27" s="166"/>
      <c r="G27" s="166"/>
      <c r="H27" s="166"/>
      <c r="I27" s="166"/>
      <c r="J27" s="166"/>
      <c r="K27" s="356"/>
      <c r="L27" s="349">
        <f>'Response and Relief Act Score'!F13*4/2</f>
        <v>30</v>
      </c>
      <c r="M27" s="365">
        <f>'Response and Relief Act Score'!F13*4/2</f>
        <v>30</v>
      </c>
      <c r="N27" s="365"/>
      <c r="O27" s="167"/>
      <c r="P27" s="167"/>
      <c r="Q27" s="167"/>
      <c r="R27" s="167"/>
      <c r="S27" s="167"/>
      <c r="T27" s="502"/>
      <c r="U27" s="502"/>
      <c r="V27" s="502"/>
      <c r="W27" s="485"/>
    </row>
    <row r="28" spans="2:23" ht="28" x14ac:dyDescent="0.35">
      <c r="B28" s="174" t="s">
        <v>410</v>
      </c>
      <c r="C28" s="355"/>
      <c r="D28" s="362"/>
      <c r="E28" s="194"/>
      <c r="F28" s="166"/>
      <c r="G28" s="166"/>
      <c r="H28" s="166"/>
      <c r="I28" s="166"/>
      <c r="J28" s="374"/>
      <c r="K28" s="356"/>
      <c r="L28" s="349">
        <f>'Response and Relief Act Score'!F14*4/2</f>
        <v>12</v>
      </c>
      <c r="M28" s="365">
        <f>'Response and Relief Act Score'!F14*4/2</f>
        <v>12</v>
      </c>
      <c r="N28" s="365"/>
      <c r="O28" s="365"/>
      <c r="P28" s="365"/>
      <c r="Q28" s="365"/>
      <c r="R28" s="365"/>
      <c r="S28" s="365"/>
      <c r="T28" s="502"/>
      <c r="U28" s="502"/>
      <c r="V28" s="502"/>
      <c r="W28" s="485"/>
    </row>
    <row r="29" spans="2:23" x14ac:dyDescent="0.35">
      <c r="B29" s="209" t="s">
        <v>389</v>
      </c>
      <c r="C29" s="355"/>
      <c r="D29" s="362"/>
      <c r="E29" s="194"/>
      <c r="F29" s="166"/>
      <c r="G29" s="166"/>
      <c r="H29" s="166"/>
      <c r="I29" s="166"/>
      <c r="J29" s="374"/>
      <c r="K29" s="356"/>
      <c r="L29" s="349"/>
      <c r="M29" s="365"/>
      <c r="N29" s="365"/>
      <c r="O29" s="365"/>
      <c r="P29" s="365"/>
      <c r="Q29" s="365"/>
      <c r="R29" s="365"/>
      <c r="S29" s="365"/>
      <c r="T29" s="502"/>
      <c r="U29" s="502"/>
      <c r="V29" s="502"/>
      <c r="W29" s="485"/>
    </row>
    <row r="30" spans="2:23" ht="28" x14ac:dyDescent="0.35">
      <c r="B30" s="174" t="s">
        <v>429</v>
      </c>
      <c r="C30" s="355"/>
      <c r="D30" s="362"/>
      <c r="E30" s="194"/>
      <c r="F30" s="166"/>
      <c r="G30" s="166"/>
      <c r="H30" s="166"/>
      <c r="I30" s="166"/>
      <c r="J30" s="374"/>
      <c r="K30" s="356"/>
      <c r="L30" s="349">
        <f>(4*'Response and Relief Act Score'!$F$15-$K$18)/2</f>
        <v>11</v>
      </c>
      <c r="M30" s="365">
        <f>(4*'Response and Relief Act Score'!$F$15-$K$18)/2</f>
        <v>11</v>
      </c>
      <c r="N30" s="365"/>
      <c r="O30" s="365"/>
      <c r="P30" s="365"/>
      <c r="Q30" s="365"/>
      <c r="R30" s="365"/>
      <c r="S30" s="365"/>
      <c r="T30" s="502"/>
      <c r="U30" s="502"/>
      <c r="V30" s="502"/>
      <c r="W30" s="485"/>
    </row>
    <row r="31" spans="2:23" x14ac:dyDescent="0.35">
      <c r="B31" s="209" t="s">
        <v>420</v>
      </c>
      <c r="C31" s="355"/>
      <c r="D31" s="362"/>
      <c r="E31" s="194"/>
      <c r="F31" s="166"/>
      <c r="G31" s="166"/>
      <c r="H31" s="166"/>
      <c r="I31" s="166"/>
      <c r="J31" s="374"/>
      <c r="K31" s="356"/>
      <c r="L31" s="349"/>
      <c r="M31" s="365"/>
      <c r="N31" s="365"/>
      <c r="O31" s="365"/>
      <c r="P31" s="365"/>
      <c r="Q31" s="365"/>
      <c r="R31" s="365"/>
      <c r="S31" s="365"/>
      <c r="T31" s="502"/>
      <c r="U31" s="502"/>
      <c r="V31" s="502"/>
      <c r="W31" s="485"/>
    </row>
    <row r="32" spans="2:23" ht="28" x14ac:dyDescent="0.35">
      <c r="B32" s="174" t="s">
        <v>443</v>
      </c>
      <c r="C32" s="355"/>
      <c r="D32" s="362"/>
      <c r="E32" s="194"/>
      <c r="F32" s="166"/>
      <c r="G32" s="166"/>
      <c r="H32" s="166"/>
      <c r="I32" s="166"/>
      <c r="J32" s="374"/>
      <c r="K32" s="356"/>
      <c r="L32" s="507">
        <v>73.3</v>
      </c>
      <c r="M32" s="523">
        <v>73.3</v>
      </c>
      <c r="N32" s="523"/>
      <c r="O32" s="523"/>
      <c r="P32" s="523"/>
      <c r="Q32" s="523"/>
      <c r="R32" s="523"/>
      <c r="S32" s="523"/>
      <c r="T32" s="490"/>
      <c r="U32" s="490"/>
      <c r="V32" s="490"/>
      <c r="W32" s="492"/>
    </row>
    <row r="33" spans="2:23" ht="14.5" customHeight="1" x14ac:dyDescent="0.35">
      <c r="B33" s="358" t="s">
        <v>582</v>
      </c>
      <c r="C33" s="351"/>
      <c r="D33" s="360"/>
      <c r="E33" s="361"/>
      <c r="F33" s="352"/>
      <c r="G33" s="352"/>
      <c r="H33" s="352"/>
      <c r="I33" s="352"/>
      <c r="J33" s="359"/>
      <c r="K33" s="359"/>
      <c r="L33" s="491"/>
      <c r="M33" s="354"/>
      <c r="N33" s="354"/>
      <c r="O33" s="354"/>
      <c r="P33" s="354"/>
      <c r="Q33" s="354"/>
      <c r="R33" s="354"/>
      <c r="S33" s="354"/>
      <c r="T33" s="461"/>
      <c r="U33" s="461"/>
      <c r="V33" s="461"/>
      <c r="W33" s="530"/>
    </row>
    <row r="34" spans="2:23" x14ac:dyDescent="0.35">
      <c r="B34" s="497" t="s">
        <v>583</v>
      </c>
      <c r="C34" s="339"/>
      <c r="D34" s="435"/>
      <c r="E34" s="434"/>
      <c r="F34" s="434"/>
      <c r="G34" s="434"/>
      <c r="H34" s="434"/>
      <c r="I34" s="434"/>
      <c r="J34" s="527"/>
      <c r="K34" s="527"/>
      <c r="L34" s="526">
        <f>SUM(L35:L42)</f>
        <v>163.68599999999998</v>
      </c>
      <c r="M34" s="500">
        <f t="shared" ref="M34:W34" si="7">SUM(M35:M42)</f>
        <v>163.68599999999998</v>
      </c>
      <c r="N34" s="500">
        <f t="shared" si="7"/>
        <v>110.24799999999999</v>
      </c>
      <c r="O34" s="500">
        <f t="shared" si="7"/>
        <v>110.24799999999999</v>
      </c>
      <c r="P34" s="500">
        <f t="shared" si="7"/>
        <v>110.24799999999999</v>
      </c>
      <c r="Q34" s="500">
        <f t="shared" si="7"/>
        <v>110.24799999999999</v>
      </c>
      <c r="R34" s="500">
        <f t="shared" si="7"/>
        <v>12.726000000000001</v>
      </c>
      <c r="S34" s="500">
        <f t="shared" si="7"/>
        <v>12.726000000000001</v>
      </c>
      <c r="T34" s="500">
        <f t="shared" si="7"/>
        <v>12.726000000000001</v>
      </c>
      <c r="U34" s="500">
        <f t="shared" si="7"/>
        <v>12.726000000000001</v>
      </c>
      <c r="V34" s="500">
        <f t="shared" si="7"/>
        <v>1.365</v>
      </c>
      <c r="W34" s="484">
        <f t="shared" si="7"/>
        <v>1.365</v>
      </c>
    </row>
    <row r="35" spans="2:23" x14ac:dyDescent="0.35">
      <c r="B35" s="424" t="s">
        <v>550</v>
      </c>
      <c r="C35" s="68"/>
      <c r="D35" s="375"/>
      <c r="E35" s="72"/>
      <c r="F35" s="72"/>
      <c r="G35" s="72"/>
      <c r="H35" s="72"/>
      <c r="I35" s="72"/>
      <c r="J35" s="378"/>
      <c r="K35" s="378"/>
      <c r="L35" s="250">
        <f>'ARP Quarterly'!D18</f>
        <v>7.6</v>
      </c>
      <c r="M35" s="212">
        <f>'ARP Quarterly'!E18</f>
        <v>7.6</v>
      </c>
      <c r="N35" s="212">
        <f>'ARP Quarterly'!F18</f>
        <v>0</v>
      </c>
      <c r="O35" s="212">
        <f>'ARP Quarterly'!G18</f>
        <v>0</v>
      </c>
      <c r="P35" s="212">
        <f>'ARP Quarterly'!H18</f>
        <v>0</v>
      </c>
      <c r="Q35" s="212">
        <f>'ARP Quarterly'!I18</f>
        <v>0</v>
      </c>
      <c r="R35" s="212">
        <f>'ARP Quarterly'!J18</f>
        <v>0</v>
      </c>
      <c r="S35" s="212">
        <f>'ARP Quarterly'!K18</f>
        <v>0</v>
      </c>
      <c r="T35" s="212">
        <f>'ARP Quarterly'!L18</f>
        <v>0</v>
      </c>
      <c r="U35" s="212">
        <f>'ARP Quarterly'!M18</f>
        <v>0</v>
      </c>
      <c r="V35" s="212">
        <f>'ARP Quarterly'!N18</f>
        <v>0</v>
      </c>
      <c r="W35" s="252">
        <f>'ARP Quarterly'!O18</f>
        <v>0</v>
      </c>
    </row>
    <row r="36" spans="2:23" x14ac:dyDescent="0.35">
      <c r="B36" s="424" t="s">
        <v>551</v>
      </c>
      <c r="C36" s="68"/>
      <c r="D36" s="375"/>
      <c r="E36" s="72"/>
      <c r="F36" s="72"/>
      <c r="G36" s="72"/>
      <c r="H36" s="72"/>
      <c r="I36" s="72"/>
      <c r="J36" s="378"/>
      <c r="K36" s="378"/>
      <c r="L36" s="250">
        <f>'ARP Quarterly'!D19</f>
        <v>8.1999999999999993</v>
      </c>
      <c r="M36" s="212">
        <f>'ARP Quarterly'!E19</f>
        <v>8.1999999999999993</v>
      </c>
      <c r="N36" s="212">
        <f>'ARP Quarterly'!F19</f>
        <v>11.3</v>
      </c>
      <c r="O36" s="212">
        <f>'ARP Quarterly'!G19</f>
        <v>11.3</v>
      </c>
      <c r="P36" s="212">
        <f>'ARP Quarterly'!H19</f>
        <v>11.3</v>
      </c>
      <c r="Q36" s="212">
        <f>'ARP Quarterly'!I19</f>
        <v>11.3</v>
      </c>
      <c r="R36" s="212">
        <f>'ARP Quarterly'!J19</f>
        <v>8.4</v>
      </c>
      <c r="S36" s="212">
        <f>'ARP Quarterly'!K19</f>
        <v>8.4</v>
      </c>
      <c r="T36" s="212">
        <f>'ARP Quarterly'!L19</f>
        <v>8.4</v>
      </c>
      <c r="U36" s="212">
        <f>'ARP Quarterly'!M19</f>
        <v>8.4</v>
      </c>
      <c r="V36" s="212">
        <f>'ARP Quarterly'!N19</f>
        <v>0.2</v>
      </c>
      <c r="W36" s="252">
        <f>'ARP Quarterly'!O19</f>
        <v>0.2</v>
      </c>
    </row>
    <row r="37" spans="2:23" x14ac:dyDescent="0.35">
      <c r="B37" s="424" t="s">
        <v>552</v>
      </c>
      <c r="C37" s="68"/>
      <c r="D37" s="375"/>
      <c r="E37" s="72"/>
      <c r="F37" s="72"/>
      <c r="G37" s="72"/>
      <c r="H37" s="72"/>
      <c r="I37" s="72"/>
      <c r="J37" s="378"/>
      <c r="K37" s="378"/>
      <c r="L37" s="250">
        <f>'ARP Quarterly'!D20</f>
        <v>89.6</v>
      </c>
      <c r="M37" s="212">
        <f>'ARP Quarterly'!E20</f>
        <v>89.6</v>
      </c>
      <c r="N37" s="212">
        <f>'ARP Quarterly'!F20</f>
        <v>1.1000000000000001</v>
      </c>
      <c r="O37" s="212">
        <f>'ARP Quarterly'!G20</f>
        <v>1.1000000000000001</v>
      </c>
      <c r="P37" s="212">
        <f>'ARP Quarterly'!H20</f>
        <v>1.1000000000000001</v>
      </c>
      <c r="Q37" s="212">
        <f>'ARP Quarterly'!I20</f>
        <v>1.1000000000000001</v>
      </c>
      <c r="R37" s="212">
        <f>'ARP Quarterly'!J20</f>
        <v>0.3</v>
      </c>
      <c r="S37" s="212">
        <f>'ARP Quarterly'!K20</f>
        <v>0.3</v>
      </c>
      <c r="T37" s="212">
        <f>'ARP Quarterly'!L20</f>
        <v>0.3</v>
      </c>
      <c r="U37" s="212">
        <f>'ARP Quarterly'!M20</f>
        <v>0.3</v>
      </c>
      <c r="V37" s="212">
        <f>'ARP Quarterly'!N20</f>
        <v>0</v>
      </c>
      <c r="W37" s="252">
        <f>'ARP Quarterly'!O20</f>
        <v>0</v>
      </c>
    </row>
    <row r="38" spans="2:23" x14ac:dyDescent="0.35">
      <c r="B38" s="424" t="s">
        <v>553</v>
      </c>
      <c r="C38" s="68"/>
      <c r="D38" s="375"/>
      <c r="E38" s="72"/>
      <c r="F38" s="72"/>
      <c r="G38" s="72"/>
      <c r="H38" s="72"/>
      <c r="I38" s="72"/>
      <c r="J38" s="378"/>
      <c r="K38" s="378"/>
      <c r="L38" s="250">
        <f>'ARP Quarterly'!D21</f>
        <v>1.66</v>
      </c>
      <c r="M38" s="212">
        <f>'ARP Quarterly'!E21</f>
        <v>1.66</v>
      </c>
      <c r="N38" s="212">
        <f>'ARP Quarterly'!F21</f>
        <v>1.75</v>
      </c>
      <c r="O38" s="212">
        <f>'ARP Quarterly'!G21</f>
        <v>1.75</v>
      </c>
      <c r="P38" s="212">
        <f>'ARP Quarterly'!H21</f>
        <v>1.75</v>
      </c>
      <c r="Q38" s="212">
        <f>'ARP Quarterly'!I21</f>
        <v>1.75</v>
      </c>
      <c r="R38" s="212">
        <f>'ARP Quarterly'!J21</f>
        <v>1.8</v>
      </c>
      <c r="S38" s="212">
        <f>'ARP Quarterly'!K21</f>
        <v>1.8</v>
      </c>
      <c r="T38" s="212">
        <f>'ARP Quarterly'!L21</f>
        <v>1.8</v>
      </c>
      <c r="U38" s="212">
        <f>'ARP Quarterly'!M21</f>
        <v>1.8</v>
      </c>
      <c r="V38" s="212">
        <f>'ARP Quarterly'!N21</f>
        <v>1.95</v>
      </c>
      <c r="W38" s="252">
        <f>'ARP Quarterly'!O21</f>
        <v>1.95</v>
      </c>
    </row>
    <row r="39" spans="2:23" x14ac:dyDescent="0.35">
      <c r="B39" s="424" t="s">
        <v>554</v>
      </c>
      <c r="C39" s="68"/>
      <c r="D39" s="376"/>
      <c r="E39" s="363"/>
      <c r="F39" s="363"/>
      <c r="G39" s="363"/>
      <c r="H39" s="72"/>
      <c r="I39" s="72"/>
      <c r="J39" s="378"/>
      <c r="K39" s="378"/>
      <c r="L39" s="250">
        <f>'ARP Quarterly'!D22</f>
        <v>9.0220000000000002</v>
      </c>
      <c r="M39" s="212">
        <f>'ARP Quarterly'!E22</f>
        <v>9.0220000000000002</v>
      </c>
      <c r="N39" s="212">
        <f>'ARP Quarterly'!F22</f>
        <v>1.7330000000000001</v>
      </c>
      <c r="O39" s="212">
        <f>'ARP Quarterly'!G22</f>
        <v>1.7330000000000001</v>
      </c>
      <c r="P39" s="212">
        <f>'ARP Quarterly'!H22</f>
        <v>1.7330000000000001</v>
      </c>
      <c r="Q39" s="212">
        <f>'ARP Quarterly'!I22</f>
        <v>1.7330000000000001</v>
      </c>
      <c r="R39" s="212">
        <f>'ARP Quarterly'!J22</f>
        <v>0</v>
      </c>
      <c r="S39" s="212">
        <f>'ARP Quarterly'!K22</f>
        <v>0</v>
      </c>
      <c r="T39" s="212">
        <f>'ARP Quarterly'!L22</f>
        <v>0</v>
      </c>
      <c r="U39" s="212">
        <f>'ARP Quarterly'!M22</f>
        <v>0</v>
      </c>
      <c r="V39" s="212">
        <f>'ARP Quarterly'!N22</f>
        <v>0</v>
      </c>
      <c r="W39" s="252">
        <f>'ARP Quarterly'!O22</f>
        <v>0</v>
      </c>
    </row>
    <row r="40" spans="2:23" x14ac:dyDescent="0.35">
      <c r="B40" s="424" t="s">
        <v>543</v>
      </c>
      <c r="C40" s="68"/>
      <c r="D40" s="375"/>
      <c r="E40" s="72"/>
      <c r="F40" s="72"/>
      <c r="G40" s="72"/>
      <c r="H40" s="72"/>
      <c r="I40" s="72"/>
      <c r="J40" s="378"/>
      <c r="K40" s="378"/>
      <c r="L40" s="250">
        <f>'ARP Quarterly'!D23</f>
        <v>6.1479999999999997</v>
      </c>
      <c r="M40" s="212">
        <f>'ARP Quarterly'!E23</f>
        <v>6.1479999999999997</v>
      </c>
      <c r="N40" s="212">
        <f>'ARP Quarterly'!F23</f>
        <v>7.1440000000000001</v>
      </c>
      <c r="O40" s="212">
        <f>'ARP Quarterly'!G23</f>
        <v>7.1440000000000001</v>
      </c>
      <c r="P40" s="212">
        <f>'ARP Quarterly'!H23</f>
        <v>7.1440000000000001</v>
      </c>
      <c r="Q40" s="212">
        <f>'ARP Quarterly'!I23</f>
        <v>7.1440000000000001</v>
      </c>
      <c r="R40" s="212">
        <f>'ARP Quarterly'!J23</f>
        <v>0</v>
      </c>
      <c r="S40" s="212">
        <f>'ARP Quarterly'!K23</f>
        <v>0</v>
      </c>
      <c r="T40" s="212">
        <f>'ARP Quarterly'!L23</f>
        <v>0</v>
      </c>
      <c r="U40" s="212">
        <f>'ARP Quarterly'!M23</f>
        <v>0</v>
      </c>
      <c r="V40" s="212">
        <f>'ARP Quarterly'!N23</f>
        <v>0</v>
      </c>
      <c r="W40" s="252">
        <f>'ARP Quarterly'!O23</f>
        <v>0</v>
      </c>
    </row>
    <row r="41" spans="2:23" x14ac:dyDescent="0.35">
      <c r="B41" s="424" t="s">
        <v>555</v>
      </c>
      <c r="C41" s="68"/>
      <c r="D41" s="375"/>
      <c r="E41" s="72"/>
      <c r="F41" s="72"/>
      <c r="G41" s="72"/>
      <c r="H41" s="72"/>
      <c r="I41" s="72"/>
      <c r="J41" s="378"/>
      <c r="K41" s="378"/>
      <c r="L41" s="250">
        <f>'ARP Quarterly'!D24</f>
        <v>-0.56799999999999995</v>
      </c>
      <c r="M41" s="212">
        <f>'ARP Quarterly'!E24</f>
        <v>-0.56799999999999995</v>
      </c>
      <c r="N41" s="212">
        <f>'ARP Quarterly'!F24</f>
        <v>81.608999999999995</v>
      </c>
      <c r="O41" s="212">
        <f>'ARP Quarterly'!G24</f>
        <v>81.608999999999995</v>
      </c>
      <c r="P41" s="212">
        <f>'ARP Quarterly'!H24</f>
        <v>81.608999999999995</v>
      </c>
      <c r="Q41" s="212">
        <f>'ARP Quarterly'!I24</f>
        <v>81.608999999999995</v>
      </c>
      <c r="R41" s="212">
        <f>'ARP Quarterly'!J24</f>
        <v>1.3759999999999999</v>
      </c>
      <c r="S41" s="212">
        <f>'ARP Quarterly'!K24</f>
        <v>1.3759999999999999</v>
      </c>
      <c r="T41" s="212">
        <f>'ARP Quarterly'!L24</f>
        <v>1.3759999999999999</v>
      </c>
      <c r="U41" s="212">
        <f>'ARP Quarterly'!M24</f>
        <v>1.3759999999999999</v>
      </c>
      <c r="V41" s="212">
        <f>'ARP Quarterly'!N24</f>
        <v>-0.875</v>
      </c>
      <c r="W41" s="252">
        <f>'ARP Quarterly'!O24</f>
        <v>-0.875</v>
      </c>
    </row>
    <row r="42" spans="2:23" x14ac:dyDescent="0.35">
      <c r="B42" s="486" t="s">
        <v>556</v>
      </c>
      <c r="C42" s="95"/>
      <c r="D42" s="377"/>
      <c r="E42" s="364"/>
      <c r="F42" s="364"/>
      <c r="G42" s="364"/>
      <c r="H42" s="364"/>
      <c r="I42" s="364"/>
      <c r="J42" s="379"/>
      <c r="K42" s="379"/>
      <c r="L42" s="106">
        <f>'ARP Quarterly'!D25</f>
        <v>42.024000000000001</v>
      </c>
      <c r="M42" s="107">
        <f>'ARP Quarterly'!E25</f>
        <v>42.024000000000001</v>
      </c>
      <c r="N42" s="107">
        <f>'ARP Quarterly'!F25</f>
        <v>5.6120000000000001</v>
      </c>
      <c r="O42" s="107">
        <f>'ARP Quarterly'!G25</f>
        <v>5.6120000000000001</v>
      </c>
      <c r="P42" s="107">
        <f>'ARP Quarterly'!H25</f>
        <v>5.6120000000000001</v>
      </c>
      <c r="Q42" s="107">
        <f>'ARP Quarterly'!I25</f>
        <v>5.6120000000000001</v>
      </c>
      <c r="R42" s="107">
        <f>'ARP Quarterly'!J25</f>
        <v>0.85</v>
      </c>
      <c r="S42" s="107">
        <f>'ARP Quarterly'!K25</f>
        <v>0.85</v>
      </c>
      <c r="T42" s="107">
        <f>'ARP Quarterly'!L25</f>
        <v>0.85</v>
      </c>
      <c r="U42" s="107">
        <f>'ARP Quarterly'!M25</f>
        <v>0.85</v>
      </c>
      <c r="V42" s="107">
        <f>'ARP Quarterly'!N25</f>
        <v>0.09</v>
      </c>
      <c r="W42" s="108">
        <f>'ARP Quarterly'!O25</f>
        <v>0.09</v>
      </c>
    </row>
    <row r="43" spans="2:23" x14ac:dyDescent="0.35">
      <c r="L43" s="54"/>
      <c r="T43" s="383"/>
      <c r="U43" s="383"/>
      <c r="V43" s="383"/>
      <c r="W43" s="383"/>
    </row>
  </sheetData>
  <mergeCells count="11">
    <mergeCell ref="B2:W6"/>
    <mergeCell ref="B1:W1"/>
    <mergeCell ref="S10:V10"/>
    <mergeCell ref="D9:K9"/>
    <mergeCell ref="B23:C23"/>
    <mergeCell ref="B9:C11"/>
    <mergeCell ref="D10:F10"/>
    <mergeCell ref="G10:J10"/>
    <mergeCell ref="L10:N10"/>
    <mergeCell ref="O10:R10"/>
    <mergeCell ref="L9:W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E38"/>
  <sheetViews>
    <sheetView topLeftCell="B6" zoomScale="65" zoomScaleNormal="52" workbookViewId="0">
      <selection activeCell="J20" sqref="J20:J21"/>
    </sheetView>
  </sheetViews>
  <sheetFormatPr defaultColWidth="8.6328125" defaultRowHeight="14" x14ac:dyDescent="0.3"/>
  <cols>
    <col min="1" max="1" width="8.6328125" style="54"/>
    <col min="2" max="2" width="52.7265625" style="54" customWidth="1"/>
    <col min="3" max="3" width="10" style="54" customWidth="1"/>
    <col min="4" max="4" width="12.08984375" style="54" bestFit="1" customWidth="1"/>
    <col min="5" max="5" width="8.7265625" style="54" bestFit="1" customWidth="1"/>
    <col min="6" max="6" width="10.26953125" style="54" bestFit="1" customWidth="1"/>
    <col min="7" max="7" width="8.7265625" style="54" bestFit="1" customWidth="1"/>
    <col min="8" max="8" width="11.26953125" style="54" bestFit="1" customWidth="1"/>
    <col min="9" max="16" width="9.6328125" style="54" customWidth="1"/>
    <col min="17" max="17" width="10.90625" style="54" customWidth="1"/>
    <col min="18" max="21" width="10.90625" style="481" customWidth="1"/>
    <col min="22" max="22" width="93.1796875" style="54" customWidth="1"/>
    <col min="23" max="28" width="9.6328125" style="54" customWidth="1"/>
    <col min="29" max="32" width="8.7265625" style="54" bestFit="1" customWidth="1"/>
    <col min="33" max="16384" width="8.6328125" style="54"/>
  </cols>
  <sheetData>
    <row r="1" spans="2:22" x14ac:dyDescent="0.3">
      <c r="B1" s="593" t="s">
        <v>341</v>
      </c>
      <c r="C1" s="593"/>
      <c r="D1" s="633"/>
      <c r="E1" s="633"/>
      <c r="F1" s="633"/>
      <c r="G1" s="633"/>
      <c r="H1" s="633"/>
      <c r="I1" s="633"/>
      <c r="J1" s="633"/>
      <c r="K1" s="633"/>
      <c r="L1" s="633"/>
      <c r="M1" s="633"/>
      <c r="N1" s="633"/>
      <c r="O1" s="633"/>
      <c r="P1" s="633"/>
      <c r="Q1" s="633"/>
      <c r="R1" s="188"/>
      <c r="S1" s="188"/>
      <c r="T1" s="188"/>
      <c r="U1" s="188"/>
    </row>
    <row r="2" spans="2:22" x14ac:dyDescent="0.3">
      <c r="B2" s="633"/>
      <c r="C2" s="633"/>
      <c r="D2" s="633"/>
      <c r="E2" s="633"/>
      <c r="F2" s="633"/>
      <c r="G2" s="633"/>
      <c r="H2" s="633"/>
      <c r="I2" s="633"/>
      <c r="J2" s="633"/>
      <c r="K2" s="633"/>
      <c r="L2" s="633"/>
      <c r="M2" s="633"/>
      <c r="N2" s="633"/>
      <c r="O2" s="633"/>
      <c r="P2" s="633"/>
      <c r="Q2" s="633"/>
      <c r="R2" s="188"/>
      <c r="S2" s="188"/>
      <c r="T2" s="188"/>
      <c r="U2" s="188"/>
    </row>
    <row r="3" spans="2:22" x14ac:dyDescent="0.3">
      <c r="B3" s="633"/>
      <c r="C3" s="633"/>
      <c r="D3" s="633"/>
      <c r="E3" s="633"/>
      <c r="F3" s="633"/>
      <c r="G3" s="633"/>
      <c r="H3" s="633"/>
      <c r="I3" s="633"/>
      <c r="J3" s="633"/>
      <c r="K3" s="633"/>
      <c r="L3" s="633"/>
      <c r="M3" s="633"/>
      <c r="N3" s="633"/>
      <c r="O3" s="633"/>
      <c r="P3" s="633"/>
      <c r="Q3" s="633"/>
      <c r="R3" s="188"/>
      <c r="S3" s="188"/>
      <c r="T3" s="188"/>
      <c r="U3" s="188"/>
    </row>
    <row r="4" spans="2:22" x14ac:dyDescent="0.3">
      <c r="B4" s="633"/>
      <c r="C4" s="633"/>
      <c r="D4" s="633"/>
      <c r="E4" s="633"/>
      <c r="F4" s="633"/>
      <c r="G4" s="633"/>
      <c r="H4" s="633"/>
      <c r="I4" s="633"/>
      <c r="J4" s="633"/>
      <c r="K4" s="633"/>
      <c r="L4" s="633"/>
      <c r="M4" s="633"/>
      <c r="N4" s="633"/>
      <c r="O4" s="633"/>
      <c r="P4" s="633"/>
      <c r="Q4" s="633"/>
      <c r="R4" s="188"/>
      <c r="S4" s="188"/>
      <c r="T4" s="188"/>
      <c r="U4" s="188"/>
    </row>
    <row r="5" spans="2:22" ht="17.5" customHeight="1" x14ac:dyDescent="0.3">
      <c r="B5" s="633"/>
      <c r="C5" s="633"/>
      <c r="D5" s="633"/>
      <c r="E5" s="633"/>
      <c r="F5" s="633"/>
      <c r="G5" s="633"/>
      <c r="H5" s="633"/>
      <c r="I5" s="633"/>
      <c r="J5" s="633"/>
      <c r="K5" s="633"/>
      <c r="L5" s="633"/>
      <c r="M5" s="633"/>
      <c r="N5" s="633"/>
      <c r="O5" s="633"/>
      <c r="P5" s="633"/>
      <c r="Q5" s="633"/>
      <c r="R5" s="188"/>
      <c r="S5" s="188"/>
      <c r="T5" s="188"/>
      <c r="U5" s="188"/>
    </row>
    <row r="6" spans="2:22" x14ac:dyDescent="0.3">
      <c r="B6" s="79"/>
      <c r="C6" s="79"/>
      <c r="D6" s="80"/>
      <c r="E6" s="80"/>
      <c r="F6" s="80"/>
      <c r="G6" s="80"/>
      <c r="H6" s="80"/>
      <c r="I6" s="80"/>
      <c r="J6" s="80"/>
      <c r="K6" s="80"/>
      <c r="L6" s="80"/>
      <c r="M6" s="80"/>
      <c r="N6" s="80"/>
      <c r="O6" s="80"/>
      <c r="P6" s="80"/>
      <c r="Q6" s="80"/>
      <c r="R6" s="482"/>
      <c r="S6" s="482"/>
      <c r="T6" s="482"/>
      <c r="U6" s="482"/>
    </row>
    <row r="7" spans="2:22" x14ac:dyDescent="0.3">
      <c r="B7" s="594" t="s">
        <v>342</v>
      </c>
      <c r="C7" s="595"/>
      <c r="D7" s="600" t="s">
        <v>343</v>
      </c>
      <c r="E7" s="601"/>
      <c r="F7" s="601"/>
      <c r="G7" s="601"/>
      <c r="H7" s="601"/>
      <c r="I7" s="601"/>
      <c r="J7" s="611" t="s">
        <v>166</v>
      </c>
      <c r="K7" s="612"/>
      <c r="L7" s="612"/>
      <c r="M7" s="612"/>
      <c r="N7" s="612"/>
      <c r="O7" s="612"/>
      <c r="P7" s="612"/>
      <c r="Q7" s="612"/>
      <c r="R7" s="612"/>
      <c r="S7" s="612"/>
      <c r="T7" s="612"/>
      <c r="U7" s="614"/>
    </row>
    <row r="8" spans="2:22" ht="12.5" customHeight="1" x14ac:dyDescent="0.3">
      <c r="B8" s="596"/>
      <c r="C8" s="597"/>
      <c r="D8" s="74">
        <v>2019</v>
      </c>
      <c r="E8" s="602">
        <v>2020</v>
      </c>
      <c r="F8" s="603"/>
      <c r="G8" s="603"/>
      <c r="H8" s="604"/>
      <c r="I8" s="56">
        <v>2021</v>
      </c>
      <c r="J8" s="608">
        <v>2021</v>
      </c>
      <c r="K8" s="609"/>
      <c r="L8" s="610"/>
      <c r="M8" s="608">
        <v>2022</v>
      </c>
      <c r="N8" s="609"/>
      <c r="O8" s="609"/>
      <c r="P8" s="609"/>
      <c r="Q8" s="608">
        <v>2023</v>
      </c>
      <c r="R8" s="609"/>
      <c r="S8" s="609"/>
      <c r="T8" s="609"/>
      <c r="U8" s="105">
        <v>2024</v>
      </c>
    </row>
    <row r="9" spans="2:22" x14ac:dyDescent="0.3">
      <c r="B9" s="596"/>
      <c r="C9" s="597"/>
      <c r="D9" s="60" t="s">
        <v>160</v>
      </c>
      <c r="E9" s="58" t="s">
        <v>157</v>
      </c>
      <c r="F9" s="59" t="s">
        <v>158</v>
      </c>
      <c r="G9" s="59" t="s">
        <v>159</v>
      </c>
      <c r="H9" s="60" t="s">
        <v>160</v>
      </c>
      <c r="I9" s="57" t="s">
        <v>157</v>
      </c>
      <c r="J9" s="250" t="s">
        <v>158</v>
      </c>
      <c r="K9" s="212" t="s">
        <v>159</v>
      </c>
      <c r="L9" s="252" t="s">
        <v>160</v>
      </c>
      <c r="M9" s="250" t="s">
        <v>157</v>
      </c>
      <c r="N9" s="212" t="s">
        <v>158</v>
      </c>
      <c r="O9" s="212" t="s">
        <v>159</v>
      </c>
      <c r="P9" s="212" t="s">
        <v>160</v>
      </c>
      <c r="Q9" s="250" t="s">
        <v>157</v>
      </c>
      <c r="R9" s="212" t="s">
        <v>158</v>
      </c>
      <c r="S9" s="212" t="s">
        <v>159</v>
      </c>
      <c r="T9" s="212" t="s">
        <v>160</v>
      </c>
      <c r="U9" s="152" t="s">
        <v>157</v>
      </c>
    </row>
    <row r="10" spans="2:22" x14ac:dyDescent="0.3">
      <c r="B10" s="81" t="s">
        <v>344</v>
      </c>
      <c r="C10" s="449" t="s">
        <v>265</v>
      </c>
      <c r="D10" s="147">
        <v>27.9</v>
      </c>
      <c r="E10" s="148">
        <v>43.4</v>
      </c>
      <c r="F10" s="148">
        <v>1084.5999999999999</v>
      </c>
      <c r="G10" s="148">
        <v>775.2</v>
      </c>
      <c r="H10" s="148">
        <v>296.39999999999998</v>
      </c>
      <c r="I10" s="295">
        <v>544.29999999999995</v>
      </c>
      <c r="J10" s="179">
        <f>J11+J12+J21</f>
        <v>495.73641918629141</v>
      </c>
      <c r="K10" s="177">
        <f t="shared" ref="K10:U10" si="0">K11+K12+K21</f>
        <v>410.67878156730012</v>
      </c>
      <c r="L10" s="177">
        <f>L11+L12+L21</f>
        <v>51.964791365884786</v>
      </c>
      <c r="M10" s="177">
        <f t="shared" si="0"/>
        <v>46.308816359376074</v>
      </c>
      <c r="N10" s="177">
        <f t="shared" si="0"/>
        <v>44.73921563986648</v>
      </c>
      <c r="O10" s="177">
        <f t="shared" si="0"/>
        <v>42.900898203592774</v>
      </c>
      <c r="P10" s="177">
        <f t="shared" si="0"/>
        <v>42.18892215568858</v>
      </c>
      <c r="Q10" s="177">
        <f t="shared" si="0"/>
        <v>42.084730538922116</v>
      </c>
      <c r="R10" s="177">
        <f t="shared" si="0"/>
        <v>41.450898203592772</v>
      </c>
      <c r="S10" s="177">
        <f t="shared" si="0"/>
        <v>40.539221556886183</v>
      </c>
      <c r="T10" s="177">
        <f t="shared" si="0"/>
        <v>39.566766467065833</v>
      </c>
      <c r="U10" s="180">
        <f t="shared" si="0"/>
        <v>39.132634730538882</v>
      </c>
      <c r="V10" s="54" t="s">
        <v>345</v>
      </c>
    </row>
    <row r="11" spans="2:22" x14ac:dyDescent="0.3">
      <c r="B11" s="66" t="s">
        <v>346</v>
      </c>
      <c r="C11" s="65" t="s">
        <v>266</v>
      </c>
      <c r="D11" s="330"/>
      <c r="E11" s="121"/>
      <c r="F11" s="121"/>
      <c r="G11" s="121">
        <v>3.1</v>
      </c>
      <c r="H11" s="121">
        <v>11</v>
      </c>
      <c r="I11" s="198">
        <v>18.600000000000001</v>
      </c>
      <c r="J11" s="122">
        <f>MAX(I11*(J24-5)/(I24-5),0)</f>
        <v>18.416205533596841</v>
      </c>
      <c r="K11" s="123">
        <f t="shared" ref="K11:P11" si="1">MAX(J11*(K24-5)/(J24-5),0)</f>
        <v>11.726086956521742</v>
      </c>
      <c r="L11" s="123">
        <f t="shared" si="1"/>
        <v>5.8079051383399198</v>
      </c>
      <c r="M11" s="123">
        <f t="shared" si="1"/>
        <v>1.9666007905138383</v>
      </c>
      <c r="N11" s="123">
        <f t="shared" si="1"/>
        <v>0.9005928853755012</v>
      </c>
      <c r="O11" s="123">
        <f t="shared" si="1"/>
        <v>0</v>
      </c>
      <c r="P11" s="123">
        <f t="shared" si="1"/>
        <v>0</v>
      </c>
      <c r="Q11" s="123">
        <f>P11*Q24/P24</f>
        <v>0</v>
      </c>
      <c r="R11" s="123">
        <f t="shared" ref="R11:U11" si="2">Q11*R24/Q24</f>
        <v>0</v>
      </c>
      <c r="S11" s="123">
        <f t="shared" si="2"/>
        <v>0</v>
      </c>
      <c r="T11" s="123">
        <f t="shared" si="2"/>
        <v>0</v>
      </c>
      <c r="U11" s="126">
        <f t="shared" si="2"/>
        <v>0</v>
      </c>
      <c r="V11" s="54" t="s">
        <v>347</v>
      </c>
    </row>
    <row r="12" spans="2:22" x14ac:dyDescent="0.3">
      <c r="B12" s="66" t="s">
        <v>348</v>
      </c>
      <c r="C12" s="65"/>
      <c r="D12" s="330">
        <f>SUM(D13:D16)</f>
        <v>0</v>
      </c>
      <c r="E12" s="124">
        <f t="shared" ref="E12:I12" si="3">SUM(E13:E16)</f>
        <v>0</v>
      </c>
      <c r="F12" s="124">
        <f t="shared" si="3"/>
        <v>787.90000000000009</v>
      </c>
      <c r="G12" s="124">
        <f t="shared" si="3"/>
        <v>556.20000000000005</v>
      </c>
      <c r="H12" s="124">
        <f t="shared" si="3"/>
        <v>198.49999999999997</v>
      </c>
      <c r="I12" s="199">
        <f t="shared" si="3"/>
        <v>473.5</v>
      </c>
      <c r="J12" s="122">
        <f>'ARP Quarterly'!D8</f>
        <v>425.20704000000001</v>
      </c>
      <c r="K12" s="123">
        <f>'ARP Quarterly'!E8</f>
        <v>350</v>
      </c>
      <c r="L12" s="123">
        <f>'ARP Quarterly'!F8</f>
        <v>0</v>
      </c>
      <c r="M12" s="123">
        <f>'ARP Quarterly'!G8</f>
        <v>0</v>
      </c>
      <c r="N12" s="123">
        <f>'ARP Quarterly'!H8</f>
        <v>0</v>
      </c>
      <c r="O12" s="123">
        <f>'ARP Quarterly'!I8</f>
        <v>0</v>
      </c>
      <c r="P12" s="123">
        <f>'ARP Quarterly'!J8</f>
        <v>0</v>
      </c>
      <c r="Q12" s="123">
        <f>'ARP Quarterly'!K8</f>
        <v>0</v>
      </c>
      <c r="R12" s="123">
        <f>'ARP Quarterly'!L8</f>
        <v>0</v>
      </c>
      <c r="S12" s="123">
        <f>'ARP Quarterly'!M8</f>
        <v>0</v>
      </c>
      <c r="T12" s="123">
        <f>'ARP Quarterly'!N8</f>
        <v>0</v>
      </c>
      <c r="U12" s="126">
        <f>'ARP Quarterly'!O8</f>
        <v>0</v>
      </c>
      <c r="V12" s="54" t="s">
        <v>369</v>
      </c>
    </row>
    <row r="13" spans="2:22" ht="18" customHeight="1" x14ac:dyDescent="0.3">
      <c r="B13" s="67" t="s">
        <v>349</v>
      </c>
      <c r="C13" s="187" t="s">
        <v>266</v>
      </c>
      <c r="D13" s="330"/>
      <c r="E13" s="121"/>
      <c r="F13" s="121"/>
      <c r="G13" s="121">
        <v>3.1</v>
      </c>
      <c r="H13" s="121">
        <v>11</v>
      </c>
      <c r="I13" s="198">
        <v>18.600000000000001</v>
      </c>
      <c r="J13" s="145"/>
      <c r="K13" s="144"/>
      <c r="L13" s="144"/>
      <c r="M13" s="144"/>
      <c r="N13" s="144"/>
      <c r="O13" s="144"/>
      <c r="P13" s="144"/>
      <c r="Q13" s="144"/>
      <c r="R13" s="144"/>
      <c r="S13" s="144"/>
      <c r="T13" s="144"/>
      <c r="U13" s="142"/>
    </row>
    <row r="14" spans="2:22" ht="18" customHeight="1" x14ac:dyDescent="0.3">
      <c r="B14" s="84" t="s">
        <v>350</v>
      </c>
      <c r="C14" s="98" t="s">
        <v>267</v>
      </c>
      <c r="D14" s="425"/>
      <c r="E14" s="121"/>
      <c r="F14" s="121">
        <v>7.2</v>
      </c>
      <c r="G14" s="121">
        <v>23.9</v>
      </c>
      <c r="H14" s="121">
        <v>63.6</v>
      </c>
      <c r="I14" s="198">
        <v>74.099999999999994</v>
      </c>
      <c r="J14" s="145"/>
      <c r="K14" s="144"/>
      <c r="L14" s="144"/>
      <c r="M14" s="144"/>
      <c r="N14" s="144"/>
      <c r="O14" s="144"/>
      <c r="P14" s="123"/>
      <c r="Q14" s="123"/>
      <c r="R14" s="123"/>
      <c r="S14" s="123"/>
      <c r="T14" s="123"/>
      <c r="U14" s="126"/>
    </row>
    <row r="15" spans="2:22" ht="18" customHeight="1" x14ac:dyDescent="0.3">
      <c r="B15" s="84" t="s">
        <v>351</v>
      </c>
      <c r="C15" s="98" t="s">
        <v>268</v>
      </c>
      <c r="D15" s="425"/>
      <c r="E15" s="121"/>
      <c r="F15" s="121">
        <v>101.5</v>
      </c>
      <c r="G15" s="121">
        <v>156.1</v>
      </c>
      <c r="H15" s="121">
        <v>110.3</v>
      </c>
      <c r="I15" s="198">
        <v>97.2</v>
      </c>
      <c r="J15" s="145"/>
      <c r="K15" s="144"/>
      <c r="L15" s="144"/>
      <c r="M15" s="144"/>
      <c r="N15" s="144"/>
      <c r="O15" s="144"/>
      <c r="P15" s="123"/>
      <c r="Q15" s="123"/>
      <c r="R15" s="123"/>
      <c r="S15" s="123"/>
      <c r="T15" s="123"/>
      <c r="U15" s="126"/>
    </row>
    <row r="16" spans="2:22" ht="18" customHeight="1" x14ac:dyDescent="0.3">
      <c r="B16" s="84" t="s">
        <v>352</v>
      </c>
      <c r="C16" s="98" t="s">
        <v>269</v>
      </c>
      <c r="D16" s="425"/>
      <c r="E16" s="121"/>
      <c r="F16" s="121">
        <v>679.2</v>
      </c>
      <c r="G16" s="121">
        <v>373.1</v>
      </c>
      <c r="H16" s="121">
        <v>13.6</v>
      </c>
      <c r="I16" s="198">
        <v>283.60000000000002</v>
      </c>
      <c r="J16" s="145"/>
      <c r="K16" s="144"/>
      <c r="L16" s="144"/>
      <c r="M16" s="144"/>
      <c r="N16" s="144"/>
      <c r="O16" s="144"/>
      <c r="P16" s="123"/>
      <c r="Q16" s="123"/>
      <c r="R16" s="123"/>
      <c r="S16" s="123"/>
      <c r="T16" s="123"/>
      <c r="U16" s="126"/>
    </row>
    <row r="17" spans="2:24" x14ac:dyDescent="0.3">
      <c r="B17" s="85" t="s">
        <v>353</v>
      </c>
      <c r="C17" s="54" t="s">
        <v>270</v>
      </c>
      <c r="D17" s="391"/>
      <c r="E17" s="124"/>
      <c r="F17" s="124"/>
      <c r="G17" s="121">
        <v>106.2</v>
      </c>
      <c r="H17" s="121">
        <v>35.9</v>
      </c>
      <c r="I17" s="198">
        <v>1.6</v>
      </c>
      <c r="J17" s="122">
        <v>0</v>
      </c>
      <c r="K17" s="123"/>
      <c r="L17" s="123"/>
      <c r="M17" s="123"/>
      <c r="N17" s="123"/>
      <c r="O17" s="123"/>
      <c r="P17" s="123"/>
      <c r="Q17" s="123"/>
      <c r="R17" s="123"/>
      <c r="S17" s="123"/>
      <c r="T17" s="123"/>
      <c r="U17" s="126"/>
      <c r="X17" s="71"/>
    </row>
    <row r="18" spans="2:24" x14ac:dyDescent="0.3">
      <c r="B18" s="510" t="s">
        <v>354</v>
      </c>
      <c r="C18" s="460"/>
      <c r="D18" s="508"/>
      <c r="E18" s="479"/>
      <c r="F18" s="479"/>
      <c r="G18" s="307"/>
      <c r="H18" s="307"/>
      <c r="I18" s="534"/>
      <c r="J18" s="302">
        <v>-25</v>
      </c>
      <c r="K18" s="303">
        <v>-75</v>
      </c>
      <c r="L18" s="303"/>
      <c r="M18" s="303"/>
      <c r="N18" s="303"/>
      <c r="O18" s="303"/>
      <c r="P18" s="303"/>
      <c r="Q18" s="303"/>
      <c r="R18" s="303"/>
      <c r="S18" s="303"/>
      <c r="T18" s="303"/>
      <c r="U18" s="304"/>
      <c r="V18" s="656" t="s">
        <v>355</v>
      </c>
      <c r="X18" s="71"/>
    </row>
    <row r="19" spans="2:24" x14ac:dyDescent="0.3">
      <c r="B19" s="69"/>
      <c r="D19" s="330"/>
      <c r="E19" s="124"/>
      <c r="F19" s="124"/>
      <c r="G19" s="124"/>
      <c r="H19" s="124"/>
      <c r="I19" s="199"/>
      <c r="J19" s="122"/>
      <c r="K19" s="123"/>
      <c r="L19" s="123"/>
      <c r="M19" s="123"/>
      <c r="N19" s="123"/>
      <c r="O19" s="123"/>
      <c r="P19" s="123"/>
      <c r="Q19" s="123"/>
      <c r="R19" s="123"/>
      <c r="S19" s="123"/>
      <c r="T19" s="123"/>
      <c r="U19" s="126"/>
      <c r="V19" s="656"/>
      <c r="X19" s="71"/>
    </row>
    <row r="20" spans="2:24" ht="14.5" x14ac:dyDescent="0.35">
      <c r="B20" s="86" t="s">
        <v>356</v>
      </c>
      <c r="C20" s="100"/>
      <c r="D20" s="125">
        <f>D12+D17+D18</f>
        <v>0</v>
      </c>
      <c r="E20" s="121">
        <f>E10-E21</f>
        <v>0</v>
      </c>
      <c r="F20" s="121">
        <f>F10-F21</f>
        <v>787.90000000000009</v>
      </c>
      <c r="G20" s="121">
        <f>G10-G21</f>
        <v>559.30000000000007</v>
      </c>
      <c r="H20" s="121">
        <f>H10-H21</f>
        <v>209.49999999999997</v>
      </c>
      <c r="I20" s="198">
        <f>I10-I21</f>
        <v>492.1</v>
      </c>
      <c r="J20" s="145">
        <f t="shared" ref="J20:U20" si="4">J10-J21</f>
        <v>443.62324553359684</v>
      </c>
      <c r="K20" s="144">
        <f t="shared" si="4"/>
        <v>361.72608695652173</v>
      </c>
      <c r="L20" s="144">
        <f t="shared" si="4"/>
        <v>5.8079051383399189</v>
      </c>
      <c r="M20" s="144">
        <f t="shared" si="4"/>
        <v>1.9666007905138372</v>
      </c>
      <c r="N20" s="144">
        <f t="shared" si="4"/>
        <v>0.90059288537550231</v>
      </c>
      <c r="O20" s="144">
        <f t="shared" si="4"/>
        <v>0</v>
      </c>
      <c r="P20" s="144">
        <f t="shared" si="4"/>
        <v>0</v>
      </c>
      <c r="Q20" s="144">
        <f t="shared" si="4"/>
        <v>0</v>
      </c>
      <c r="R20" s="144">
        <f t="shared" si="4"/>
        <v>0</v>
      </c>
      <c r="S20" s="144">
        <f t="shared" si="4"/>
        <v>0</v>
      </c>
      <c r="T20" s="144">
        <f t="shared" si="4"/>
        <v>0</v>
      </c>
      <c r="U20" s="142">
        <f t="shared" si="4"/>
        <v>0</v>
      </c>
      <c r="X20" s="71"/>
    </row>
    <row r="21" spans="2:24" ht="14.5" x14ac:dyDescent="0.35">
      <c r="B21" s="86" t="s">
        <v>357</v>
      </c>
      <c r="C21" s="100"/>
      <c r="D21" s="125">
        <f>D10</f>
        <v>27.9</v>
      </c>
      <c r="E21" s="121">
        <f>E10</f>
        <v>43.4</v>
      </c>
      <c r="F21" s="121">
        <f>F10-F12-F11</f>
        <v>296.69999999999982</v>
      </c>
      <c r="G21" s="121">
        <f t="shared" ref="G21:I21" si="5">G10-G12-G11</f>
        <v>215.9</v>
      </c>
      <c r="H21" s="121">
        <f t="shared" si="5"/>
        <v>86.9</v>
      </c>
      <c r="I21" s="198">
        <f t="shared" si="5"/>
        <v>52.199999999999953</v>
      </c>
      <c r="J21" s="122">
        <f t="shared" ref="J21:Q21" si="6">I21*J24/I24</f>
        <v>52.113173652694563</v>
      </c>
      <c r="K21" s="123">
        <f t="shared" si="6"/>
        <v>48.952694610778401</v>
      </c>
      <c r="L21" s="123">
        <f t="shared" si="6"/>
        <v>46.156886227544867</v>
      </c>
      <c r="M21" s="123">
        <f t="shared" si="6"/>
        <v>44.342215568862237</v>
      </c>
      <c r="N21" s="123">
        <f t="shared" si="6"/>
        <v>43.838622754490977</v>
      </c>
      <c r="O21" s="123">
        <f t="shared" si="6"/>
        <v>42.900898203592774</v>
      </c>
      <c r="P21" s="123">
        <f t="shared" si="6"/>
        <v>42.18892215568858</v>
      </c>
      <c r="Q21" s="123">
        <f t="shared" si="6"/>
        <v>42.084730538922116</v>
      </c>
      <c r="R21" s="123">
        <f t="shared" ref="R21" si="7">Q21*R24/Q24</f>
        <v>41.450898203592772</v>
      </c>
      <c r="S21" s="123">
        <f t="shared" ref="S21" si="8">R21*S24/R24</f>
        <v>40.539221556886183</v>
      </c>
      <c r="T21" s="123">
        <f t="shared" ref="T21" si="9">S21*T24/S24</f>
        <v>39.566766467065833</v>
      </c>
      <c r="U21" s="126">
        <f t="shared" ref="U21" si="10">T21*U24/T24</f>
        <v>39.132634730538882</v>
      </c>
      <c r="V21" s="54" t="s">
        <v>358</v>
      </c>
      <c r="X21" s="71"/>
    </row>
    <row r="22" spans="2:24" x14ac:dyDescent="0.3">
      <c r="B22" s="85"/>
      <c r="C22" s="100"/>
      <c r="D22" s="125"/>
      <c r="E22" s="121"/>
      <c r="F22" s="121"/>
      <c r="G22" s="121"/>
      <c r="H22" s="121"/>
      <c r="I22" s="198"/>
      <c r="J22" s="122"/>
      <c r="K22" s="123"/>
      <c r="L22" s="123"/>
      <c r="M22" s="123"/>
      <c r="N22" s="123"/>
      <c r="O22" s="123"/>
      <c r="P22" s="123"/>
      <c r="Q22" s="123"/>
      <c r="R22" s="123"/>
      <c r="S22" s="123"/>
      <c r="T22" s="123"/>
      <c r="U22" s="126"/>
      <c r="X22" s="71"/>
    </row>
    <row r="23" spans="2:24" x14ac:dyDescent="0.3">
      <c r="B23" s="85"/>
      <c r="C23" s="100"/>
      <c r="D23" s="125"/>
      <c r="E23" s="121"/>
      <c r="F23" s="121"/>
      <c r="G23" s="121"/>
      <c r="H23" s="121"/>
      <c r="I23" s="198"/>
      <c r="J23" s="122"/>
      <c r="K23" s="123"/>
      <c r="L23" s="123"/>
      <c r="M23" s="123"/>
      <c r="N23" s="123"/>
      <c r="O23" s="123"/>
      <c r="P23" s="123"/>
      <c r="Q23" s="123"/>
      <c r="R23" s="123"/>
      <c r="S23" s="123"/>
      <c r="T23" s="123"/>
      <c r="U23" s="126"/>
      <c r="X23" s="71"/>
    </row>
    <row r="24" spans="2:24" x14ac:dyDescent="0.3">
      <c r="B24" s="333" t="s">
        <v>367</v>
      </c>
      <c r="C24" s="433"/>
      <c r="D24" s="437">
        <v>3.6</v>
      </c>
      <c r="E24" s="89">
        <v>3.8</v>
      </c>
      <c r="F24" s="89">
        <v>13.066000000000001</v>
      </c>
      <c r="G24" s="89">
        <v>8.8000000000000007</v>
      </c>
      <c r="H24" s="89">
        <v>6.766</v>
      </c>
      <c r="I24" s="90">
        <v>6.0119999999999996</v>
      </c>
      <c r="J24" s="410">
        <v>6.0019999999999998</v>
      </c>
      <c r="K24" s="447">
        <v>5.6379999999999999</v>
      </c>
      <c r="L24" s="447">
        <v>5.3159999999999998</v>
      </c>
      <c r="M24" s="447">
        <v>5.1070000000000002</v>
      </c>
      <c r="N24" s="447">
        <v>5.0490000000000004</v>
      </c>
      <c r="O24" s="447">
        <v>4.9409999999999998</v>
      </c>
      <c r="P24" s="447">
        <v>4.859</v>
      </c>
      <c r="Q24" s="447">
        <v>4.8470000000000004</v>
      </c>
      <c r="R24" s="447">
        <v>4.774</v>
      </c>
      <c r="S24" s="447">
        <v>4.6689999999999996</v>
      </c>
      <c r="T24" s="447">
        <v>4.5570000000000004</v>
      </c>
      <c r="U24" s="463">
        <v>4.5069999999999997</v>
      </c>
      <c r="V24" s="91"/>
    </row>
    <row r="26" spans="2:24" x14ac:dyDescent="0.3">
      <c r="W26" s="61"/>
    </row>
    <row r="27" spans="2:24" x14ac:dyDescent="0.3">
      <c r="B27" s="92" t="s">
        <v>359</v>
      </c>
    </row>
    <row r="28" spans="2:24" ht="14.5" customHeight="1" x14ac:dyDescent="0.3">
      <c r="B28" s="657" t="s">
        <v>360</v>
      </c>
      <c r="C28" s="659" t="s">
        <v>361</v>
      </c>
      <c r="D28" s="660"/>
      <c r="E28" s="661"/>
      <c r="K28" s="53"/>
      <c r="L28" s="53"/>
      <c r="M28" s="53"/>
      <c r="N28" s="53"/>
      <c r="O28" s="53"/>
      <c r="P28" s="53"/>
    </row>
    <row r="29" spans="2:24" x14ac:dyDescent="0.3">
      <c r="B29" s="658"/>
      <c r="C29" s="116">
        <v>44287</v>
      </c>
      <c r="D29" s="117">
        <v>44337</v>
      </c>
      <c r="E29" s="118">
        <v>44368</v>
      </c>
      <c r="K29" s="53"/>
      <c r="L29" s="53"/>
      <c r="M29" s="96"/>
      <c r="N29" s="53"/>
      <c r="O29" s="53"/>
      <c r="P29" s="53"/>
    </row>
    <row r="30" spans="2:24" x14ac:dyDescent="0.3">
      <c r="B30" s="75" t="s">
        <v>362</v>
      </c>
      <c r="C30" s="73">
        <v>495.4</v>
      </c>
      <c r="D30" s="73"/>
      <c r="E30" s="196"/>
      <c r="F30" s="73"/>
      <c r="G30" s="73"/>
      <c r="H30" s="73"/>
      <c r="I30" s="73"/>
      <c r="J30" s="73"/>
      <c r="K30" s="72"/>
      <c r="L30" s="53"/>
      <c r="M30" s="65"/>
      <c r="N30" s="53"/>
      <c r="O30" s="53"/>
      <c r="P30" s="53"/>
    </row>
    <row r="31" spans="2:24" x14ac:dyDescent="0.3">
      <c r="B31" s="93" t="s">
        <v>363</v>
      </c>
      <c r="C31" s="73">
        <v>7.2</v>
      </c>
      <c r="D31" s="420"/>
      <c r="E31" s="418"/>
      <c r="F31" s="94"/>
      <c r="G31" s="94"/>
      <c r="H31" s="94"/>
      <c r="I31" s="94"/>
      <c r="J31" s="94"/>
      <c r="K31" s="97"/>
      <c r="L31" s="97"/>
      <c r="M31" s="63"/>
      <c r="N31" s="63"/>
      <c r="O31" s="97"/>
      <c r="P31" s="97"/>
      <c r="Q31" s="94"/>
      <c r="R31" s="94"/>
      <c r="S31" s="94"/>
      <c r="T31" s="94"/>
      <c r="U31" s="94"/>
      <c r="V31" s="94"/>
    </row>
    <row r="32" spans="2:24" x14ac:dyDescent="0.3">
      <c r="B32" s="93" t="s">
        <v>364</v>
      </c>
      <c r="C32" s="73">
        <v>80.2</v>
      </c>
      <c r="D32" s="420"/>
      <c r="E32" s="418"/>
      <c r="F32" s="94"/>
      <c r="G32" s="94"/>
      <c r="H32" s="94"/>
      <c r="I32" s="94"/>
      <c r="J32" s="94"/>
      <c r="K32" s="97"/>
      <c r="L32" s="97"/>
      <c r="M32" s="98"/>
      <c r="N32" s="98"/>
      <c r="O32" s="97"/>
      <c r="P32" s="97"/>
      <c r="Q32" s="94"/>
      <c r="R32" s="94"/>
      <c r="S32" s="94"/>
      <c r="T32" s="94"/>
      <c r="U32" s="94"/>
      <c r="V32" s="94"/>
    </row>
    <row r="33" spans="2:31" x14ac:dyDescent="0.3">
      <c r="B33" s="93" t="s">
        <v>365</v>
      </c>
      <c r="C33" s="73">
        <v>92.6</v>
      </c>
      <c r="D33" s="420"/>
      <c r="E33" s="418"/>
      <c r="F33" s="94"/>
      <c r="G33" s="94"/>
      <c r="H33" s="94"/>
      <c r="I33" s="94"/>
      <c r="J33" s="94"/>
      <c r="K33" s="97"/>
      <c r="L33" s="97"/>
      <c r="M33" s="98"/>
      <c r="N33" s="98"/>
      <c r="O33" s="97"/>
      <c r="P33" s="97"/>
      <c r="Q33" s="94"/>
      <c r="R33" s="94"/>
      <c r="S33" s="94"/>
      <c r="T33" s="94"/>
      <c r="U33" s="94"/>
      <c r="V33" s="94"/>
      <c r="W33" s="94"/>
      <c r="X33" s="94"/>
      <c r="Y33" s="94"/>
      <c r="Z33" s="94"/>
      <c r="AA33" s="94"/>
      <c r="AB33" s="94"/>
      <c r="AC33" s="94"/>
      <c r="AD33" s="94"/>
      <c r="AE33" s="94"/>
    </row>
    <row r="34" spans="2:31" x14ac:dyDescent="0.3">
      <c r="B34" s="93" t="s">
        <v>165</v>
      </c>
      <c r="C34" s="73">
        <v>254.9</v>
      </c>
      <c r="D34" s="444"/>
      <c r="E34" s="403"/>
      <c r="F34" s="62"/>
      <c r="G34" s="62"/>
      <c r="H34" s="62"/>
      <c r="I34" s="62"/>
      <c r="J34" s="62"/>
      <c r="K34" s="99"/>
      <c r="L34" s="99"/>
      <c r="M34" s="98"/>
      <c r="N34" s="98"/>
      <c r="O34" s="99"/>
      <c r="P34" s="53"/>
    </row>
    <row r="35" spans="2:31" x14ac:dyDescent="0.3">
      <c r="B35" s="75"/>
      <c r="C35" s="73"/>
      <c r="D35" s="73"/>
      <c r="E35" s="196"/>
      <c r="K35" s="53"/>
      <c r="L35" s="53"/>
      <c r="M35" s="100"/>
      <c r="N35" s="100"/>
      <c r="O35" s="53"/>
      <c r="P35" s="53"/>
    </row>
    <row r="36" spans="2:31" x14ac:dyDescent="0.3">
      <c r="B36" s="76" t="s">
        <v>366</v>
      </c>
      <c r="C36" s="364">
        <v>6.1</v>
      </c>
      <c r="D36" s="364">
        <v>5.8</v>
      </c>
      <c r="E36" s="475"/>
      <c r="K36" s="53"/>
      <c r="L36" s="53"/>
      <c r="M36" s="53"/>
      <c r="N36" s="53"/>
      <c r="O36" s="53"/>
      <c r="P36" s="53"/>
    </row>
    <row r="37" spans="2:31" x14ac:dyDescent="0.3">
      <c r="K37" s="53"/>
      <c r="L37" s="53"/>
      <c r="M37" s="53"/>
      <c r="N37" s="53"/>
      <c r="O37" s="53"/>
      <c r="P37" s="53"/>
    </row>
    <row r="38" spans="2:31" x14ac:dyDescent="0.3">
      <c r="K38" s="53"/>
      <c r="L38" s="53"/>
      <c r="M38" s="53"/>
      <c r="N38" s="53"/>
      <c r="O38" s="53"/>
      <c r="P38" s="53"/>
    </row>
  </sheetData>
  <mergeCells count="11">
    <mergeCell ref="V18:V19"/>
    <mergeCell ref="B28:B29"/>
    <mergeCell ref="C28:E28"/>
    <mergeCell ref="B1:Q5"/>
    <mergeCell ref="B7:C9"/>
    <mergeCell ref="D7:I7"/>
    <mergeCell ref="E8:H8"/>
    <mergeCell ref="J8:L8"/>
    <mergeCell ref="M8:P8"/>
    <mergeCell ref="J7:U7"/>
    <mergeCell ref="Q8:T8"/>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C8845-7855-45A4-9CF8-12B4693A00F6}">
  <dimension ref="B1:Y29"/>
  <sheetViews>
    <sheetView topLeftCell="A4" zoomScale="59" workbookViewId="0">
      <selection activeCell="B14" sqref="B14"/>
    </sheetView>
  </sheetViews>
  <sheetFormatPr defaultRowHeight="14" x14ac:dyDescent="0.3"/>
  <cols>
    <col min="1" max="1" width="8.7265625" style="54"/>
    <col min="2" max="2" width="31.81640625" style="54" customWidth="1"/>
    <col min="3" max="3" width="7.7265625" style="54" customWidth="1"/>
    <col min="4" max="4" width="7.7265625" style="471" customWidth="1"/>
    <col min="5" max="7" width="7.7265625" style="54" customWidth="1"/>
    <col min="8" max="8" width="8.7265625" style="54"/>
    <col min="9" max="9" width="18.6328125" style="54" bestFit="1" customWidth="1"/>
    <col min="10" max="24" width="9.08984375" style="54" bestFit="1" customWidth="1"/>
    <col min="25" max="16384" width="8.7265625" style="54"/>
  </cols>
  <sheetData>
    <row r="1" spans="2:25" x14ac:dyDescent="0.3">
      <c r="B1" s="592" t="s">
        <v>164</v>
      </c>
      <c r="C1" s="592"/>
      <c r="D1" s="592"/>
      <c r="E1" s="592"/>
      <c r="F1" s="592"/>
      <c r="G1" s="592"/>
      <c r="H1" s="592"/>
      <c r="I1" s="592"/>
      <c r="J1" s="592"/>
      <c r="K1" s="592"/>
      <c r="L1" s="592"/>
      <c r="M1" s="592"/>
      <c r="N1" s="592"/>
      <c r="O1" s="592"/>
      <c r="P1" s="592"/>
      <c r="Q1" s="592"/>
      <c r="R1" s="592"/>
      <c r="S1" s="592"/>
      <c r="T1" s="592"/>
      <c r="U1" s="592"/>
      <c r="V1" s="592"/>
      <c r="W1" s="592"/>
      <c r="X1" s="592"/>
      <c r="Y1" s="592"/>
    </row>
    <row r="2" spans="2:25" x14ac:dyDescent="0.3">
      <c r="B2" s="593" t="s">
        <v>589</v>
      </c>
      <c r="C2" s="593"/>
      <c r="D2" s="593"/>
      <c r="E2" s="593"/>
      <c r="F2" s="593"/>
      <c r="G2" s="593"/>
      <c r="H2" s="593"/>
      <c r="I2" s="593"/>
      <c r="J2" s="593"/>
      <c r="K2" s="593"/>
      <c r="L2" s="593"/>
      <c r="M2" s="593"/>
      <c r="N2" s="593"/>
      <c r="O2" s="593"/>
      <c r="P2" s="593"/>
      <c r="Q2" s="593"/>
      <c r="R2" s="593"/>
      <c r="S2" s="593"/>
      <c r="T2" s="593"/>
      <c r="U2" s="593"/>
      <c r="V2" s="593"/>
      <c r="W2" s="593"/>
      <c r="X2" s="593"/>
      <c r="Y2" s="593"/>
    </row>
    <row r="3" spans="2:25" ht="32" customHeight="1" x14ac:dyDescent="0.3">
      <c r="B3" s="593"/>
      <c r="C3" s="593"/>
      <c r="D3" s="593"/>
      <c r="E3" s="593"/>
      <c r="F3" s="593"/>
      <c r="G3" s="593"/>
      <c r="H3" s="593"/>
      <c r="I3" s="593"/>
      <c r="J3" s="593"/>
      <c r="K3" s="593"/>
      <c r="L3" s="593"/>
      <c r="M3" s="593"/>
      <c r="N3" s="593"/>
      <c r="O3" s="593"/>
      <c r="P3" s="593"/>
      <c r="Q3" s="593"/>
      <c r="R3" s="593"/>
      <c r="S3" s="593"/>
      <c r="T3" s="593"/>
      <c r="U3" s="593"/>
      <c r="V3" s="593"/>
      <c r="W3" s="593"/>
      <c r="X3" s="593"/>
      <c r="Y3" s="593"/>
    </row>
    <row r="4" spans="2:25" ht="60.5" customHeight="1" x14ac:dyDescent="0.3">
      <c r="B4" s="593"/>
      <c r="C4" s="593"/>
      <c r="D4" s="593"/>
      <c r="E4" s="593"/>
      <c r="F4" s="593"/>
      <c r="G4" s="593"/>
      <c r="H4" s="593"/>
      <c r="I4" s="593"/>
      <c r="J4" s="593"/>
      <c r="K4" s="593"/>
      <c r="L4" s="593"/>
      <c r="M4" s="593"/>
      <c r="N4" s="593"/>
      <c r="O4" s="593"/>
      <c r="P4" s="593"/>
      <c r="Q4" s="593"/>
      <c r="R4" s="593"/>
      <c r="S4" s="593"/>
      <c r="T4" s="593"/>
      <c r="U4" s="593"/>
      <c r="V4" s="593"/>
      <c r="W4" s="593"/>
      <c r="X4" s="593"/>
      <c r="Y4" s="593"/>
    </row>
    <row r="5" spans="2:25" x14ac:dyDescent="0.3">
      <c r="B5" s="298" t="s">
        <v>514</v>
      </c>
    </row>
    <row r="6" spans="2:25" ht="14.5" customHeight="1" x14ac:dyDescent="0.3">
      <c r="B6" s="594" t="s">
        <v>393</v>
      </c>
      <c r="C6" s="595"/>
      <c r="D6" s="662" t="s">
        <v>343</v>
      </c>
      <c r="E6" s="663"/>
      <c r="F6" s="663"/>
      <c r="G6" s="663"/>
      <c r="H6" s="663"/>
      <c r="I6" s="663"/>
      <c r="J6" s="663"/>
      <c r="K6" s="663"/>
      <c r="L6" s="663"/>
      <c r="M6" s="664"/>
      <c r="N6" s="611" t="s">
        <v>166</v>
      </c>
      <c r="O6" s="612"/>
      <c r="P6" s="612"/>
      <c r="Q6" s="612"/>
      <c r="R6" s="612"/>
      <c r="S6" s="612"/>
      <c r="T6" s="612"/>
      <c r="U6" s="612"/>
      <c r="V6" s="612"/>
      <c r="W6" s="612"/>
      <c r="X6" s="612"/>
      <c r="Y6" s="614"/>
    </row>
    <row r="7" spans="2:25" x14ac:dyDescent="0.3">
      <c r="B7" s="596"/>
      <c r="C7" s="635"/>
      <c r="D7" s="456">
        <v>2018</v>
      </c>
      <c r="E7" s="602">
        <v>2019</v>
      </c>
      <c r="F7" s="603"/>
      <c r="G7" s="603"/>
      <c r="H7" s="604"/>
      <c r="I7" s="603">
        <v>2020</v>
      </c>
      <c r="J7" s="603"/>
      <c r="K7" s="603"/>
      <c r="L7" s="604"/>
      <c r="M7" s="189">
        <v>2021</v>
      </c>
      <c r="N7" s="608">
        <v>2021</v>
      </c>
      <c r="O7" s="609"/>
      <c r="P7" s="610"/>
      <c r="Q7" s="608">
        <v>2022</v>
      </c>
      <c r="R7" s="609"/>
      <c r="S7" s="609"/>
      <c r="T7" s="609"/>
      <c r="U7" s="608">
        <v>2023</v>
      </c>
      <c r="V7" s="609"/>
      <c r="W7" s="609"/>
      <c r="X7" s="609"/>
      <c r="Y7" s="105">
        <v>2024</v>
      </c>
    </row>
    <row r="8" spans="2:25" x14ac:dyDescent="0.3">
      <c r="B8" s="598"/>
      <c r="C8" s="636"/>
      <c r="D8" s="415" t="s">
        <v>160</v>
      </c>
      <c r="E8" s="343" t="s">
        <v>157</v>
      </c>
      <c r="F8" s="344" t="s">
        <v>158</v>
      </c>
      <c r="G8" s="344" t="s">
        <v>159</v>
      </c>
      <c r="H8" s="60" t="s">
        <v>160</v>
      </c>
      <c r="I8" s="59" t="s">
        <v>157</v>
      </c>
      <c r="J8" s="59" t="s">
        <v>158</v>
      </c>
      <c r="K8" s="59" t="s">
        <v>159</v>
      </c>
      <c r="L8" s="60" t="s">
        <v>160</v>
      </c>
      <c r="M8" s="58" t="s">
        <v>157</v>
      </c>
      <c r="N8" s="106" t="s">
        <v>158</v>
      </c>
      <c r="O8" s="107" t="s">
        <v>159</v>
      </c>
      <c r="P8" s="108" t="s">
        <v>160</v>
      </c>
      <c r="Q8" s="106" t="s">
        <v>157</v>
      </c>
      <c r="R8" s="107" t="s">
        <v>158</v>
      </c>
      <c r="S8" s="107" t="s">
        <v>159</v>
      </c>
      <c r="T8" s="107" t="s">
        <v>160</v>
      </c>
      <c r="U8" s="106" t="s">
        <v>157</v>
      </c>
      <c r="V8" s="107" t="s">
        <v>158</v>
      </c>
      <c r="W8" s="107" t="s">
        <v>159</v>
      </c>
      <c r="X8" s="107" t="s">
        <v>160</v>
      </c>
      <c r="Y8" s="109" t="s">
        <v>157</v>
      </c>
    </row>
    <row r="9" spans="2:25" x14ac:dyDescent="0.3">
      <c r="B9" s="69" t="s">
        <v>561</v>
      </c>
      <c r="C9" s="53" t="s">
        <v>291</v>
      </c>
      <c r="D9" s="453">
        <f>'Haver Pivoted'!GO13</f>
        <v>589.79999999999995</v>
      </c>
      <c r="E9" s="453">
        <f>'Haver Pivoted'!GP13</f>
        <v>599.4</v>
      </c>
      <c r="F9" s="411">
        <f>'Haver Pivoted'!GQ13</f>
        <v>615</v>
      </c>
      <c r="G9" s="411">
        <f>'Haver Pivoted'!GR13</f>
        <v>622.29999999999995</v>
      </c>
      <c r="H9" s="411">
        <f>'Haver Pivoted'!GS13</f>
        <v>619.4</v>
      </c>
      <c r="I9" s="411">
        <f>'Haver Pivoted'!GT13</f>
        <v>624.1</v>
      </c>
      <c r="J9" s="411">
        <f>'Haver Pivoted'!GU13</f>
        <v>668.8</v>
      </c>
      <c r="K9" s="411">
        <f>'Haver Pivoted'!GV13</f>
        <v>683.7</v>
      </c>
      <c r="L9" s="411">
        <f>'Haver Pivoted'!GW13</f>
        <v>682.4</v>
      </c>
      <c r="M9" s="411">
        <f>'Haver Pivoted'!GX13</f>
        <v>694.4</v>
      </c>
      <c r="N9" s="453"/>
      <c r="O9" s="411"/>
      <c r="P9" s="411"/>
      <c r="Q9" s="411"/>
      <c r="R9" s="411"/>
      <c r="S9" s="369"/>
      <c r="T9" s="369"/>
      <c r="U9" s="369"/>
      <c r="V9" s="369"/>
      <c r="W9" s="369"/>
      <c r="X9" s="369"/>
      <c r="Y9" s="412"/>
    </row>
    <row r="10" spans="2:25" x14ac:dyDescent="0.3">
      <c r="B10" s="69" t="s">
        <v>562</v>
      </c>
      <c r="C10" s="53" t="s">
        <v>316</v>
      </c>
      <c r="D10" s="398">
        <f>'Haver Pivoted'!GO40/1000</f>
        <v>389.62400000000002</v>
      </c>
      <c r="E10" s="398">
        <f>'Haver Pivoted'!GP40/1000</f>
        <v>404.529</v>
      </c>
      <c r="F10" s="399">
        <f>'Haver Pivoted'!GQ40/1000</f>
        <v>419.67200000000003</v>
      </c>
      <c r="G10" s="399">
        <f>'Haver Pivoted'!GR40/1000</f>
        <v>418.82400000000001</v>
      </c>
      <c r="H10" s="399">
        <f>'Haver Pivoted'!GS40/1000</f>
        <v>411.40899999999999</v>
      </c>
      <c r="I10" s="399">
        <f>'Haver Pivoted'!GT40/1000</f>
        <v>423.42899999999997</v>
      </c>
      <c r="J10" s="399">
        <f>'Haver Pivoted'!GU40/1000</f>
        <v>512.64</v>
      </c>
      <c r="K10" s="399">
        <f>'Haver Pivoted'!GV40/1000</f>
        <v>486.072</v>
      </c>
      <c r="L10" s="399">
        <f>'Haver Pivoted'!GW40/1000</f>
        <v>512.19299999999998</v>
      </c>
      <c r="M10" s="399">
        <f>'Haver Pivoted'!GX40/1000</f>
        <v>523.16300000000001</v>
      </c>
      <c r="N10" s="398"/>
      <c r="O10" s="399"/>
      <c r="P10" s="399"/>
      <c r="Q10" s="399"/>
      <c r="R10" s="399"/>
      <c r="S10" s="72"/>
      <c r="T10" s="72"/>
      <c r="U10" s="72"/>
      <c r="V10" s="72"/>
      <c r="W10" s="72"/>
      <c r="X10" s="72"/>
      <c r="Y10" s="196"/>
    </row>
    <row r="11" spans="2:25" x14ac:dyDescent="0.3">
      <c r="B11" s="385" t="s">
        <v>568</v>
      </c>
      <c r="C11" s="70"/>
      <c r="D11" s="413">
        <f t="shared" ref="D11:G11" si="0">D10/D9</f>
        <v>0.66060359443879291</v>
      </c>
      <c r="E11" s="413">
        <f t="shared" si="0"/>
        <v>0.67488988988988996</v>
      </c>
      <c r="F11" s="414">
        <f t="shared" si="0"/>
        <v>0.68239349593495935</v>
      </c>
      <c r="G11" s="414">
        <f t="shared" si="0"/>
        <v>0.67302587176602935</v>
      </c>
      <c r="H11" s="414">
        <f>H10/H9</f>
        <v>0.66420568291895388</v>
      </c>
      <c r="I11" s="414">
        <f t="shared" ref="I11:M11" si="1">I10/I9</f>
        <v>0.67846338727767974</v>
      </c>
      <c r="J11" s="414">
        <f t="shared" si="1"/>
        <v>0.7665071770334928</v>
      </c>
      <c r="K11" s="414">
        <f t="shared" si="1"/>
        <v>0.710943396226415</v>
      </c>
      <c r="L11" s="414">
        <f t="shared" si="1"/>
        <v>0.75057590855803047</v>
      </c>
      <c r="M11" s="414">
        <f t="shared" si="1"/>
        <v>0.75340293778801848</v>
      </c>
      <c r="N11" s="413">
        <f>AVERAGE(L11:M11)</f>
        <v>0.75198942317302442</v>
      </c>
      <c r="O11" s="414">
        <f>N11</f>
        <v>0.75198942317302442</v>
      </c>
      <c r="P11" s="414">
        <f t="shared" ref="P11:R11" si="2">O11</f>
        <v>0.75198942317302442</v>
      </c>
      <c r="Q11" s="414">
        <f t="shared" si="2"/>
        <v>0.75198942317302442</v>
      </c>
      <c r="R11" s="414">
        <f t="shared" si="2"/>
        <v>0.75198942317302442</v>
      </c>
      <c r="S11" s="518">
        <f>AVERAGE(D11:G11)</f>
        <v>0.67272821300741792</v>
      </c>
      <c r="T11" s="414">
        <f>AVERAGE(D11:G11)</f>
        <v>0.67272821300741792</v>
      </c>
      <c r="U11" s="414">
        <f t="shared" ref="U11:Y11" si="3">T11</f>
        <v>0.67272821300741792</v>
      </c>
      <c r="V11" s="414">
        <f t="shared" si="3"/>
        <v>0.67272821300741792</v>
      </c>
      <c r="W11" s="414">
        <f t="shared" si="3"/>
        <v>0.67272821300741792</v>
      </c>
      <c r="X11" s="414">
        <f t="shared" si="3"/>
        <v>0.67272821300741792</v>
      </c>
      <c r="Y11" s="454">
        <f t="shared" si="3"/>
        <v>0.67272821300741792</v>
      </c>
    </row>
    <row r="13" spans="2:25" x14ac:dyDescent="0.3">
      <c r="B13" s="92" t="s">
        <v>515</v>
      </c>
    </row>
    <row r="14" spans="2:25" ht="25" customHeight="1" x14ac:dyDescent="0.3">
      <c r="B14" s="452" t="s">
        <v>569</v>
      </c>
      <c r="C14" s="428">
        <v>2020</v>
      </c>
      <c r="D14" s="429">
        <v>2021</v>
      </c>
      <c r="E14" s="429">
        <v>2022</v>
      </c>
      <c r="F14" s="429">
        <v>2023</v>
      </c>
      <c r="G14" s="416">
        <v>2024</v>
      </c>
      <c r="H14" s="386"/>
      <c r="I14" s="386"/>
      <c r="J14" s="386"/>
    </row>
    <row r="15" spans="2:25" ht="31.5" customHeight="1" x14ac:dyDescent="0.3">
      <c r="B15" s="85" t="s">
        <v>563</v>
      </c>
      <c r="C15" s="427">
        <v>458.46899999999999</v>
      </c>
      <c r="D15" s="426">
        <v>507.26100000000002</v>
      </c>
      <c r="E15" s="426">
        <v>514.14599999999996</v>
      </c>
      <c r="F15" s="426">
        <v>491.86900000000003</v>
      </c>
      <c r="G15" s="406">
        <v>503.505</v>
      </c>
    </row>
    <row r="16" spans="2:25" x14ac:dyDescent="0.3">
      <c r="B16" s="69" t="s">
        <v>564</v>
      </c>
      <c r="C16" s="478">
        <f>AVERAGE(H11:K11)</f>
        <v>0.70502991086413547</v>
      </c>
      <c r="D16" s="465">
        <f>AVERAGE(L11:O11)</f>
        <v>0.75198942317302442</v>
      </c>
      <c r="E16" s="465">
        <f>AVERAGE(P11:S11)</f>
        <v>0.73217412063162279</v>
      </c>
      <c r="F16" s="465">
        <f>AVERAGE(T11:W11)</f>
        <v>0.67272821300741792</v>
      </c>
      <c r="G16" s="476">
        <f>F16</f>
        <v>0.67272821300741792</v>
      </c>
    </row>
    <row r="17" spans="2:21" x14ac:dyDescent="0.3">
      <c r="B17" s="69" t="s">
        <v>161</v>
      </c>
      <c r="C17" s="375">
        <f>C15/C16</f>
        <v>650.2830488965601</v>
      </c>
      <c r="D17" s="72">
        <f t="shared" ref="D17:G17" si="4">D15/D16</f>
        <v>674.55868974806697</v>
      </c>
      <c r="E17" s="72">
        <f t="shared" si="4"/>
        <v>702.21820945605521</v>
      </c>
      <c r="F17" s="72">
        <f t="shared" si="4"/>
        <v>731.15559967540173</v>
      </c>
      <c r="G17" s="196">
        <f t="shared" si="4"/>
        <v>748.45233225627783</v>
      </c>
    </row>
    <row r="18" spans="2:21" ht="17.5" customHeight="1" x14ac:dyDescent="0.3">
      <c r="B18" s="385" t="s">
        <v>565</v>
      </c>
      <c r="C18" s="377"/>
      <c r="D18" s="414">
        <f>D17/C17-1</f>
        <v>3.733088367088655E-2</v>
      </c>
      <c r="E18" s="414">
        <f t="shared" ref="E18:G18" si="5">E17/D17-1</f>
        <v>4.1003874278631613E-2</v>
      </c>
      <c r="F18" s="414">
        <f t="shared" si="5"/>
        <v>4.1208544338036557E-2</v>
      </c>
      <c r="G18" s="454">
        <f t="shared" si="5"/>
        <v>2.3656705342276041E-2</v>
      </c>
      <c r="I18" s="472"/>
      <c r="J18" s="472"/>
      <c r="K18" s="472"/>
      <c r="L18" s="472"/>
    </row>
    <row r="20" spans="2:21" x14ac:dyDescent="0.3">
      <c r="B20" s="92" t="s">
        <v>516</v>
      </c>
    </row>
    <row r="21" spans="2:21" x14ac:dyDescent="0.3">
      <c r="B21" s="594" t="s">
        <v>566</v>
      </c>
      <c r="C21" s="595"/>
      <c r="D21" s="600" t="s">
        <v>343</v>
      </c>
      <c r="E21" s="601"/>
      <c r="F21" s="601"/>
      <c r="G21" s="601"/>
      <c r="H21" s="601"/>
      <c r="I21" s="647"/>
      <c r="J21" s="611" t="s">
        <v>166</v>
      </c>
      <c r="K21" s="612"/>
      <c r="L21" s="612"/>
      <c r="M21" s="612"/>
      <c r="N21" s="612"/>
      <c r="O21" s="612"/>
      <c r="P21" s="612"/>
      <c r="Q21" s="612"/>
      <c r="R21" s="612"/>
      <c r="S21" s="612"/>
      <c r="T21" s="612"/>
      <c r="U21" s="614"/>
    </row>
    <row r="22" spans="2:21" x14ac:dyDescent="0.3">
      <c r="B22" s="596"/>
      <c r="C22" s="635"/>
      <c r="D22" s="56">
        <v>2019</v>
      </c>
      <c r="E22" s="603">
        <v>2020</v>
      </c>
      <c r="F22" s="603"/>
      <c r="G22" s="603"/>
      <c r="H22" s="604"/>
      <c r="I22" s="56">
        <v>2021</v>
      </c>
      <c r="J22" s="608">
        <v>2021</v>
      </c>
      <c r="K22" s="609"/>
      <c r="L22" s="610"/>
      <c r="M22" s="608">
        <v>2022</v>
      </c>
      <c r="N22" s="609"/>
      <c r="O22" s="609"/>
      <c r="P22" s="609"/>
      <c r="Q22" s="608">
        <v>2023</v>
      </c>
      <c r="R22" s="609"/>
      <c r="S22" s="609"/>
      <c r="T22" s="609"/>
      <c r="U22" s="105">
        <v>2024</v>
      </c>
    </row>
    <row r="23" spans="2:21" x14ac:dyDescent="0.3">
      <c r="B23" s="598"/>
      <c r="C23" s="636"/>
      <c r="D23" s="57" t="s">
        <v>160</v>
      </c>
      <c r="E23" s="59" t="s">
        <v>157</v>
      </c>
      <c r="F23" s="59" t="s">
        <v>158</v>
      </c>
      <c r="G23" s="59" t="s">
        <v>159</v>
      </c>
      <c r="H23" s="60" t="s">
        <v>160</v>
      </c>
      <c r="I23" s="57" t="s">
        <v>157</v>
      </c>
      <c r="J23" s="106" t="s">
        <v>158</v>
      </c>
      <c r="K23" s="107" t="s">
        <v>159</v>
      </c>
      <c r="L23" s="108" t="s">
        <v>160</v>
      </c>
      <c r="M23" s="106" t="s">
        <v>157</v>
      </c>
      <c r="N23" s="107" t="s">
        <v>158</v>
      </c>
      <c r="O23" s="107" t="s">
        <v>159</v>
      </c>
      <c r="P23" s="107" t="s">
        <v>160</v>
      </c>
      <c r="Q23" s="106" t="s">
        <v>157</v>
      </c>
      <c r="R23" s="107" t="s">
        <v>158</v>
      </c>
      <c r="S23" s="107" t="s">
        <v>159</v>
      </c>
      <c r="T23" s="107" t="s">
        <v>160</v>
      </c>
      <c r="U23" s="109" t="s">
        <v>157</v>
      </c>
    </row>
    <row r="24" spans="2:21" ht="19.5" customHeight="1" x14ac:dyDescent="0.3">
      <c r="B24" s="334" t="s">
        <v>161</v>
      </c>
      <c r="C24" s="336"/>
      <c r="D24" s="453">
        <f>H9</f>
        <v>619.4</v>
      </c>
      <c r="E24" s="411">
        <f t="shared" ref="E24:I24" si="6">I9</f>
        <v>624.1</v>
      </c>
      <c r="F24" s="411">
        <f t="shared" si="6"/>
        <v>668.8</v>
      </c>
      <c r="G24" s="411">
        <f t="shared" si="6"/>
        <v>683.7</v>
      </c>
      <c r="H24" s="411">
        <f t="shared" si="6"/>
        <v>682.4</v>
      </c>
      <c r="I24" s="411">
        <f t="shared" si="6"/>
        <v>694.4</v>
      </c>
      <c r="J24" s="411">
        <f>I24*(1+$D$18)^0.25</f>
        <v>700.79184466988761</v>
      </c>
      <c r="K24" s="411">
        <f t="shared" ref="K24" si="7">J24*(1+$D$18)^0.25</f>
        <v>707.24252528200441</v>
      </c>
      <c r="L24" s="411">
        <f>K24*(1+$E$18)^0.25</f>
        <v>714.3835616203761</v>
      </c>
      <c r="M24" s="411">
        <f t="shared" ref="M24:O24" si="8">L24*(1+$E$18)^0.25</f>
        <v>721.59670108909279</v>
      </c>
      <c r="N24" s="411">
        <f t="shared" si="8"/>
        <v>728.88267171433426</v>
      </c>
      <c r="O24" s="411">
        <f t="shared" si="8"/>
        <v>736.2422088731696</v>
      </c>
      <c r="P24" s="411">
        <f>O24*(1+$F$18)^0.25</f>
        <v>743.71260590458519</v>
      </c>
      <c r="Q24" s="411">
        <f t="shared" ref="Q24:S24" si="9">P24*(1+$F$18)^0.25</f>
        <v>751.25880249100373</v>
      </c>
      <c r="R24" s="411">
        <f t="shared" si="9"/>
        <v>758.88156774449715</v>
      </c>
      <c r="S24" s="411">
        <f t="shared" si="9"/>
        <v>766.58167858105355</v>
      </c>
      <c r="T24" s="411">
        <f>S24*(1+$G$18)^0.25</f>
        <v>771.07570431001704</v>
      </c>
      <c r="U24" s="459">
        <f>T24*(1+$G$18)^0.25</f>
        <v>775.59607591681311</v>
      </c>
    </row>
    <row r="25" spans="2:21" ht="19" customHeight="1" x14ac:dyDescent="0.35">
      <c r="B25" s="337" t="s">
        <v>163</v>
      </c>
      <c r="C25" s="339"/>
      <c r="D25" s="440">
        <f>H10</f>
        <v>411.40899999999999</v>
      </c>
      <c r="E25" s="483">
        <f t="shared" ref="E25:I25" si="10">I10</f>
        <v>423.42899999999997</v>
      </c>
      <c r="F25" s="483">
        <f t="shared" si="10"/>
        <v>512.64</v>
      </c>
      <c r="G25" s="483">
        <f t="shared" si="10"/>
        <v>486.072</v>
      </c>
      <c r="H25" s="483">
        <f t="shared" si="10"/>
        <v>512.19299999999998</v>
      </c>
      <c r="I25" s="483">
        <f t="shared" si="10"/>
        <v>523.16300000000001</v>
      </c>
      <c r="J25" s="483">
        <f>J24*N11</f>
        <v>526.98805503766846</v>
      </c>
      <c r="K25" s="483">
        <f t="shared" ref="K25:U25" si="11">K24*O11</f>
        <v>531.83889863024763</v>
      </c>
      <c r="L25" s="483">
        <f>L24*P11</f>
        <v>537.20888242719741</v>
      </c>
      <c r="M25" s="483">
        <f t="shared" si="11"/>
        <v>542.63308701554422</v>
      </c>
      <c r="N25" s="483">
        <f t="shared" si="11"/>
        <v>548.11205986327514</v>
      </c>
      <c r="O25" s="483">
        <f t="shared" si="11"/>
        <v>495.29090551588149</v>
      </c>
      <c r="P25" s="483">
        <f t="shared" si="11"/>
        <v>500.31645236128162</v>
      </c>
      <c r="Q25" s="483">
        <f t="shared" si="11"/>
        <v>505.39299170586565</v>
      </c>
      <c r="R25" s="483">
        <f t="shared" si="11"/>
        <v>510.52104095302332</v>
      </c>
      <c r="S25" s="483">
        <f t="shared" si="11"/>
        <v>515.70112275605902</v>
      </c>
      <c r="T25" s="483">
        <f t="shared" si="11"/>
        <v>518.72438065391395</v>
      </c>
      <c r="U25" s="535">
        <f t="shared" si="11"/>
        <v>521.76536216708337</v>
      </c>
    </row>
    <row r="26" spans="2:21" ht="19" customHeight="1" x14ac:dyDescent="0.35">
      <c r="B26" s="340" t="s">
        <v>567</v>
      </c>
      <c r="C26" s="342"/>
      <c r="D26" s="516">
        <f>D24-D25</f>
        <v>207.99099999999999</v>
      </c>
      <c r="E26" s="517">
        <f t="shared" ref="E26:U26" si="12">E24-E25</f>
        <v>200.67100000000005</v>
      </c>
      <c r="F26" s="517">
        <f t="shared" si="12"/>
        <v>156.15999999999997</v>
      </c>
      <c r="G26" s="517">
        <f t="shared" si="12"/>
        <v>197.62800000000004</v>
      </c>
      <c r="H26" s="517">
        <f t="shared" si="12"/>
        <v>170.20699999999999</v>
      </c>
      <c r="I26" s="517">
        <f t="shared" si="12"/>
        <v>171.23699999999997</v>
      </c>
      <c r="J26" s="517">
        <f t="shared" si="12"/>
        <v>173.80378963221915</v>
      </c>
      <c r="K26" s="517">
        <f t="shared" si="12"/>
        <v>175.40362665175678</v>
      </c>
      <c r="L26" s="517">
        <f t="shared" si="12"/>
        <v>177.17467919317869</v>
      </c>
      <c r="M26" s="517">
        <f t="shared" si="12"/>
        <v>178.96361407354857</v>
      </c>
      <c r="N26" s="517">
        <f t="shared" si="12"/>
        <v>180.77061185105913</v>
      </c>
      <c r="O26" s="517">
        <f t="shared" si="12"/>
        <v>240.95130335728811</v>
      </c>
      <c r="P26" s="517">
        <f t="shared" si="12"/>
        <v>243.39615354330357</v>
      </c>
      <c r="Q26" s="517">
        <f t="shared" si="12"/>
        <v>245.86581078513808</v>
      </c>
      <c r="R26" s="517">
        <f t="shared" si="12"/>
        <v>248.36052679147383</v>
      </c>
      <c r="S26" s="517">
        <f t="shared" si="12"/>
        <v>250.88055582499453</v>
      </c>
      <c r="T26" s="517">
        <f t="shared" si="12"/>
        <v>252.35132365610309</v>
      </c>
      <c r="U26" s="488">
        <f t="shared" si="12"/>
        <v>253.83071374972974</v>
      </c>
    </row>
    <row r="27" spans="2:21" x14ac:dyDescent="0.3">
      <c r="D27" s="474"/>
      <c r="E27" s="474"/>
      <c r="F27" s="474"/>
      <c r="G27" s="474"/>
      <c r="H27" s="474"/>
      <c r="I27" s="474"/>
      <c r="J27" s="474"/>
      <c r="K27" s="474"/>
      <c r="L27" s="474"/>
      <c r="M27" s="474"/>
      <c r="N27" s="474"/>
      <c r="O27" s="474"/>
      <c r="P27" s="474"/>
      <c r="Q27" s="474"/>
      <c r="R27" s="474"/>
      <c r="S27" s="474"/>
    </row>
    <row r="28" spans="2:21" x14ac:dyDescent="0.3">
      <c r="D28" s="474"/>
      <c r="E28" s="474"/>
      <c r="F28" s="474"/>
      <c r="G28" s="474"/>
      <c r="H28" s="474"/>
      <c r="I28" s="474"/>
      <c r="J28" s="474"/>
      <c r="K28" s="474"/>
      <c r="L28" s="474"/>
      <c r="M28" s="474"/>
      <c r="N28" s="474"/>
      <c r="O28" s="474"/>
      <c r="P28" s="474"/>
      <c r="Q28" s="474"/>
      <c r="R28" s="474"/>
      <c r="S28" s="474"/>
    </row>
    <row r="29" spans="2:21" x14ac:dyDescent="0.3">
      <c r="D29" s="474"/>
      <c r="E29" s="474"/>
      <c r="F29" s="474"/>
      <c r="G29" s="474"/>
      <c r="H29" s="474"/>
      <c r="I29" s="474"/>
      <c r="J29" s="474"/>
      <c r="K29" s="474"/>
      <c r="L29" s="474"/>
      <c r="M29" s="474"/>
      <c r="N29" s="474"/>
      <c r="O29" s="474"/>
      <c r="P29" s="474"/>
      <c r="Q29" s="474"/>
      <c r="R29" s="474"/>
      <c r="S29" s="474"/>
    </row>
  </sheetData>
  <mergeCells count="17">
    <mergeCell ref="E7:H7"/>
    <mergeCell ref="B1:Y1"/>
    <mergeCell ref="B2:Y4"/>
    <mergeCell ref="B6:C8"/>
    <mergeCell ref="N6:Y6"/>
    <mergeCell ref="I7:L7"/>
    <mergeCell ref="N7:P7"/>
    <mergeCell ref="Q7:T7"/>
    <mergeCell ref="U7:X7"/>
    <mergeCell ref="D6:M6"/>
    <mergeCell ref="B21:C23"/>
    <mergeCell ref="J21:U21"/>
    <mergeCell ref="E22:H22"/>
    <mergeCell ref="J22:L22"/>
    <mergeCell ref="M22:P22"/>
    <mergeCell ref="Q22:T22"/>
    <mergeCell ref="D21:I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19"/>
  <sheetViews>
    <sheetView zoomScale="55" workbookViewId="0">
      <selection activeCell="N10" sqref="N10"/>
    </sheetView>
  </sheetViews>
  <sheetFormatPr defaultColWidth="8.81640625" defaultRowHeight="14" x14ac:dyDescent="0.3"/>
  <cols>
    <col min="1" max="1" width="8.81640625" style="481"/>
    <col min="2" max="2" width="57.453125" style="481" customWidth="1"/>
    <col min="3" max="3" width="7.453125" style="481" bestFit="1" customWidth="1"/>
    <col min="4" max="4" width="8.81640625" style="481" customWidth="1"/>
    <col min="5" max="5" width="9" style="481" customWidth="1"/>
    <col min="6" max="13" width="8.81640625" style="481"/>
    <col min="14" max="14" width="9" style="481" bestFit="1" customWidth="1"/>
    <col min="15" max="16384" width="8.81640625" style="481"/>
  </cols>
  <sheetData>
    <row r="1" spans="2:28" x14ac:dyDescent="0.3">
      <c r="B1" s="592" t="s">
        <v>495</v>
      </c>
      <c r="C1" s="592"/>
      <c r="D1" s="592"/>
      <c r="E1" s="592"/>
      <c r="F1" s="592"/>
      <c r="G1" s="592"/>
      <c r="H1" s="592"/>
      <c r="I1" s="592"/>
      <c r="J1" s="592"/>
      <c r="K1" s="592"/>
      <c r="L1" s="592"/>
      <c r="M1" s="592"/>
      <c r="N1" s="592"/>
      <c r="O1" s="592"/>
      <c r="P1" s="592"/>
      <c r="Q1" s="592"/>
      <c r="R1" s="592"/>
      <c r="S1" s="592"/>
      <c r="T1" s="592"/>
      <c r="U1" s="592"/>
      <c r="V1" s="592"/>
      <c r="W1" s="592"/>
      <c r="X1" s="592"/>
      <c r="Y1" s="592"/>
    </row>
    <row r="2" spans="2:28" x14ac:dyDescent="0.3">
      <c r="B2" s="593" t="s">
        <v>581</v>
      </c>
      <c r="C2" s="593"/>
      <c r="D2" s="593"/>
      <c r="E2" s="593"/>
      <c r="F2" s="593"/>
      <c r="G2" s="593"/>
      <c r="H2" s="593"/>
      <c r="I2" s="593"/>
      <c r="J2" s="593"/>
      <c r="K2" s="593"/>
      <c r="L2" s="593"/>
      <c r="M2" s="593"/>
      <c r="N2" s="593"/>
      <c r="O2" s="593"/>
      <c r="P2" s="593"/>
      <c r="Q2" s="593"/>
      <c r="R2" s="593"/>
      <c r="S2" s="593"/>
      <c r="T2" s="593"/>
      <c r="U2" s="593"/>
      <c r="V2" s="593"/>
      <c r="W2" s="593"/>
      <c r="X2" s="593"/>
      <c r="Y2" s="593"/>
    </row>
    <row r="3" spans="2:28" x14ac:dyDescent="0.3">
      <c r="B3" s="593"/>
      <c r="C3" s="593"/>
      <c r="D3" s="593"/>
      <c r="E3" s="593"/>
      <c r="F3" s="593"/>
      <c r="G3" s="593"/>
      <c r="H3" s="593"/>
      <c r="I3" s="593"/>
      <c r="J3" s="593"/>
      <c r="K3" s="593"/>
      <c r="L3" s="593"/>
      <c r="M3" s="593"/>
      <c r="N3" s="593"/>
      <c r="O3" s="593"/>
      <c r="P3" s="593"/>
      <c r="Q3" s="593"/>
      <c r="R3" s="593"/>
      <c r="S3" s="593"/>
      <c r="T3" s="593"/>
      <c r="U3" s="593"/>
      <c r="V3" s="593"/>
      <c r="W3" s="593"/>
      <c r="X3" s="593"/>
      <c r="Y3" s="593"/>
    </row>
    <row r="4" spans="2:28" x14ac:dyDescent="0.3">
      <c r="B4" s="593"/>
      <c r="C4" s="593"/>
      <c r="D4" s="593"/>
      <c r="E4" s="593"/>
      <c r="F4" s="593"/>
      <c r="G4" s="593"/>
      <c r="H4" s="593"/>
      <c r="I4" s="593"/>
      <c r="J4" s="593"/>
      <c r="K4" s="593"/>
      <c r="L4" s="593"/>
      <c r="M4" s="593"/>
      <c r="N4" s="593"/>
      <c r="O4" s="593"/>
      <c r="P4" s="593"/>
      <c r="Q4" s="593"/>
      <c r="R4" s="593"/>
      <c r="S4" s="593"/>
      <c r="T4" s="593"/>
      <c r="U4" s="593"/>
      <c r="V4" s="593"/>
      <c r="W4" s="593"/>
      <c r="X4" s="593"/>
      <c r="Y4" s="593"/>
    </row>
    <row r="7" spans="2:28" ht="14.5" customHeight="1" x14ac:dyDescent="0.3">
      <c r="B7" s="594" t="s">
        <v>393</v>
      </c>
      <c r="C7" s="634"/>
      <c r="D7" s="651" t="s">
        <v>343</v>
      </c>
      <c r="E7" s="652"/>
      <c r="F7" s="652"/>
      <c r="G7" s="652"/>
      <c r="H7" s="652"/>
      <c r="I7" s="652"/>
      <c r="J7" s="652"/>
      <c r="K7" s="652"/>
      <c r="L7" s="652"/>
      <c r="M7" s="653"/>
      <c r="N7" s="611" t="s">
        <v>166</v>
      </c>
      <c r="O7" s="612"/>
      <c r="P7" s="612"/>
      <c r="Q7" s="612"/>
      <c r="R7" s="612"/>
      <c r="S7" s="612"/>
      <c r="T7" s="612"/>
      <c r="U7" s="612"/>
      <c r="V7" s="612"/>
      <c r="W7" s="612"/>
      <c r="X7" s="612"/>
      <c r="Y7" s="614"/>
      <c r="Z7" s="395"/>
      <c r="AA7" s="432"/>
      <c r="AB7" s="432"/>
    </row>
    <row r="8" spans="2:28" x14ac:dyDescent="0.3">
      <c r="B8" s="596"/>
      <c r="C8" s="635"/>
      <c r="D8" s="456">
        <v>2018</v>
      </c>
      <c r="E8" s="602">
        <v>2019</v>
      </c>
      <c r="F8" s="603"/>
      <c r="G8" s="603"/>
      <c r="H8" s="604"/>
      <c r="I8" s="602">
        <v>2020</v>
      </c>
      <c r="J8" s="603"/>
      <c r="K8" s="603"/>
      <c r="L8" s="604"/>
      <c r="M8" s="56">
        <v>2021</v>
      </c>
      <c r="N8" s="608">
        <v>2021</v>
      </c>
      <c r="O8" s="609"/>
      <c r="P8" s="610"/>
      <c r="Q8" s="608">
        <v>2022</v>
      </c>
      <c r="R8" s="609"/>
      <c r="S8" s="609"/>
      <c r="T8" s="610"/>
      <c r="U8" s="608">
        <v>2023</v>
      </c>
      <c r="V8" s="609"/>
      <c r="W8" s="609"/>
      <c r="X8" s="610"/>
      <c r="Y8" s="105">
        <v>2024</v>
      </c>
      <c r="Z8" s="388"/>
      <c r="AA8" s="388"/>
      <c r="AB8" s="388"/>
    </row>
    <row r="9" spans="2:28" x14ac:dyDescent="0.3">
      <c r="B9" s="596"/>
      <c r="C9" s="635"/>
      <c r="D9" s="466" t="s">
        <v>160</v>
      </c>
      <c r="E9" s="448" t="s">
        <v>157</v>
      </c>
      <c r="F9" s="381" t="s">
        <v>158</v>
      </c>
      <c r="G9" s="381" t="s">
        <v>159</v>
      </c>
      <c r="H9" s="396" t="s">
        <v>160</v>
      </c>
      <c r="I9" s="423" t="s">
        <v>157</v>
      </c>
      <c r="J9" s="382" t="s">
        <v>158</v>
      </c>
      <c r="K9" s="382" t="s">
        <v>159</v>
      </c>
      <c r="L9" s="396" t="s">
        <v>160</v>
      </c>
      <c r="M9" s="451" t="s">
        <v>157</v>
      </c>
      <c r="N9" s="250" t="s">
        <v>158</v>
      </c>
      <c r="O9" s="212" t="s">
        <v>159</v>
      </c>
      <c r="P9" s="252" t="s">
        <v>160</v>
      </c>
      <c r="Q9" s="250" t="s">
        <v>157</v>
      </c>
      <c r="R9" s="212" t="s">
        <v>158</v>
      </c>
      <c r="S9" s="212" t="s">
        <v>159</v>
      </c>
      <c r="T9" s="252" t="s">
        <v>160</v>
      </c>
      <c r="U9" s="250" t="s">
        <v>157</v>
      </c>
      <c r="V9" s="212" t="s">
        <v>158</v>
      </c>
      <c r="W9" s="212" t="s">
        <v>159</v>
      </c>
      <c r="X9" s="252" t="s">
        <v>160</v>
      </c>
      <c r="Y9" s="152" t="s">
        <v>157</v>
      </c>
      <c r="Z9" s="409"/>
      <c r="AA9" s="409"/>
      <c r="AB9" s="409"/>
    </row>
    <row r="10" spans="2:28" ht="14.5" x14ac:dyDescent="0.35">
      <c r="B10" s="394" t="s">
        <v>571</v>
      </c>
      <c r="C10" s="457"/>
      <c r="D10" s="494">
        <f>SUM(D11:D12)</f>
        <v>753.3</v>
      </c>
      <c r="E10" s="503">
        <f t="shared" ref="E10:M10" si="0">SUM(E11:E12)</f>
        <v>767.4</v>
      </c>
      <c r="F10" s="503">
        <f t="shared" si="0"/>
        <v>779.7</v>
      </c>
      <c r="G10" s="503">
        <f t="shared" si="0"/>
        <v>789.9</v>
      </c>
      <c r="H10" s="503">
        <f t="shared" si="0"/>
        <v>797.9</v>
      </c>
      <c r="I10" s="503">
        <f t="shared" si="0"/>
        <v>804.7</v>
      </c>
      <c r="J10" s="503">
        <f t="shared" si="0"/>
        <v>824.1</v>
      </c>
      <c r="K10" s="503">
        <f t="shared" si="0"/>
        <v>842.7</v>
      </c>
      <c r="L10" s="503">
        <f t="shared" si="0"/>
        <v>860.6</v>
      </c>
      <c r="M10" s="504">
        <f t="shared" si="0"/>
        <v>880.1</v>
      </c>
      <c r="N10" s="408">
        <f>SUM(N11:N12)</f>
        <v>870.26053036139251</v>
      </c>
      <c r="O10" s="445">
        <f t="shared" ref="O10:Y10" si="1">SUM(O11:O12)</f>
        <v>848.421060722785</v>
      </c>
      <c r="P10" s="445">
        <f t="shared" si="1"/>
        <v>876.78753764624946</v>
      </c>
      <c r="Q10" s="445">
        <f t="shared" si="1"/>
        <v>893.15401456971381</v>
      </c>
      <c r="R10" s="445">
        <f t="shared" si="1"/>
        <v>921.52049149317827</v>
      </c>
      <c r="S10" s="445">
        <f t="shared" si="1"/>
        <v>949.88696841664273</v>
      </c>
      <c r="T10" s="445">
        <f t="shared" si="1"/>
        <v>968.739604970507</v>
      </c>
      <c r="U10" s="445">
        <f t="shared" si="1"/>
        <v>987.59224152437139</v>
      </c>
      <c r="V10" s="445">
        <f t="shared" si="1"/>
        <v>1006.4448780782358</v>
      </c>
      <c r="W10" s="445">
        <f t="shared" si="1"/>
        <v>1025.2975146321</v>
      </c>
      <c r="X10" s="445">
        <f t="shared" si="1"/>
        <v>1032.7123359504942</v>
      </c>
      <c r="Y10" s="421">
        <f t="shared" si="1"/>
        <v>1040.1271572688884</v>
      </c>
      <c r="Z10" s="97"/>
      <c r="AA10" s="94"/>
      <c r="AB10" s="94"/>
    </row>
    <row r="11" spans="2:28" x14ac:dyDescent="0.3">
      <c r="B11" s="174" t="s">
        <v>495</v>
      </c>
      <c r="C11" s="443" t="s">
        <v>290</v>
      </c>
      <c r="D11" s="398">
        <f>'Haver Pivoted'!GO12</f>
        <v>753.3</v>
      </c>
      <c r="E11" s="399">
        <f>'Haver Pivoted'!GP12</f>
        <v>767.4</v>
      </c>
      <c r="F11" s="399">
        <f>'Haver Pivoted'!GQ12</f>
        <v>779.7</v>
      </c>
      <c r="G11" s="399">
        <f>'Haver Pivoted'!GR12</f>
        <v>789.9</v>
      </c>
      <c r="H11" s="399">
        <f>'Haver Pivoted'!GS12</f>
        <v>797.9</v>
      </c>
      <c r="I11" s="399">
        <f>'Haver Pivoted'!GT12</f>
        <v>804.7</v>
      </c>
      <c r="J11" s="399">
        <f>'Haver Pivoted'!GU12</f>
        <v>824.1</v>
      </c>
      <c r="K11" s="399">
        <f>'Haver Pivoted'!GV12</f>
        <v>842.7</v>
      </c>
      <c r="L11" s="399">
        <f>'Haver Pivoted'!GW12</f>
        <v>860.6</v>
      </c>
      <c r="M11" s="458">
        <f>'Haver Pivoted'!GX12</f>
        <v>880.1</v>
      </c>
      <c r="N11" s="389">
        <f t="shared" ref="N11:Y11" si="2">M11*(1+N15)</f>
        <v>858.26053036139251</v>
      </c>
      <c r="O11" s="431">
        <f t="shared" si="2"/>
        <v>836.421060722785</v>
      </c>
      <c r="P11" s="431">
        <f t="shared" si="2"/>
        <v>864.78753764624946</v>
      </c>
      <c r="Q11" s="431">
        <f t="shared" si="2"/>
        <v>893.15401456971381</v>
      </c>
      <c r="R11" s="431">
        <f t="shared" si="2"/>
        <v>921.52049149317827</v>
      </c>
      <c r="S11" s="431">
        <f t="shared" si="2"/>
        <v>949.88696841664273</v>
      </c>
      <c r="T11" s="431">
        <f t="shared" si="2"/>
        <v>968.739604970507</v>
      </c>
      <c r="U11" s="431">
        <f t="shared" si="2"/>
        <v>987.59224152437139</v>
      </c>
      <c r="V11" s="431">
        <f t="shared" si="2"/>
        <v>1006.4448780782358</v>
      </c>
      <c r="W11" s="431">
        <f t="shared" si="2"/>
        <v>1025.2975146321</v>
      </c>
      <c r="X11" s="431">
        <f t="shared" si="2"/>
        <v>1032.7123359504942</v>
      </c>
      <c r="Y11" s="417">
        <f t="shared" si="2"/>
        <v>1040.1271572688884</v>
      </c>
      <c r="Z11" s="97"/>
      <c r="AA11" s="94"/>
      <c r="AB11" s="94"/>
    </row>
    <row r="12" spans="2:28" x14ac:dyDescent="0.3">
      <c r="B12" s="538" t="s">
        <v>572</v>
      </c>
      <c r="C12" s="540"/>
      <c r="D12" s="419"/>
      <c r="E12" s="529"/>
      <c r="F12" s="529"/>
      <c r="G12" s="529"/>
      <c r="H12" s="529"/>
      <c r="I12" s="529"/>
      <c r="J12" s="529"/>
      <c r="K12" s="529"/>
      <c r="L12" s="529"/>
      <c r="M12" s="533"/>
      <c r="N12" s="470">
        <v>12</v>
      </c>
      <c r="O12" s="469">
        <v>12</v>
      </c>
      <c r="P12" s="469">
        <v>12</v>
      </c>
      <c r="Q12" s="469"/>
      <c r="R12" s="469"/>
      <c r="S12" s="469"/>
      <c r="T12" s="469"/>
      <c r="U12" s="469"/>
      <c r="V12" s="469"/>
      <c r="W12" s="469"/>
      <c r="X12" s="469"/>
      <c r="Y12" s="506"/>
      <c r="Z12" s="97"/>
      <c r="AA12" s="94"/>
      <c r="AB12" s="94"/>
    </row>
    <row r="13" spans="2:28" x14ac:dyDescent="0.3">
      <c r="B13" s="430" t="s">
        <v>577</v>
      </c>
      <c r="C13" s="467"/>
      <c r="D13" s="514">
        <f t="shared" ref="D13:E13" si="3">$C$19</f>
        <v>775</v>
      </c>
      <c r="E13" s="515">
        <f t="shared" si="3"/>
        <v>775</v>
      </c>
      <c r="F13" s="515">
        <f>$C$19</f>
        <v>775</v>
      </c>
      <c r="G13" s="515">
        <f>$C$19</f>
        <v>775</v>
      </c>
      <c r="H13" s="399">
        <f>$D$19</f>
        <v>916.94899999999996</v>
      </c>
      <c r="I13" s="399">
        <f>$D$19</f>
        <v>916.94899999999996</v>
      </c>
      <c r="J13" s="399">
        <f>$D$19</f>
        <v>916.94899999999996</v>
      </c>
      <c r="K13" s="399">
        <f>$D$19</f>
        <v>916.94899999999996</v>
      </c>
      <c r="L13" s="399">
        <f>$E$19</f>
        <v>830.23699999999997</v>
      </c>
      <c r="M13" s="458">
        <f>$E$19</f>
        <v>830.23699999999997</v>
      </c>
      <c r="N13" s="441">
        <f>$E$19</f>
        <v>830.23699999999997</v>
      </c>
      <c r="O13" s="407">
        <f>$E$19</f>
        <v>830.23699999999997</v>
      </c>
      <c r="P13" s="407">
        <f>$F$19</f>
        <v>942.86400000000003</v>
      </c>
      <c r="Q13" s="407">
        <f>$F$19</f>
        <v>942.86400000000003</v>
      </c>
      <c r="R13" s="407">
        <f>$F$19</f>
        <v>942.86400000000003</v>
      </c>
      <c r="S13" s="407">
        <f>$F$19</f>
        <v>942.86400000000003</v>
      </c>
      <c r="T13" s="407">
        <f>$G$19</f>
        <v>1017.717</v>
      </c>
      <c r="U13" s="407">
        <f>$G$19</f>
        <v>1017.717</v>
      </c>
      <c r="V13" s="407">
        <f>$G$19</f>
        <v>1017.717</v>
      </c>
      <c r="W13" s="407">
        <f>$G$19</f>
        <v>1017.717</v>
      </c>
      <c r="X13" s="407">
        <f>$H$19</f>
        <v>1047.1569999999999</v>
      </c>
      <c r="Y13" s="513">
        <f>$H$19</f>
        <v>1047.1569999999999</v>
      </c>
      <c r="Z13" s="53"/>
    </row>
    <row r="14" spans="2:28" x14ac:dyDescent="0.3">
      <c r="B14" s="446" t="s">
        <v>576</v>
      </c>
      <c r="C14" s="467"/>
      <c r="D14" s="514"/>
      <c r="E14" s="515"/>
      <c r="F14" s="515"/>
      <c r="G14" s="515"/>
      <c r="H14" s="399"/>
      <c r="I14" s="399">
        <f t="shared" ref="I14:J14" si="4">AVERAGE(F13:I13)</f>
        <v>845.97450000000003</v>
      </c>
      <c r="J14" s="399">
        <f t="shared" si="4"/>
        <v>881.46175000000005</v>
      </c>
      <c r="K14" s="399">
        <f>AVERAGE(H13:K13)</f>
        <v>916.94899999999996</v>
      </c>
      <c r="L14" s="399">
        <f t="shared" ref="L14:Y14" si="5">AVERAGE(I13:L13)</f>
        <v>895.27099999999996</v>
      </c>
      <c r="M14" s="458">
        <f t="shared" si="5"/>
        <v>873.59299999999996</v>
      </c>
      <c r="N14" s="441">
        <f t="shared" si="5"/>
        <v>851.91499999999996</v>
      </c>
      <c r="O14" s="407">
        <f t="shared" si="5"/>
        <v>830.23699999999997</v>
      </c>
      <c r="P14" s="407">
        <f t="shared" si="5"/>
        <v>858.39374999999995</v>
      </c>
      <c r="Q14" s="407">
        <f t="shared" si="5"/>
        <v>886.55049999999994</v>
      </c>
      <c r="R14" s="407">
        <f t="shared" si="5"/>
        <v>914.70725000000004</v>
      </c>
      <c r="S14" s="407">
        <f t="shared" si="5"/>
        <v>942.86400000000003</v>
      </c>
      <c r="T14" s="407">
        <f t="shared" si="5"/>
        <v>961.57725000000005</v>
      </c>
      <c r="U14" s="407">
        <f t="shared" si="5"/>
        <v>980.29050000000007</v>
      </c>
      <c r="V14" s="407">
        <f t="shared" si="5"/>
        <v>999.00375000000008</v>
      </c>
      <c r="W14" s="407">
        <f t="shared" si="5"/>
        <v>1017.717</v>
      </c>
      <c r="X14" s="407">
        <f t="shared" si="5"/>
        <v>1025.077</v>
      </c>
      <c r="Y14" s="513">
        <f t="shared" si="5"/>
        <v>1032.4369999999999</v>
      </c>
      <c r="Z14" s="53"/>
    </row>
    <row r="15" spans="2:28" x14ac:dyDescent="0.3">
      <c r="B15" s="422" t="s">
        <v>578</v>
      </c>
      <c r="C15" s="387"/>
      <c r="D15" s="528"/>
      <c r="E15" s="536"/>
      <c r="F15" s="536"/>
      <c r="G15" s="536"/>
      <c r="H15" s="536"/>
      <c r="I15" s="536"/>
      <c r="J15" s="525">
        <f>(J14/I14)-1</f>
        <v>4.1948368420088311E-2</v>
      </c>
      <c r="K15" s="525">
        <f t="shared" ref="K15:Y15" si="6">(K14/J14)-1</f>
        <v>4.0259546145932967E-2</v>
      </c>
      <c r="L15" s="525">
        <f t="shared" si="6"/>
        <v>-2.3641445707449416E-2</v>
      </c>
      <c r="M15" s="487">
        <f t="shared" si="6"/>
        <v>-2.4213897244521498E-2</v>
      </c>
      <c r="N15" s="521">
        <f t="shared" si="6"/>
        <v>-2.4814759275772591E-2</v>
      </c>
      <c r="O15" s="489">
        <f t="shared" si="6"/>
        <v>-2.5446200618606363E-2</v>
      </c>
      <c r="P15" s="489">
        <f t="shared" si="6"/>
        <v>3.391411127184174E-2</v>
      </c>
      <c r="Q15" s="489">
        <f t="shared" si="6"/>
        <v>3.2801671726990111E-2</v>
      </c>
      <c r="R15" s="489">
        <f t="shared" si="6"/>
        <v>3.1759894106427211E-2</v>
      </c>
      <c r="S15" s="489">
        <f t="shared" si="6"/>
        <v>3.0782253010457783E-2</v>
      </c>
      <c r="T15" s="489">
        <f t="shared" si="6"/>
        <v>1.9847242020057942E-2</v>
      </c>
      <c r="U15" s="489">
        <f t="shared" si="6"/>
        <v>1.9460994943464094E-2</v>
      </c>
      <c r="V15" s="489">
        <f t="shared" si="6"/>
        <v>1.9089494389673334E-2</v>
      </c>
      <c r="W15" s="489">
        <f t="shared" si="6"/>
        <v>1.8731911666998169E-2</v>
      </c>
      <c r="X15" s="489">
        <f t="shared" si="6"/>
        <v>7.2318729076943367E-3</v>
      </c>
      <c r="Y15" s="442">
        <f t="shared" si="6"/>
        <v>7.1799484331420693E-3</v>
      </c>
      <c r="Z15" s="53"/>
    </row>
    <row r="16" spans="2:28" x14ac:dyDescent="0.3">
      <c r="B16" s="468"/>
      <c r="C16" s="405"/>
      <c r="D16" s="405"/>
      <c r="E16" s="405"/>
      <c r="F16" s="405"/>
      <c r="G16" s="405"/>
      <c r="H16" s="405"/>
      <c r="I16" s="405"/>
      <c r="J16" s="393"/>
      <c r="K16" s="393"/>
      <c r="L16" s="393"/>
      <c r="M16" s="393"/>
      <c r="N16" s="393"/>
      <c r="O16" s="393"/>
      <c r="P16" s="393"/>
      <c r="Q16" s="393"/>
      <c r="R16" s="393"/>
      <c r="S16" s="393"/>
      <c r="T16" s="393"/>
      <c r="U16" s="393"/>
      <c r="V16" s="393"/>
      <c r="W16" s="393"/>
      <c r="X16" s="393"/>
      <c r="Y16" s="393"/>
    </row>
    <row r="18" spans="2:15" x14ac:dyDescent="0.3">
      <c r="B18" s="509" t="s">
        <v>569</v>
      </c>
      <c r="C18" s="509">
        <v>2019</v>
      </c>
      <c r="D18" s="537">
        <v>2020</v>
      </c>
      <c r="E18" s="537">
        <v>2021</v>
      </c>
      <c r="F18" s="537">
        <v>2022</v>
      </c>
      <c r="G18" s="537">
        <v>2023</v>
      </c>
      <c r="H18" s="505">
        <v>2024</v>
      </c>
    </row>
    <row r="19" spans="2:15" ht="21" customHeight="1" x14ac:dyDescent="0.3">
      <c r="B19" s="455" t="s">
        <v>580</v>
      </c>
      <c r="C19" s="532">
        <v>775</v>
      </c>
      <c r="D19" s="496">
        <v>916.94899999999996</v>
      </c>
      <c r="E19" s="496">
        <v>830.23699999999997</v>
      </c>
      <c r="F19" s="496">
        <v>942.86400000000003</v>
      </c>
      <c r="G19" s="496">
        <v>1017.717</v>
      </c>
      <c r="H19" s="477">
        <v>1047.1569999999999</v>
      </c>
      <c r="I19" s="464"/>
      <c r="J19" s="464"/>
      <c r="K19" s="464"/>
      <c r="L19" s="464"/>
      <c r="M19" s="464"/>
      <c r="N19" s="464"/>
      <c r="O19" s="464"/>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B1:U71"/>
  <sheetViews>
    <sheetView topLeftCell="A2" zoomScale="71" workbookViewId="0">
      <selection activeCell="I18" sqref="I18"/>
    </sheetView>
  </sheetViews>
  <sheetFormatPr defaultRowHeight="14.5" x14ac:dyDescent="0.35"/>
  <cols>
    <col min="1" max="1" width="6" customWidth="1"/>
    <col min="2" max="2" width="29.6328125" customWidth="1"/>
    <col min="3" max="3" width="10.6328125" customWidth="1"/>
  </cols>
  <sheetData>
    <row r="1" spans="2:21" x14ac:dyDescent="0.35">
      <c r="B1" s="592" t="s">
        <v>153</v>
      </c>
      <c r="C1" s="592"/>
      <c r="D1" s="592"/>
      <c r="E1" s="592"/>
      <c r="F1" s="592"/>
      <c r="G1" s="592"/>
      <c r="H1" s="592"/>
      <c r="I1" s="592"/>
      <c r="J1" s="592"/>
      <c r="K1" s="592"/>
      <c r="L1" s="592"/>
      <c r="M1" s="592"/>
      <c r="N1" s="592"/>
      <c r="O1" s="592"/>
      <c r="P1" s="592"/>
      <c r="Q1" s="592"/>
      <c r="R1" s="592"/>
      <c r="S1" s="592"/>
      <c r="T1" s="592"/>
      <c r="U1" s="592"/>
    </row>
    <row r="2" spans="2:21" x14ac:dyDescent="0.35">
      <c r="B2" s="593" t="s">
        <v>539</v>
      </c>
      <c r="C2" s="593"/>
      <c r="D2" s="593"/>
      <c r="E2" s="593"/>
      <c r="F2" s="593"/>
      <c r="G2" s="593"/>
      <c r="H2" s="593"/>
      <c r="I2" s="593"/>
      <c r="J2" s="593"/>
      <c r="K2" s="593"/>
      <c r="L2" s="593"/>
      <c r="M2" s="593"/>
      <c r="N2" s="593"/>
      <c r="O2" s="593"/>
      <c r="P2" s="593"/>
      <c r="Q2" s="593"/>
      <c r="R2" s="593"/>
      <c r="S2" s="593"/>
      <c r="T2" s="593"/>
      <c r="U2" s="593"/>
    </row>
    <row r="3" spans="2:21" x14ac:dyDescent="0.35">
      <c r="B3" s="593"/>
      <c r="C3" s="593"/>
      <c r="D3" s="593"/>
      <c r="E3" s="593"/>
      <c r="F3" s="593"/>
      <c r="G3" s="593"/>
      <c r="H3" s="593"/>
      <c r="I3" s="593"/>
      <c r="J3" s="593"/>
      <c r="K3" s="593"/>
      <c r="L3" s="593"/>
      <c r="M3" s="593"/>
      <c r="N3" s="593"/>
      <c r="O3" s="593"/>
      <c r="P3" s="593"/>
      <c r="Q3" s="593"/>
      <c r="R3" s="593"/>
      <c r="S3" s="593"/>
      <c r="T3" s="593"/>
      <c r="U3" s="593"/>
    </row>
    <row r="4" spans="2:21" x14ac:dyDescent="0.35">
      <c r="B4" s="593"/>
      <c r="C4" s="593"/>
      <c r="D4" s="593"/>
      <c r="E4" s="593"/>
      <c r="F4" s="593"/>
      <c r="G4" s="593"/>
      <c r="H4" s="593"/>
      <c r="I4" s="593"/>
      <c r="J4" s="593"/>
      <c r="K4" s="593"/>
      <c r="L4" s="593"/>
      <c r="M4" s="593"/>
      <c r="N4" s="593"/>
      <c r="O4" s="593"/>
      <c r="P4" s="593"/>
      <c r="Q4" s="593"/>
      <c r="R4" s="593"/>
      <c r="S4" s="593"/>
      <c r="T4" s="593"/>
      <c r="U4" s="593"/>
    </row>
    <row r="5" spans="2:21" x14ac:dyDescent="0.35">
      <c r="B5" s="298"/>
      <c r="C5" s="54"/>
      <c r="D5" s="54"/>
      <c r="E5" s="54"/>
      <c r="F5" s="54"/>
      <c r="G5" s="54"/>
      <c r="H5" s="54"/>
      <c r="I5" s="54"/>
      <c r="J5" s="54"/>
      <c r="K5" s="54"/>
      <c r="L5" s="54"/>
      <c r="M5" s="54"/>
      <c r="N5" s="54"/>
      <c r="O5" s="54"/>
      <c r="P5" s="54"/>
      <c r="Q5" s="54"/>
      <c r="R5" s="54"/>
      <c r="S5" s="54"/>
      <c r="T5" s="54"/>
      <c r="U5" s="54"/>
    </row>
    <row r="6" spans="2:21" x14ac:dyDescent="0.35">
      <c r="B6" s="594" t="s">
        <v>393</v>
      </c>
      <c r="C6" s="595"/>
      <c r="D6" s="600" t="s">
        <v>343</v>
      </c>
      <c r="E6" s="601"/>
      <c r="F6" s="601"/>
      <c r="G6" s="601"/>
      <c r="H6" s="601"/>
      <c r="I6" s="601"/>
      <c r="J6" s="611" t="s">
        <v>166</v>
      </c>
      <c r="K6" s="612"/>
      <c r="L6" s="612"/>
      <c r="M6" s="612"/>
      <c r="N6" s="612"/>
      <c r="O6" s="612"/>
      <c r="P6" s="612"/>
      <c r="Q6" s="612"/>
      <c r="R6" s="612"/>
      <c r="S6" s="612"/>
      <c r="T6" s="612"/>
      <c r="U6" s="614"/>
    </row>
    <row r="7" spans="2:21" x14ac:dyDescent="0.35">
      <c r="B7" s="596"/>
      <c r="C7" s="597"/>
      <c r="D7" s="137">
        <v>2019</v>
      </c>
      <c r="E7" s="602">
        <v>2020</v>
      </c>
      <c r="F7" s="603"/>
      <c r="G7" s="603"/>
      <c r="H7" s="604"/>
      <c r="I7" s="136">
        <v>2021</v>
      </c>
      <c r="J7" s="608">
        <v>2021</v>
      </c>
      <c r="K7" s="609"/>
      <c r="L7" s="610"/>
      <c r="M7" s="608">
        <v>2022</v>
      </c>
      <c r="N7" s="609"/>
      <c r="O7" s="609"/>
      <c r="P7" s="609"/>
      <c r="Q7" s="608">
        <v>2023</v>
      </c>
      <c r="R7" s="609"/>
      <c r="S7" s="609"/>
      <c r="T7" s="609"/>
      <c r="U7" s="105">
        <v>2024</v>
      </c>
    </row>
    <row r="8" spans="2:21" x14ac:dyDescent="0.35">
      <c r="B8" s="598"/>
      <c r="C8" s="599"/>
      <c r="D8" s="60" t="s">
        <v>160</v>
      </c>
      <c r="E8" s="58" t="s">
        <v>157</v>
      </c>
      <c r="F8" s="59" t="s">
        <v>158</v>
      </c>
      <c r="G8" s="59" t="s">
        <v>159</v>
      </c>
      <c r="H8" s="60" t="s">
        <v>160</v>
      </c>
      <c r="I8" s="58" t="s">
        <v>157</v>
      </c>
      <c r="J8" s="106" t="s">
        <v>158</v>
      </c>
      <c r="K8" s="107" t="s">
        <v>159</v>
      </c>
      <c r="L8" s="108" t="s">
        <v>160</v>
      </c>
      <c r="M8" s="106" t="s">
        <v>157</v>
      </c>
      <c r="N8" s="107" t="s">
        <v>158</v>
      </c>
      <c r="O8" s="107" t="s">
        <v>159</v>
      </c>
      <c r="P8" s="107" t="s">
        <v>160</v>
      </c>
      <c r="Q8" s="106" t="s">
        <v>157</v>
      </c>
      <c r="R8" s="107" t="s">
        <v>158</v>
      </c>
      <c r="S8" s="107" t="s">
        <v>159</v>
      </c>
      <c r="T8" s="107" t="s">
        <v>160</v>
      </c>
      <c r="U8" s="109" t="s">
        <v>157</v>
      </c>
    </row>
    <row r="9" spans="2:21" x14ac:dyDescent="0.35">
      <c r="B9" s="334" t="s">
        <v>153</v>
      </c>
      <c r="C9" s="335" t="s">
        <v>321</v>
      </c>
      <c r="D9" s="335"/>
      <c r="E9" s="335"/>
      <c r="F9" s="335">
        <f>'Haver Pivoted'!GU45</f>
        <v>1078.0999999999999</v>
      </c>
      <c r="G9" s="335">
        <f>'Haver Pivoted'!GV45</f>
        <v>15.6</v>
      </c>
      <c r="H9" s="335">
        <f>'Haver Pivoted'!GW45</f>
        <v>5</v>
      </c>
      <c r="I9" s="335">
        <f>'Haver Pivoted'!GX45</f>
        <v>1933.7</v>
      </c>
      <c r="J9" s="335"/>
      <c r="K9" s="335"/>
      <c r="L9" s="335"/>
      <c r="M9" s="335"/>
      <c r="N9" s="335"/>
      <c r="O9" s="335"/>
      <c r="P9" s="335"/>
      <c r="Q9" s="335"/>
      <c r="R9" s="335"/>
      <c r="S9" s="335"/>
      <c r="T9" s="335"/>
      <c r="U9" s="336"/>
    </row>
    <row r="10" spans="2:21" x14ac:dyDescent="0.35">
      <c r="B10" s="337" t="s">
        <v>538</v>
      </c>
      <c r="C10" s="338"/>
      <c r="D10" s="338"/>
      <c r="E10" s="338"/>
      <c r="F10" s="338"/>
      <c r="G10" s="338"/>
      <c r="H10" s="338"/>
      <c r="I10" s="338">
        <f>'ARP Quarterly'!C2</f>
        <v>1348.6438823999999</v>
      </c>
      <c r="J10" s="338">
        <f>'ARP Quarterly'!D2</f>
        <v>228.1641176</v>
      </c>
      <c r="K10" s="338"/>
      <c r="L10" s="338"/>
      <c r="M10" s="338"/>
      <c r="N10" s="338"/>
      <c r="O10" s="338"/>
      <c r="P10" s="338"/>
      <c r="Q10" s="338"/>
      <c r="R10" s="338"/>
      <c r="S10" s="338"/>
      <c r="T10" s="338"/>
      <c r="U10" s="339"/>
    </row>
    <row r="11" spans="2:21" s="141" customFormat="1" x14ac:dyDescent="0.35">
      <c r="B11" s="340" t="s">
        <v>537</v>
      </c>
      <c r="C11" s="341"/>
      <c r="D11" s="341"/>
      <c r="E11" s="341"/>
      <c r="F11" s="341">
        <f t="shared" ref="F11:I11" si="0">F9-F10</f>
        <v>1078.0999999999999</v>
      </c>
      <c r="G11" s="341">
        <f t="shared" si="0"/>
        <v>15.6</v>
      </c>
      <c r="H11" s="341">
        <f t="shared" si="0"/>
        <v>5</v>
      </c>
      <c r="I11" s="341">
        <f t="shared" si="0"/>
        <v>585.05611760000011</v>
      </c>
      <c r="J11" s="341"/>
      <c r="K11" s="341"/>
      <c r="L11" s="341"/>
      <c r="M11" s="341"/>
      <c r="N11" s="341"/>
      <c r="O11" s="341"/>
      <c r="P11" s="341"/>
      <c r="Q11" s="341"/>
      <c r="R11" s="341"/>
      <c r="S11" s="341"/>
      <c r="T11" s="341"/>
      <c r="U11" s="342"/>
    </row>
    <row r="12" spans="2:21" x14ac:dyDescent="0.35">
      <c r="B12" s="54"/>
      <c r="C12" s="54"/>
      <c r="D12" s="54"/>
      <c r="E12" s="54"/>
      <c r="F12" s="54"/>
      <c r="G12" s="54"/>
      <c r="H12" s="54"/>
      <c r="I12" s="54"/>
      <c r="J12" s="54"/>
      <c r="K12" s="54"/>
      <c r="L12" s="54"/>
      <c r="M12" s="54"/>
      <c r="N12" s="54"/>
      <c r="O12" s="54"/>
      <c r="P12" s="54"/>
      <c r="Q12" s="54"/>
      <c r="R12" s="54"/>
      <c r="S12" s="54"/>
      <c r="T12" s="54"/>
      <c r="U12" s="54"/>
    </row>
    <row r="13" spans="2:21" x14ac:dyDescent="0.35">
      <c r="B13" s="54"/>
      <c r="C13" s="54"/>
      <c r="D13" s="54"/>
      <c r="E13" s="54"/>
      <c r="F13" s="54"/>
      <c r="G13" s="54"/>
      <c r="H13" s="54"/>
      <c r="I13" s="54"/>
      <c r="J13" s="54"/>
      <c r="K13" s="54"/>
      <c r="L13" s="54"/>
      <c r="M13" s="54"/>
      <c r="N13" s="54"/>
      <c r="O13" s="54"/>
      <c r="P13" s="54"/>
      <c r="Q13" s="54"/>
      <c r="R13" s="54"/>
      <c r="S13" s="54"/>
      <c r="T13" s="54"/>
      <c r="U13" s="54"/>
    </row>
    <row r="14" spans="2:21" x14ac:dyDescent="0.35">
      <c r="B14" s="54"/>
      <c r="C14" s="54"/>
      <c r="D14" s="54"/>
      <c r="E14" s="54"/>
      <c r="F14" s="54"/>
      <c r="G14" s="54"/>
      <c r="H14" s="54"/>
      <c r="I14" s="54"/>
      <c r="J14" s="54"/>
      <c r="K14" s="54"/>
      <c r="L14" s="54"/>
      <c r="M14" s="54"/>
      <c r="N14" s="54"/>
      <c r="O14" s="54"/>
      <c r="P14" s="54"/>
      <c r="Q14" s="54"/>
      <c r="R14" s="54"/>
      <c r="S14" s="54"/>
      <c r="T14" s="54"/>
      <c r="U14" s="54"/>
    </row>
    <row r="15" spans="2:21" x14ac:dyDescent="0.35">
      <c r="B15" s="54"/>
      <c r="C15" s="54"/>
      <c r="D15" s="54"/>
      <c r="E15" s="54"/>
      <c r="F15" s="54"/>
      <c r="G15" s="54"/>
      <c r="H15" s="54"/>
      <c r="I15" s="54"/>
      <c r="J15" s="54"/>
      <c r="K15" s="54"/>
      <c r="L15" s="54"/>
      <c r="M15" s="54"/>
      <c r="N15" s="54"/>
      <c r="O15" s="54"/>
      <c r="P15" s="54"/>
      <c r="Q15" s="54"/>
      <c r="R15" s="54"/>
      <c r="S15" s="54"/>
      <c r="T15" s="54"/>
      <c r="U15" s="54"/>
    </row>
    <row r="16" spans="2:21" x14ac:dyDescent="0.35">
      <c r="B16" s="54"/>
      <c r="C16" s="54"/>
      <c r="D16" s="54"/>
      <c r="E16" s="54"/>
      <c r="F16" s="54"/>
      <c r="G16" s="54"/>
      <c r="H16" s="54"/>
      <c r="I16" s="54"/>
      <c r="J16" s="54"/>
      <c r="K16" s="54"/>
      <c r="L16" s="54"/>
      <c r="M16" s="54"/>
      <c r="N16" s="54"/>
      <c r="O16" s="54"/>
      <c r="P16" s="54"/>
      <c r="Q16" s="54"/>
      <c r="R16" s="54"/>
      <c r="S16" s="54"/>
      <c r="T16" s="54"/>
      <c r="U16" s="54"/>
    </row>
    <row r="17" spans="2:21" x14ac:dyDescent="0.35">
      <c r="B17" s="54"/>
      <c r="C17" s="54"/>
      <c r="D17" s="54"/>
      <c r="E17" s="54"/>
      <c r="F17" s="54"/>
      <c r="G17" s="54"/>
      <c r="H17" s="54"/>
      <c r="I17" s="54"/>
      <c r="J17" s="54"/>
      <c r="K17" s="54"/>
      <c r="L17" s="54"/>
      <c r="M17" s="54"/>
      <c r="N17" s="54"/>
      <c r="O17" s="54"/>
      <c r="P17" s="54"/>
      <c r="Q17" s="54"/>
      <c r="R17" s="54"/>
      <c r="S17" s="54"/>
      <c r="T17" s="54"/>
      <c r="U17" s="54"/>
    </row>
    <row r="18" spans="2:21" x14ac:dyDescent="0.35">
      <c r="B18" s="54"/>
      <c r="C18" s="54"/>
      <c r="D18" s="54"/>
      <c r="E18" s="54"/>
      <c r="F18" s="54"/>
      <c r="G18" s="54"/>
      <c r="H18" s="54"/>
      <c r="I18" s="54"/>
      <c r="J18" s="54"/>
      <c r="K18" s="54"/>
      <c r="L18" s="54"/>
      <c r="M18" s="54"/>
      <c r="N18" s="54"/>
      <c r="O18" s="54"/>
      <c r="P18" s="54"/>
      <c r="Q18" s="54"/>
      <c r="R18" s="54"/>
      <c r="S18" s="54"/>
      <c r="T18" s="54"/>
      <c r="U18" s="54"/>
    </row>
    <row r="19" spans="2:21" x14ac:dyDescent="0.35">
      <c r="B19" s="54"/>
      <c r="C19" s="54"/>
      <c r="D19" s="54"/>
      <c r="E19" s="54"/>
      <c r="F19" s="54"/>
      <c r="G19" s="54"/>
      <c r="H19" s="54"/>
      <c r="I19" s="54"/>
      <c r="J19" s="54"/>
      <c r="K19" s="54"/>
      <c r="L19" s="54"/>
      <c r="M19" s="54"/>
      <c r="N19" s="54"/>
      <c r="O19" s="54"/>
      <c r="P19" s="54"/>
      <c r="Q19" s="54"/>
      <c r="R19" s="54"/>
      <c r="S19" s="54"/>
      <c r="T19" s="54"/>
      <c r="U19" s="54"/>
    </row>
    <row r="20" spans="2:21" x14ac:dyDescent="0.35">
      <c r="B20" s="54"/>
      <c r="C20" s="54"/>
      <c r="D20" s="54"/>
      <c r="E20" s="54"/>
      <c r="F20" s="54"/>
      <c r="G20" s="54"/>
      <c r="H20" s="54"/>
      <c r="I20" s="54"/>
      <c r="J20" s="54"/>
      <c r="K20" s="54"/>
      <c r="L20" s="54"/>
      <c r="M20" s="54"/>
      <c r="N20" s="54"/>
      <c r="O20" s="54"/>
      <c r="P20" s="54"/>
      <c r="Q20" s="54"/>
      <c r="R20" s="54"/>
      <c r="S20" s="54"/>
      <c r="T20" s="54"/>
      <c r="U20" s="54"/>
    </row>
    <row r="21" spans="2:21" x14ac:dyDescent="0.35">
      <c r="B21" s="54"/>
      <c r="C21" s="54"/>
      <c r="D21" s="54"/>
      <c r="E21" s="54"/>
      <c r="F21" s="54"/>
      <c r="G21" s="54"/>
      <c r="H21" s="54"/>
      <c r="I21" s="54" t="s">
        <v>532</v>
      </c>
      <c r="J21" s="54"/>
      <c r="K21" s="54"/>
      <c r="L21" s="54"/>
      <c r="M21" s="54"/>
      <c r="N21" s="54"/>
      <c r="O21" s="54"/>
      <c r="P21" s="54"/>
      <c r="Q21" s="54"/>
      <c r="R21" s="54"/>
      <c r="S21" s="54"/>
      <c r="T21" s="54"/>
      <c r="U21" s="54"/>
    </row>
    <row r="22" spans="2:21" x14ac:dyDescent="0.35">
      <c r="B22" s="54"/>
      <c r="C22" s="54"/>
      <c r="D22" s="54"/>
      <c r="E22" s="54"/>
      <c r="F22" s="54"/>
      <c r="G22" s="54"/>
      <c r="H22" s="54"/>
      <c r="I22" s="54"/>
      <c r="J22" s="54"/>
      <c r="K22" s="54"/>
      <c r="L22" s="54"/>
      <c r="M22" s="54"/>
      <c r="N22" s="54"/>
      <c r="O22" s="54"/>
      <c r="P22" s="54"/>
      <c r="Q22" s="54"/>
      <c r="R22" s="54"/>
      <c r="S22" s="54"/>
      <c r="T22" s="54"/>
      <c r="U22" s="54"/>
    </row>
    <row r="23" spans="2:21" x14ac:dyDescent="0.35">
      <c r="B23" s="54"/>
      <c r="C23" s="54"/>
      <c r="D23" s="54"/>
      <c r="E23" s="54"/>
      <c r="F23" s="54"/>
      <c r="G23" s="54"/>
      <c r="H23" s="54"/>
      <c r="I23" s="54"/>
      <c r="J23" s="54"/>
      <c r="K23" s="54"/>
      <c r="L23" s="54"/>
      <c r="M23" s="54"/>
      <c r="N23" s="54"/>
      <c r="O23" s="54"/>
      <c r="P23" s="54"/>
      <c r="Q23" s="54"/>
      <c r="R23" s="54"/>
      <c r="S23" s="54"/>
      <c r="T23" s="54"/>
      <c r="U23" s="54"/>
    </row>
    <row r="24" spans="2:21" x14ac:dyDescent="0.35">
      <c r="B24" s="54"/>
      <c r="C24" s="54"/>
      <c r="D24" s="54"/>
      <c r="E24" s="54"/>
      <c r="F24" s="54"/>
      <c r="G24" s="54"/>
      <c r="H24" s="54"/>
      <c r="I24" s="54"/>
      <c r="J24" s="54"/>
      <c r="K24" s="54"/>
      <c r="L24" s="54"/>
      <c r="M24" s="54"/>
      <c r="N24" s="54"/>
      <c r="O24" s="54"/>
      <c r="P24" s="54"/>
      <c r="Q24" s="54"/>
      <c r="R24" s="54"/>
      <c r="S24" s="54"/>
      <c r="T24" s="54"/>
      <c r="U24" s="54"/>
    </row>
    <row r="25" spans="2:21" x14ac:dyDescent="0.35">
      <c r="B25" s="54"/>
      <c r="C25" s="54"/>
      <c r="D25" s="54"/>
      <c r="E25" s="54"/>
      <c r="F25" s="54"/>
      <c r="G25" s="54"/>
      <c r="H25" s="54"/>
      <c r="I25" s="54"/>
      <c r="J25" s="54"/>
      <c r="K25" s="54"/>
      <c r="L25" s="54"/>
      <c r="M25" s="54"/>
      <c r="N25" s="54"/>
      <c r="O25" s="54"/>
      <c r="P25" s="54"/>
      <c r="Q25" s="54"/>
      <c r="R25" s="54"/>
      <c r="S25" s="54"/>
      <c r="T25" s="54"/>
      <c r="U25" s="54"/>
    </row>
    <row r="26" spans="2:21" x14ac:dyDescent="0.35">
      <c r="B26" s="54"/>
      <c r="C26" s="54"/>
      <c r="D26" s="54"/>
      <c r="E26" s="54"/>
      <c r="F26" s="54"/>
      <c r="G26" s="54"/>
      <c r="H26" s="54"/>
      <c r="I26" s="54"/>
      <c r="J26" s="54"/>
      <c r="K26" s="54"/>
      <c r="L26" s="54"/>
      <c r="M26" s="54"/>
      <c r="N26" s="54"/>
      <c r="O26" s="54"/>
      <c r="P26" s="54"/>
      <c r="Q26" s="54"/>
      <c r="R26" s="54"/>
      <c r="S26" s="54"/>
      <c r="T26" s="54"/>
      <c r="U26" s="54"/>
    </row>
    <row r="27" spans="2:21" x14ac:dyDescent="0.35">
      <c r="B27" s="54"/>
      <c r="C27" s="54"/>
      <c r="D27" s="54"/>
      <c r="E27" s="54"/>
      <c r="F27" s="54"/>
      <c r="G27" s="54"/>
      <c r="H27" s="54"/>
      <c r="I27" s="54"/>
      <c r="J27" s="54"/>
      <c r="K27" s="54"/>
      <c r="L27" s="54"/>
      <c r="M27" s="54"/>
      <c r="N27" s="54"/>
      <c r="O27" s="54"/>
      <c r="P27" s="54"/>
      <c r="Q27" s="54"/>
      <c r="R27" s="54"/>
      <c r="S27" s="54"/>
      <c r="T27" s="54"/>
      <c r="U27" s="54"/>
    </row>
    <row r="28" spans="2:21" x14ac:dyDescent="0.35">
      <c r="B28" s="54"/>
      <c r="C28" s="54"/>
      <c r="D28" s="54"/>
      <c r="E28" s="54"/>
      <c r="F28" s="54"/>
      <c r="G28" s="54"/>
      <c r="H28" s="54"/>
      <c r="I28" s="54"/>
      <c r="J28" s="54"/>
      <c r="K28" s="54"/>
      <c r="L28" s="54"/>
      <c r="M28" s="54"/>
      <c r="N28" s="54"/>
      <c r="O28" s="54"/>
      <c r="P28" s="54"/>
      <c r="Q28" s="54"/>
      <c r="R28" s="54"/>
      <c r="S28" s="54"/>
      <c r="T28" s="54"/>
      <c r="U28" s="54"/>
    </row>
    <row r="29" spans="2:21" x14ac:dyDescent="0.35">
      <c r="B29" s="54"/>
      <c r="C29" s="54"/>
      <c r="D29" s="54"/>
      <c r="E29" s="54"/>
      <c r="F29" s="54"/>
      <c r="G29" s="54"/>
      <c r="H29" s="54"/>
      <c r="I29" s="54"/>
      <c r="J29" s="54"/>
      <c r="K29" s="54"/>
      <c r="L29" s="54"/>
      <c r="M29" s="54"/>
      <c r="N29" s="54"/>
      <c r="O29" s="54"/>
      <c r="P29" s="54"/>
      <c r="Q29" s="54"/>
      <c r="R29" s="54"/>
      <c r="S29" s="54"/>
      <c r="T29" s="54"/>
      <c r="U29" s="54"/>
    </row>
    <row r="30" spans="2:21" x14ac:dyDescent="0.35">
      <c r="B30" s="54"/>
      <c r="C30" s="54"/>
      <c r="D30" s="54"/>
      <c r="E30" s="54"/>
      <c r="F30" s="54"/>
      <c r="G30" s="54"/>
      <c r="H30" s="54"/>
      <c r="I30" s="54"/>
      <c r="J30" s="54"/>
      <c r="K30" s="54"/>
      <c r="L30" s="54"/>
      <c r="M30" s="54"/>
      <c r="N30" s="54"/>
      <c r="O30" s="54"/>
      <c r="P30" s="54"/>
      <c r="Q30" s="54"/>
      <c r="R30" s="54"/>
      <c r="S30" s="54"/>
      <c r="T30" s="54"/>
      <c r="U30" s="54"/>
    </row>
    <row r="31" spans="2:21" x14ac:dyDescent="0.35">
      <c r="B31" s="54"/>
      <c r="C31" s="54"/>
      <c r="D31" s="54"/>
      <c r="E31" s="54"/>
      <c r="F31" s="54"/>
      <c r="G31" s="54"/>
      <c r="H31" s="54"/>
      <c r="I31" s="54"/>
      <c r="J31" s="54"/>
      <c r="K31" s="54"/>
      <c r="L31" s="54"/>
      <c r="M31" s="54"/>
      <c r="N31" s="54"/>
      <c r="O31" s="54"/>
      <c r="P31" s="54"/>
      <c r="Q31" s="54"/>
      <c r="R31" s="54"/>
      <c r="S31" s="54"/>
      <c r="T31" s="54"/>
      <c r="U31" s="54"/>
    </row>
    <row r="32" spans="2:21" x14ac:dyDescent="0.35">
      <c r="B32" s="54"/>
      <c r="C32" s="54"/>
      <c r="D32" s="54"/>
      <c r="E32" s="54"/>
      <c r="F32" s="54"/>
      <c r="G32" s="54"/>
      <c r="H32" s="54"/>
      <c r="I32" s="54"/>
      <c r="J32" s="54"/>
      <c r="K32" s="54"/>
      <c r="L32" s="54"/>
      <c r="M32" s="54"/>
      <c r="N32" s="54"/>
      <c r="O32" s="54"/>
      <c r="P32" s="54"/>
      <c r="Q32" s="54"/>
      <c r="R32" s="54"/>
      <c r="S32" s="54"/>
      <c r="T32" s="54"/>
      <c r="U32" s="54"/>
    </row>
    <row r="33" spans="2:21" x14ac:dyDescent="0.35">
      <c r="B33" s="54"/>
      <c r="C33" s="54"/>
      <c r="D33" s="54"/>
      <c r="E33" s="54"/>
      <c r="F33" s="54"/>
      <c r="G33" s="54"/>
      <c r="H33" s="54"/>
      <c r="I33" s="54"/>
      <c r="J33" s="54"/>
      <c r="K33" s="54"/>
      <c r="L33" s="54"/>
      <c r="M33" s="54"/>
      <c r="N33" s="54"/>
      <c r="O33" s="54"/>
      <c r="P33" s="54"/>
      <c r="Q33" s="54"/>
      <c r="R33" s="54"/>
      <c r="S33" s="54"/>
      <c r="T33" s="54"/>
      <c r="U33" s="54"/>
    </row>
    <row r="34" spans="2:21" x14ac:dyDescent="0.35">
      <c r="B34" s="54"/>
      <c r="C34" s="54"/>
      <c r="D34" s="54"/>
      <c r="E34" s="54"/>
      <c r="F34" s="54"/>
      <c r="G34" s="54"/>
      <c r="H34" s="54"/>
      <c r="I34" s="54"/>
      <c r="J34" s="54"/>
      <c r="K34" s="54"/>
      <c r="L34" s="54"/>
      <c r="M34" s="54"/>
      <c r="N34" s="54"/>
      <c r="O34" s="54"/>
      <c r="P34" s="54"/>
      <c r="Q34" s="54"/>
      <c r="R34" s="54"/>
      <c r="S34" s="54"/>
      <c r="T34" s="54"/>
      <c r="U34" s="54"/>
    </row>
    <row r="35" spans="2:21" x14ac:dyDescent="0.35">
      <c r="B35" s="54"/>
      <c r="C35" s="54"/>
      <c r="D35" s="54"/>
      <c r="E35" s="54"/>
      <c r="F35" s="54"/>
      <c r="G35" s="54"/>
      <c r="H35" s="54"/>
      <c r="I35" s="54"/>
      <c r="J35" s="54"/>
      <c r="K35" s="54"/>
      <c r="L35" s="54"/>
      <c r="M35" s="54"/>
      <c r="N35" s="54"/>
      <c r="O35" s="54"/>
      <c r="P35" s="54"/>
      <c r="Q35" s="54"/>
      <c r="R35" s="54"/>
      <c r="S35" s="54"/>
      <c r="T35" s="54"/>
      <c r="U35" s="54"/>
    </row>
    <row r="36" spans="2:21" x14ac:dyDescent="0.35">
      <c r="B36" s="54"/>
      <c r="C36" s="54"/>
      <c r="D36" s="54"/>
      <c r="E36" s="54"/>
      <c r="F36" s="54"/>
      <c r="G36" s="54"/>
      <c r="H36" s="54"/>
      <c r="I36" s="54"/>
      <c r="J36" s="54"/>
      <c r="K36" s="54"/>
      <c r="L36" s="54"/>
      <c r="M36" s="54"/>
      <c r="N36" s="54"/>
      <c r="O36" s="54"/>
      <c r="P36" s="54"/>
      <c r="Q36" s="54"/>
      <c r="R36" s="54"/>
      <c r="S36" s="54"/>
      <c r="T36" s="54"/>
      <c r="U36" s="54"/>
    </row>
    <row r="37" spans="2:21" x14ac:dyDescent="0.35">
      <c r="B37" s="54"/>
      <c r="C37" s="54"/>
      <c r="D37" s="54"/>
      <c r="E37" s="54"/>
      <c r="F37" s="54"/>
      <c r="G37" s="54"/>
      <c r="H37" s="54"/>
      <c r="I37" s="54"/>
      <c r="J37" s="54"/>
      <c r="K37" s="54"/>
      <c r="L37" s="54"/>
      <c r="M37" s="54"/>
      <c r="N37" s="54"/>
      <c r="O37" s="54"/>
      <c r="P37" s="54"/>
      <c r="Q37" s="54"/>
      <c r="R37" s="54"/>
      <c r="S37" s="54"/>
      <c r="T37" s="54"/>
      <c r="U37" s="54"/>
    </row>
    <row r="38" spans="2:21" x14ac:dyDescent="0.35">
      <c r="B38" s="54"/>
      <c r="C38" s="54"/>
      <c r="D38" s="54"/>
      <c r="E38" s="54"/>
      <c r="F38" s="54"/>
      <c r="G38" s="54"/>
      <c r="H38" s="54"/>
      <c r="I38" s="54"/>
      <c r="J38" s="54"/>
      <c r="K38" s="54"/>
      <c r="L38" s="54"/>
      <c r="M38" s="54"/>
      <c r="N38" s="54"/>
      <c r="O38" s="54"/>
      <c r="P38" s="54"/>
      <c r="Q38" s="54"/>
      <c r="R38" s="54"/>
      <c r="S38" s="54"/>
      <c r="T38" s="54"/>
      <c r="U38" s="54"/>
    </row>
    <row r="39" spans="2:21" x14ac:dyDescent="0.35">
      <c r="B39" s="54"/>
      <c r="C39" s="54"/>
      <c r="D39" s="54"/>
      <c r="E39" s="54"/>
      <c r="F39" s="54"/>
      <c r="G39" s="54"/>
      <c r="H39" s="54"/>
      <c r="I39" s="54"/>
      <c r="J39" s="54"/>
      <c r="K39" s="54"/>
      <c r="L39" s="54"/>
      <c r="M39" s="54"/>
      <c r="N39" s="54"/>
      <c r="O39" s="54"/>
      <c r="P39" s="54"/>
      <c r="Q39" s="54"/>
      <c r="R39" s="54"/>
      <c r="S39" s="54"/>
      <c r="T39" s="54"/>
      <c r="U39" s="54"/>
    </row>
    <row r="40" spans="2:21" x14ac:dyDescent="0.35">
      <c r="B40" s="54"/>
      <c r="C40" s="54"/>
      <c r="D40" s="54"/>
      <c r="E40" s="54"/>
      <c r="F40" s="54"/>
      <c r="G40" s="54"/>
      <c r="H40" s="54"/>
      <c r="I40" s="54"/>
      <c r="J40" s="54"/>
      <c r="K40" s="54"/>
      <c r="L40" s="54"/>
      <c r="M40" s="54"/>
      <c r="N40" s="54"/>
      <c r="O40" s="54"/>
      <c r="P40" s="54"/>
      <c r="Q40" s="54"/>
      <c r="R40" s="54"/>
      <c r="S40" s="54"/>
      <c r="T40" s="54"/>
      <c r="U40" s="54"/>
    </row>
    <row r="41" spans="2:21" x14ac:dyDescent="0.35">
      <c r="B41" s="54"/>
      <c r="C41" s="54"/>
      <c r="D41" s="54"/>
      <c r="E41" s="54"/>
      <c r="F41" s="54"/>
      <c r="G41" s="54"/>
      <c r="H41" s="54"/>
      <c r="I41" s="54"/>
      <c r="J41" s="54"/>
      <c r="K41" s="54"/>
      <c r="L41" s="54"/>
      <c r="M41" s="54"/>
      <c r="N41" s="54"/>
      <c r="O41" s="54"/>
      <c r="P41" s="54"/>
      <c r="Q41" s="54"/>
      <c r="R41" s="54"/>
      <c r="S41" s="54"/>
      <c r="T41" s="54"/>
      <c r="U41" s="54"/>
    </row>
    <row r="42" spans="2:21" x14ac:dyDescent="0.35">
      <c r="B42" s="54"/>
      <c r="C42" s="54"/>
      <c r="D42" s="54"/>
      <c r="E42" s="54"/>
      <c r="F42" s="54"/>
      <c r="G42" s="54"/>
      <c r="H42" s="54"/>
      <c r="I42" s="54"/>
      <c r="J42" s="54"/>
      <c r="K42" s="54"/>
      <c r="L42" s="54"/>
      <c r="M42" s="54"/>
      <c r="N42" s="54"/>
      <c r="O42" s="54"/>
      <c r="P42" s="54"/>
      <c r="Q42" s="54"/>
      <c r="R42" s="54"/>
      <c r="S42" s="54"/>
      <c r="T42" s="54"/>
      <c r="U42" s="54"/>
    </row>
    <row r="43" spans="2:21" x14ac:dyDescent="0.35">
      <c r="B43" s="54"/>
      <c r="C43" s="54"/>
      <c r="D43" s="54"/>
      <c r="E43" s="54"/>
      <c r="F43" s="54"/>
      <c r="G43" s="54"/>
      <c r="H43" s="54"/>
      <c r="I43" s="54"/>
      <c r="J43" s="54"/>
      <c r="K43" s="54"/>
      <c r="L43" s="54"/>
      <c r="M43" s="54"/>
      <c r="N43" s="54"/>
      <c r="O43" s="54"/>
      <c r="P43" s="54"/>
      <c r="Q43" s="54"/>
      <c r="R43" s="54"/>
      <c r="S43" s="54"/>
      <c r="T43" s="54"/>
      <c r="U43" s="54"/>
    </row>
    <row r="44" spans="2:21" x14ac:dyDescent="0.35">
      <c r="B44" s="54"/>
      <c r="C44" s="54"/>
      <c r="D44" s="54"/>
      <c r="E44" s="54"/>
      <c r="F44" s="54"/>
      <c r="G44" s="54"/>
      <c r="H44" s="54"/>
      <c r="I44" s="54"/>
      <c r="J44" s="54"/>
      <c r="K44" s="54"/>
      <c r="L44" s="54"/>
      <c r="M44" s="54"/>
      <c r="N44" s="54"/>
      <c r="O44" s="54"/>
      <c r="P44" s="54"/>
      <c r="Q44" s="54"/>
      <c r="R44" s="54"/>
      <c r="S44" s="54"/>
      <c r="T44" s="54"/>
      <c r="U44" s="54"/>
    </row>
    <row r="45" spans="2:21" x14ac:dyDescent="0.35">
      <c r="B45" s="54"/>
      <c r="C45" s="54"/>
      <c r="D45" s="54"/>
      <c r="E45" s="54"/>
      <c r="F45" s="54"/>
      <c r="G45" s="54"/>
      <c r="H45" s="54"/>
      <c r="I45" s="54"/>
      <c r="J45" s="54"/>
      <c r="K45" s="54"/>
      <c r="L45" s="54"/>
      <c r="M45" s="54"/>
      <c r="N45" s="54"/>
      <c r="O45" s="54"/>
      <c r="P45" s="54"/>
      <c r="Q45" s="54"/>
      <c r="R45" s="54"/>
      <c r="S45" s="54"/>
      <c r="T45" s="54"/>
      <c r="U45" s="54"/>
    </row>
    <row r="46" spans="2:21" x14ac:dyDescent="0.35">
      <c r="B46" s="54"/>
      <c r="C46" s="54"/>
      <c r="D46" s="54"/>
      <c r="E46" s="54"/>
      <c r="F46" s="54"/>
      <c r="G46" s="54"/>
      <c r="H46" s="54"/>
      <c r="I46" s="54"/>
      <c r="J46" s="54"/>
      <c r="K46" s="54"/>
      <c r="L46" s="54"/>
      <c r="M46" s="54"/>
      <c r="N46" s="54"/>
      <c r="O46" s="54"/>
      <c r="P46" s="54"/>
      <c r="Q46" s="54"/>
      <c r="R46" s="54"/>
      <c r="S46" s="54"/>
      <c r="T46" s="54"/>
      <c r="U46" s="54"/>
    </row>
    <row r="47" spans="2:21" x14ac:dyDescent="0.35">
      <c r="B47" s="54"/>
      <c r="C47" s="54"/>
      <c r="D47" s="54"/>
      <c r="E47" s="54"/>
      <c r="F47" s="54"/>
      <c r="G47" s="54"/>
      <c r="H47" s="54"/>
      <c r="I47" s="54"/>
      <c r="J47" s="54"/>
      <c r="K47" s="54"/>
      <c r="L47" s="54"/>
      <c r="M47" s="54"/>
      <c r="N47" s="54"/>
      <c r="O47" s="54"/>
      <c r="P47" s="54"/>
      <c r="Q47" s="54"/>
      <c r="R47" s="54"/>
      <c r="S47" s="54"/>
      <c r="T47" s="54"/>
      <c r="U47" s="54"/>
    </row>
    <row r="48" spans="2:21" x14ac:dyDescent="0.35">
      <c r="B48" s="54"/>
      <c r="C48" s="54"/>
      <c r="D48" s="54"/>
      <c r="E48" s="54"/>
      <c r="F48" s="54"/>
      <c r="G48" s="54"/>
      <c r="H48" s="54"/>
      <c r="I48" s="54"/>
      <c r="J48" s="54"/>
      <c r="K48" s="54"/>
      <c r="L48" s="54"/>
      <c r="M48" s="54"/>
      <c r="N48" s="54"/>
      <c r="O48" s="54"/>
      <c r="P48" s="54"/>
      <c r="Q48" s="54"/>
      <c r="R48" s="54"/>
      <c r="S48" s="54"/>
      <c r="T48" s="54"/>
      <c r="U48" s="54"/>
    </row>
    <row r="49" spans="2:21" x14ac:dyDescent="0.35">
      <c r="B49" s="54"/>
      <c r="C49" s="54"/>
      <c r="D49" s="54"/>
      <c r="E49" s="54"/>
      <c r="F49" s="54"/>
      <c r="G49" s="54"/>
      <c r="H49" s="54"/>
      <c r="I49" s="54"/>
      <c r="J49" s="54"/>
      <c r="K49" s="54"/>
      <c r="L49" s="54"/>
      <c r="M49" s="54"/>
      <c r="N49" s="54"/>
      <c r="O49" s="54"/>
      <c r="P49" s="54"/>
      <c r="Q49" s="54"/>
      <c r="R49" s="54"/>
      <c r="S49" s="54"/>
      <c r="T49" s="54"/>
      <c r="U49" s="54"/>
    </row>
    <row r="50" spans="2:21" x14ac:dyDescent="0.35">
      <c r="B50" s="54"/>
      <c r="C50" s="54"/>
      <c r="D50" s="54"/>
      <c r="E50" s="54"/>
      <c r="F50" s="54"/>
      <c r="G50" s="54"/>
      <c r="H50" s="54"/>
      <c r="I50" s="54"/>
      <c r="J50" s="54"/>
      <c r="K50" s="54"/>
      <c r="L50" s="54"/>
      <c r="M50" s="54"/>
      <c r="N50" s="54"/>
      <c r="O50" s="54"/>
      <c r="P50" s="54"/>
      <c r="Q50" s="54"/>
      <c r="R50" s="54"/>
      <c r="S50" s="54"/>
      <c r="T50" s="54"/>
      <c r="U50" s="54"/>
    </row>
    <row r="51" spans="2:21" x14ac:dyDescent="0.35">
      <c r="B51" s="54"/>
      <c r="C51" s="54"/>
      <c r="D51" s="54"/>
      <c r="E51" s="54"/>
      <c r="F51" s="54"/>
      <c r="G51" s="54"/>
      <c r="H51" s="54"/>
      <c r="I51" s="54"/>
      <c r="J51" s="54"/>
      <c r="K51" s="54"/>
      <c r="L51" s="54"/>
      <c r="M51" s="54"/>
      <c r="N51" s="54"/>
      <c r="O51" s="54"/>
      <c r="P51" s="54"/>
      <c r="Q51" s="54"/>
      <c r="R51" s="54"/>
      <c r="S51" s="54"/>
      <c r="T51" s="54"/>
      <c r="U51" s="54"/>
    </row>
    <row r="52" spans="2:21" x14ac:dyDescent="0.35">
      <c r="B52" s="54"/>
      <c r="C52" s="54"/>
      <c r="D52" s="54"/>
      <c r="E52" s="54"/>
      <c r="F52" s="54"/>
      <c r="G52" s="54"/>
      <c r="H52" s="54"/>
      <c r="I52" s="54"/>
      <c r="J52" s="54"/>
      <c r="K52" s="54"/>
      <c r="L52" s="54"/>
      <c r="M52" s="54"/>
      <c r="N52" s="54"/>
      <c r="O52" s="54"/>
      <c r="P52" s="54"/>
      <c r="Q52" s="54"/>
      <c r="R52" s="54"/>
      <c r="S52" s="54"/>
      <c r="T52" s="54"/>
      <c r="U52" s="54"/>
    </row>
    <row r="53" spans="2:21" x14ac:dyDescent="0.35">
      <c r="B53" s="54"/>
      <c r="C53" s="54"/>
      <c r="D53" s="54"/>
      <c r="E53" s="54"/>
      <c r="F53" s="54"/>
      <c r="G53" s="54"/>
      <c r="H53" s="54"/>
      <c r="I53" s="54"/>
      <c r="J53" s="54"/>
      <c r="K53" s="54"/>
      <c r="L53" s="54"/>
      <c r="M53" s="54"/>
      <c r="N53" s="54"/>
      <c r="O53" s="54"/>
      <c r="P53" s="54"/>
      <c r="Q53" s="54"/>
      <c r="R53" s="54"/>
      <c r="S53" s="54"/>
      <c r="T53" s="54"/>
      <c r="U53" s="54"/>
    </row>
    <row r="54" spans="2:21" x14ac:dyDescent="0.35">
      <c r="B54" s="54"/>
      <c r="C54" s="54"/>
      <c r="D54" s="54"/>
      <c r="E54" s="54"/>
      <c r="F54" s="54"/>
      <c r="G54" s="54"/>
      <c r="H54" s="54"/>
      <c r="I54" s="54"/>
      <c r="J54" s="54"/>
      <c r="K54" s="54"/>
      <c r="L54" s="54"/>
      <c r="M54" s="54"/>
      <c r="N54" s="54"/>
      <c r="O54" s="54"/>
      <c r="P54" s="54"/>
      <c r="Q54" s="54"/>
      <c r="R54" s="54"/>
      <c r="S54" s="54"/>
      <c r="T54" s="54"/>
      <c r="U54" s="54"/>
    </row>
    <row r="55" spans="2:21" x14ac:dyDescent="0.35">
      <c r="B55" s="54"/>
      <c r="C55" s="54"/>
      <c r="D55" s="54"/>
      <c r="E55" s="54"/>
      <c r="F55" s="54"/>
      <c r="G55" s="54"/>
      <c r="H55" s="54"/>
      <c r="I55" s="54"/>
      <c r="J55" s="54"/>
      <c r="K55" s="54"/>
      <c r="L55" s="54"/>
      <c r="M55" s="54"/>
      <c r="N55" s="54"/>
      <c r="O55" s="54"/>
      <c r="P55" s="54"/>
      <c r="Q55" s="54"/>
      <c r="R55" s="54"/>
      <c r="S55" s="54"/>
      <c r="T55" s="54"/>
      <c r="U55" s="54"/>
    </row>
    <row r="56" spans="2:21" x14ac:dyDescent="0.35">
      <c r="B56" s="54"/>
      <c r="C56" s="54"/>
      <c r="D56" s="54"/>
      <c r="E56" s="54"/>
      <c r="F56" s="54"/>
      <c r="G56" s="54"/>
      <c r="H56" s="54"/>
      <c r="I56" s="54"/>
      <c r="J56" s="54"/>
      <c r="K56" s="54"/>
      <c r="L56" s="54"/>
      <c r="M56" s="54"/>
      <c r="N56" s="54"/>
      <c r="O56" s="54"/>
      <c r="P56" s="54"/>
      <c r="Q56" s="54"/>
      <c r="R56" s="54"/>
      <c r="S56" s="54"/>
      <c r="T56" s="54"/>
      <c r="U56" s="54"/>
    </row>
    <row r="57" spans="2:21" x14ac:dyDescent="0.35">
      <c r="B57" s="54"/>
      <c r="C57" s="54"/>
      <c r="D57" s="54"/>
      <c r="E57" s="54"/>
      <c r="F57" s="54"/>
      <c r="G57" s="54"/>
      <c r="H57" s="54"/>
      <c r="I57" s="54"/>
      <c r="J57" s="54"/>
      <c r="K57" s="54"/>
      <c r="L57" s="54"/>
      <c r="M57" s="54"/>
      <c r="N57" s="54"/>
      <c r="O57" s="54"/>
      <c r="P57" s="54"/>
      <c r="Q57" s="54"/>
      <c r="R57" s="54"/>
      <c r="S57" s="54"/>
      <c r="T57" s="54"/>
      <c r="U57" s="54"/>
    </row>
    <row r="58" spans="2:21" x14ac:dyDescent="0.35">
      <c r="B58" s="54"/>
      <c r="C58" s="54"/>
      <c r="D58" s="54"/>
      <c r="E58" s="54"/>
      <c r="F58" s="54"/>
      <c r="G58" s="54"/>
      <c r="H58" s="54"/>
      <c r="I58" s="54"/>
      <c r="J58" s="54"/>
      <c r="K58" s="54"/>
      <c r="L58" s="54"/>
      <c r="M58" s="54"/>
      <c r="N58" s="54"/>
      <c r="O58" s="54"/>
      <c r="P58" s="54"/>
      <c r="Q58" s="54"/>
      <c r="R58" s="54"/>
      <c r="S58" s="54"/>
      <c r="T58" s="54"/>
      <c r="U58" s="54"/>
    </row>
    <row r="59" spans="2:21" x14ac:dyDescent="0.35">
      <c r="B59" s="54"/>
      <c r="C59" s="54"/>
      <c r="D59" s="54"/>
      <c r="E59" s="54"/>
      <c r="F59" s="54"/>
      <c r="G59" s="54"/>
      <c r="H59" s="54"/>
      <c r="I59" s="54"/>
      <c r="J59" s="54"/>
      <c r="K59" s="54"/>
      <c r="L59" s="54"/>
      <c r="M59" s="54"/>
      <c r="N59" s="54"/>
      <c r="O59" s="54"/>
      <c r="P59" s="54"/>
      <c r="Q59" s="54"/>
      <c r="R59" s="54"/>
      <c r="S59" s="54"/>
      <c r="T59" s="54"/>
      <c r="U59" s="54"/>
    </row>
    <row r="60" spans="2:21" x14ac:dyDescent="0.35">
      <c r="B60" s="54"/>
      <c r="C60" s="54"/>
      <c r="D60" s="54"/>
      <c r="E60" s="54"/>
      <c r="F60" s="54"/>
      <c r="G60" s="54"/>
      <c r="H60" s="54"/>
      <c r="I60" s="54"/>
      <c r="J60" s="54"/>
      <c r="K60" s="54"/>
      <c r="L60" s="54"/>
      <c r="M60" s="54"/>
      <c r="N60" s="54"/>
      <c r="O60" s="54"/>
      <c r="P60" s="54"/>
      <c r="Q60" s="54"/>
      <c r="R60" s="54"/>
      <c r="S60" s="54"/>
      <c r="T60" s="54"/>
      <c r="U60" s="54"/>
    </row>
    <row r="61" spans="2:21" x14ac:dyDescent="0.35">
      <c r="B61" s="54"/>
      <c r="C61" s="54"/>
      <c r="D61" s="54"/>
      <c r="E61" s="54"/>
      <c r="F61" s="54"/>
      <c r="G61" s="54"/>
      <c r="H61" s="54"/>
      <c r="I61" s="54"/>
      <c r="J61" s="54"/>
      <c r="K61" s="54"/>
      <c r="L61" s="54"/>
      <c r="M61" s="54"/>
      <c r="N61" s="54"/>
      <c r="O61" s="54"/>
      <c r="P61" s="54"/>
      <c r="Q61" s="54"/>
      <c r="R61" s="54"/>
      <c r="S61" s="54"/>
      <c r="T61" s="54"/>
      <c r="U61" s="54"/>
    </row>
    <row r="62" spans="2:21" x14ac:dyDescent="0.35">
      <c r="B62" s="54"/>
      <c r="C62" s="54"/>
      <c r="D62" s="54"/>
      <c r="E62" s="54"/>
      <c r="F62" s="54"/>
      <c r="G62" s="54"/>
      <c r="H62" s="54"/>
      <c r="I62" s="54"/>
      <c r="J62" s="54"/>
      <c r="K62" s="54"/>
      <c r="L62" s="54"/>
      <c r="M62" s="54"/>
      <c r="N62" s="54"/>
      <c r="O62" s="54"/>
      <c r="P62" s="54"/>
      <c r="Q62" s="54"/>
      <c r="R62" s="54"/>
      <c r="S62" s="54"/>
      <c r="T62" s="54"/>
      <c r="U62" s="54"/>
    </row>
    <row r="63" spans="2:21" x14ac:dyDescent="0.35">
      <c r="B63" s="54"/>
      <c r="C63" s="54"/>
      <c r="D63" s="54"/>
      <c r="E63" s="54"/>
      <c r="F63" s="54"/>
      <c r="G63" s="54"/>
      <c r="H63" s="54"/>
      <c r="I63" s="54"/>
      <c r="J63" s="54"/>
      <c r="K63" s="54"/>
      <c r="L63" s="54"/>
      <c r="M63" s="54"/>
      <c r="N63" s="54"/>
      <c r="O63" s="54"/>
      <c r="P63" s="54"/>
      <c r="Q63" s="54"/>
      <c r="R63" s="54"/>
      <c r="S63" s="54"/>
      <c r="T63" s="54"/>
      <c r="U63" s="54"/>
    </row>
    <row r="64" spans="2:21" x14ac:dyDescent="0.35">
      <c r="B64" s="54"/>
      <c r="C64" s="54"/>
      <c r="D64" s="54"/>
      <c r="E64" s="54"/>
      <c r="F64" s="54"/>
      <c r="G64" s="54"/>
      <c r="H64" s="54"/>
      <c r="I64" s="54"/>
      <c r="J64" s="54"/>
      <c r="K64" s="54"/>
      <c r="L64" s="54"/>
      <c r="M64" s="54"/>
      <c r="N64" s="54"/>
      <c r="O64" s="54"/>
      <c r="P64" s="54"/>
      <c r="Q64" s="54"/>
      <c r="R64" s="54"/>
      <c r="S64" s="54"/>
      <c r="T64" s="54"/>
      <c r="U64" s="54"/>
    </row>
    <row r="65" spans="2:21" x14ac:dyDescent="0.35">
      <c r="B65" s="54"/>
      <c r="C65" s="54"/>
      <c r="D65" s="54"/>
      <c r="E65" s="54"/>
      <c r="F65" s="54"/>
      <c r="G65" s="54"/>
      <c r="H65" s="54"/>
      <c r="I65" s="54"/>
      <c r="J65" s="54"/>
      <c r="K65" s="54"/>
      <c r="L65" s="54"/>
      <c r="M65" s="54"/>
      <c r="N65" s="54"/>
      <c r="O65" s="54"/>
      <c r="P65" s="54"/>
      <c r="Q65" s="54"/>
      <c r="R65" s="54"/>
      <c r="S65" s="54"/>
      <c r="T65" s="54"/>
      <c r="U65" s="54"/>
    </row>
    <row r="66" spans="2:21" x14ac:dyDescent="0.35">
      <c r="B66" s="54"/>
      <c r="C66" s="54"/>
      <c r="D66" s="54"/>
      <c r="E66" s="54"/>
      <c r="F66" s="54"/>
      <c r="G66" s="54"/>
      <c r="H66" s="54"/>
      <c r="I66" s="54"/>
      <c r="J66" s="54"/>
      <c r="K66" s="54"/>
      <c r="L66" s="54"/>
      <c r="M66" s="54"/>
      <c r="N66" s="54"/>
      <c r="O66" s="54"/>
      <c r="P66" s="54"/>
      <c r="Q66" s="54"/>
      <c r="R66" s="54"/>
      <c r="S66" s="54"/>
      <c r="T66" s="54"/>
      <c r="U66" s="54"/>
    </row>
    <row r="67" spans="2:21" x14ac:dyDescent="0.35">
      <c r="B67" s="54"/>
      <c r="C67" s="54"/>
      <c r="D67" s="54"/>
      <c r="E67" s="54"/>
      <c r="F67" s="54"/>
      <c r="G67" s="54"/>
      <c r="H67" s="54"/>
      <c r="I67" s="54"/>
      <c r="J67" s="54"/>
      <c r="K67" s="54"/>
      <c r="L67" s="54"/>
      <c r="M67" s="54"/>
      <c r="N67" s="54"/>
      <c r="O67" s="54"/>
      <c r="P67" s="54"/>
      <c r="Q67" s="54"/>
      <c r="R67" s="54"/>
      <c r="S67" s="54"/>
      <c r="T67" s="54"/>
      <c r="U67" s="54"/>
    </row>
    <row r="68" spans="2:21" x14ac:dyDescent="0.35">
      <c r="B68" s="54"/>
      <c r="C68" s="54"/>
      <c r="D68" s="54"/>
      <c r="E68" s="54"/>
      <c r="F68" s="54"/>
      <c r="G68" s="54"/>
      <c r="H68" s="54"/>
      <c r="I68" s="54"/>
      <c r="J68" s="54"/>
      <c r="K68" s="54"/>
      <c r="L68" s="54"/>
      <c r="M68" s="54"/>
      <c r="N68" s="54"/>
      <c r="O68" s="54"/>
      <c r="P68" s="54"/>
      <c r="Q68" s="54"/>
      <c r="R68" s="54"/>
      <c r="S68" s="54"/>
      <c r="T68" s="54"/>
      <c r="U68" s="54"/>
    </row>
    <row r="69" spans="2:21" x14ac:dyDescent="0.35">
      <c r="B69" s="54"/>
      <c r="C69" s="54"/>
      <c r="D69" s="54"/>
      <c r="E69" s="54"/>
      <c r="F69" s="54"/>
      <c r="G69" s="54"/>
      <c r="H69" s="54"/>
      <c r="I69" s="54"/>
      <c r="J69" s="54"/>
      <c r="K69" s="54"/>
      <c r="L69" s="54"/>
      <c r="M69" s="54"/>
      <c r="N69" s="54"/>
      <c r="O69" s="54"/>
      <c r="P69" s="54"/>
      <c r="Q69" s="54"/>
      <c r="R69" s="54"/>
      <c r="S69" s="54"/>
      <c r="T69" s="54"/>
      <c r="U69" s="54"/>
    </row>
    <row r="70" spans="2:21" x14ac:dyDescent="0.35">
      <c r="B70" s="54"/>
      <c r="C70" s="54"/>
      <c r="D70" s="54"/>
      <c r="E70" s="54"/>
      <c r="F70" s="54"/>
      <c r="G70" s="54"/>
      <c r="H70" s="54"/>
      <c r="I70" s="54"/>
      <c r="J70" s="54"/>
      <c r="K70" s="54"/>
      <c r="L70" s="54"/>
      <c r="M70" s="54"/>
      <c r="N70" s="54"/>
      <c r="O70" s="54"/>
      <c r="P70" s="54"/>
      <c r="Q70" s="54"/>
      <c r="R70" s="54"/>
      <c r="S70" s="54"/>
      <c r="T70" s="54"/>
      <c r="U70" s="54"/>
    </row>
    <row r="71" spans="2:21" x14ac:dyDescent="0.35">
      <c r="B71" s="54"/>
      <c r="C71" s="54"/>
      <c r="D71" s="54"/>
      <c r="E71" s="54"/>
      <c r="F71" s="54"/>
      <c r="G71" s="54"/>
      <c r="H71" s="54"/>
      <c r="I71" s="54"/>
      <c r="J71" s="54"/>
      <c r="K71" s="54"/>
      <c r="L71" s="54"/>
      <c r="M71" s="54"/>
      <c r="N71" s="54"/>
      <c r="O71" s="54"/>
      <c r="P71" s="54"/>
      <c r="Q71" s="54"/>
      <c r="R71" s="54"/>
      <c r="S71" s="54"/>
      <c r="T71" s="54"/>
      <c r="U71" s="54"/>
    </row>
  </sheetData>
  <mergeCells count="9">
    <mergeCell ref="B1:U1"/>
    <mergeCell ref="B2:U4"/>
    <mergeCell ref="B6:C8"/>
    <mergeCell ref="D6:I6"/>
    <mergeCell ref="J6:U6"/>
    <mergeCell ref="E7:H7"/>
    <mergeCell ref="J7:L7"/>
    <mergeCell ref="M7:P7"/>
    <mergeCell ref="Q7:T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7306B3-7256-4977-AE8A-EB5C0E6CDD07}">
  <ds:schemaRefs>
    <ds:schemaRef ds:uri="http://schemas.microsoft.com/office/2006/metadata/properties"/>
    <ds:schemaRef ds:uri="deabcd68-119c-429a-9d71-422d03771023"/>
    <ds:schemaRef ds:uri="http://schemas.microsoft.com/office/2006/documentManagement/types"/>
    <ds:schemaRef ds:uri="http://purl.org/dc/elements/1.1/"/>
    <ds:schemaRef ds:uri="http://schemas.microsoft.com/office/infopath/2007/PartnerControls"/>
    <ds:schemaRef ds:uri="http://purl.org/dc/dcmitype/"/>
    <ds:schemaRef ds:uri="077f7628-a02d-4539-9cae-e7e6d8970771"/>
    <ds:schemaRef ds:uri="http://www.w3.org/XML/1998/namespace"/>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Checklist (Monthly Update)</vt:lpstr>
      <vt:lpstr>Checklist (CBO Budget Release)</vt:lpstr>
      <vt:lpstr>Grants</vt:lpstr>
      <vt:lpstr>Federal and State Purchases</vt:lpstr>
      <vt:lpstr>Subsidies</vt:lpstr>
      <vt:lpstr>Unemployment Insurance</vt:lpstr>
      <vt:lpstr>Medicaid</vt:lpstr>
      <vt:lpstr>Medicare</vt:lpstr>
      <vt:lpstr>Rebate Checks</vt:lpstr>
      <vt:lpstr>Social Benefits</vt:lpstr>
      <vt:lpstr>READ INTO CODE</vt:lpstr>
      <vt:lpstr>Haver Data</vt:lpstr>
      <vt:lpstr>Haver Pivoted</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2021-06-17T17:50:20Z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