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0A1ABD20-AD02-2C4F-BC5A-EA785BBD6AA0}" xr6:coauthVersionLast="46" xr6:coauthVersionMax="46" xr10:uidLastSave="{00000000-0000-0000-0000-000000000000}"/>
  <bookViews>
    <workbookView xWindow="0" yWindow="500" windowWidth="33600" windowHeight="1952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" i="9" l="1"/>
  <c r="Q17" i="9"/>
  <c r="Q18" i="9"/>
  <c r="Q19" i="9"/>
  <c r="Q20" i="9"/>
  <c r="Q21" i="9"/>
  <c r="Q22" i="9"/>
  <c r="Q23" i="9"/>
  <c r="Q24" i="9"/>
  <c r="Q3" i="9"/>
  <c r="Q4" i="9"/>
  <c r="Q5" i="9"/>
  <c r="O68" i="1" l="1"/>
  <c r="O72" i="1"/>
  <c r="M72" i="1" l="1"/>
  <c r="L72" i="1"/>
  <c r="O11" i="9"/>
  <c r="O12" i="9"/>
  <c r="O13" i="9"/>
  <c r="O10" i="9"/>
  <c r="O7" i="9"/>
  <c r="O8" i="9"/>
  <c r="O9" i="9"/>
  <c r="O6" i="9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L8" i="1" l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N58" i="1"/>
  <c r="N47" i="1"/>
  <c r="N40" i="1"/>
  <c r="N11" i="1"/>
  <c r="N6" i="1"/>
  <c r="N30" i="1" s="1"/>
  <c r="G41" i="5" s="1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R92" i="1" s="1"/>
  <c r="C8" i="16"/>
  <c r="C7" i="16"/>
  <c r="O90" i="1" s="1"/>
  <c r="C14" i="16"/>
  <c r="C12" i="16"/>
  <c r="P64" i="1" s="1"/>
  <c r="C11" i="16"/>
  <c r="C6" i="16"/>
  <c r="C5" i="16"/>
  <c r="C4" i="16"/>
  <c r="O37" i="1" s="1"/>
  <c r="P5" i="9" s="1"/>
  <c r="C3" i="16"/>
  <c r="O45" i="1" s="1"/>
  <c r="C2" i="16"/>
  <c r="O63" i="1" s="1"/>
  <c r="P63" i="1" s="1"/>
  <c r="AD93" i="1"/>
  <c r="AC93" i="1"/>
  <c r="AI93" i="1"/>
  <c r="AJ93" i="1"/>
  <c r="AK93" i="1"/>
  <c r="W94" i="1"/>
  <c r="X94" i="1"/>
  <c r="Y94" i="1"/>
  <c r="Z94" i="1"/>
  <c r="P92" i="1" l="1"/>
  <c r="O92" i="1"/>
  <c r="T80" i="1"/>
  <c r="O80" i="1"/>
  <c r="Q91" i="1"/>
  <c r="O91" i="1"/>
  <c r="O89" i="1"/>
  <c r="P79" i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O65" i="1"/>
  <c r="P80" i="1"/>
  <c r="Z81" i="1"/>
  <c r="P65" i="1"/>
  <c r="Q80" i="1"/>
  <c r="Q65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4" i="1"/>
  <c r="U66" i="1"/>
  <c r="Q64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T46" i="11"/>
  <c r="U46" i="11"/>
  <c r="U47" i="11" s="1"/>
  <c r="V46" i="11"/>
  <c r="V47" i="11" s="1"/>
  <c r="W46" i="1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W47" i="11" l="1"/>
  <c r="S47" i="11"/>
  <c r="AA47" i="1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Q2" i="9" l="1"/>
  <c r="I15" i="7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F50" i="6" l="1"/>
  <c r="O95" i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<sst xmlns="http://schemas.openxmlformats.org/spreadsheetml/2006/main" count="1018" uniqueCount="385">
  <si>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</si>
  <si>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</si>
  <si>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</si>
  <si>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</si>
  <si>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</si>
  <si>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</si>
  <si>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</si>
  <si>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</si>
  <si>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</si>
  <si>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</si>
  <si>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</si>
  <si>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</si>
  <si>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</si>
  <si>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</si>
  <si>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</si>
  <si>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</si>
  <si>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</si>
  <si>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</si>
  <si>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</si>
  <si>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</si>
  <si>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</si>
  <si>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</si>
  <si>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</si>
  <si>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</si>
  <si>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</si>
  <si>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</si>
  <si>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</si>
  <si>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</si>
  <si>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</si>
  <si>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</si>
  <si>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</si>
  <si>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</si>
  <si>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</si>
  <si>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</si>
  <si>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</si>
  <si>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</si>
  <si>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</si>
  <si>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</si>
  <si>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</si>
  <si>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</si>
  <si>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</si>
  <si>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</si>
  <si>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</si>
  <si>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</si>
  <si>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</si>
  <si>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</si>
  <si>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</si>
  <si>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</si>
  <si>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</si>
  <si>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</si>
  <si>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</si>
  <si>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</si>
  <si>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</si>
  <si>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</si>
  <si>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</si>
  <si>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</si>
  <si>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</si>
  <si>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</si>
  <si>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</si>
  <si>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</si>
  <si>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</si>
  <si>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</si>
  <si>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</si>
  <si>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</si>
  <si>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</si>
  <si>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</si>
  <si>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</si>
  <si>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</si>
  <si>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</si>
  <si>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</si>
  <si>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</si>
  <si>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</si>
  <si>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</si>
  <si>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</si>
  <si>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</si>
  <si>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</si>
  <si>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</si>
  <si>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</si>
  <si>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</si>
  <si>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</si>
  <si>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</si>
  <si>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</si>
  <si>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</si>
  <si>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</si>
  <si>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</si>
  <si>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</si>
  <si>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</si>
  <si>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</si>
  <si>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</si>
  <si>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</si>
  <si>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</si>
  <si>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</si>
  <si>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</si>
  <si>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</si>
  <si>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</si>
  <si>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</si>
  <si>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</si>
  <si>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</si>
  <si>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</si>
  <si>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</si>
  <si>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</si>
  <si>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</si>
  <si>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</si>
  <si>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</si>
  <si>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</si>
  <si>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</si>
  <si>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</si>
  <si>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</si>
  <si>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</si>
  <si>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</si>
  <si>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</si>
  <si>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</si>
  <si>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</si>
  <si>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</si>
  <si>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</si>
  <si>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</si>
  <si>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</si>
  <si>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</si>
  <si>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</si>
  <si>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</si>
  <si>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</si>
  <si>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</si>
  <si>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</si>
  <si>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</si>
  <si>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</si>
  <si>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</si>
  <si>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</si>
  <si>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</si>
  <si>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</si>
  <si>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</si>
  <si>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</si>
  <si>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</si>
  <si>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</si>
  <si>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</si>
  <si>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</si>
  <si>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</si>
  <si>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</si>
  <si>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</si>
  <si>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</si>
  <si>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</si>
  <si>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</si>
  <si>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</si>
  <si>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</si>
  <si>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</si>
  <si>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</si>
  <si>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</si>
  <si>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</si>
  <si>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</si>
  <si>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</si>
  <si>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</si>
  <si>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</si>
  <si>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</si>
  <si>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</si>
  <si>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</si>
  <si>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</si>
  <si>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</si>
  <si>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</si>
  <si>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</si>
  <si>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</si>
  <si>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</si>
  <si>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</si>
  <si>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</si>
  <si>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</si>
  <si>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</si>
  <si>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</si>
  <si>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</si>
  <si>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</si>
  <si>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</si>
  <si>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</si>
  <si>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</si>
  <si>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</si>
  <si>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</si>
  <si>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</si>
  <si>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</si>
  <si>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</si>
  <si>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</si>
  <si>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</si>
  <si>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</si>
  <si>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</si>
  <si>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</si>
  <si>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</si>
  <si>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</si>
  <si>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</si>
  <si>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</si>
  <si>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</si>
  <si>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</si>
  <si>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</si>
  <si>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</si>
  <si>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</si>
  <si>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</si>
  <si>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</si>
  <si>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</si>
  <si>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</si>
  <si>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</si>
  <si>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</si>
  <si>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</si>
  <si>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</si>
  <si>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</si>
  <si>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</si>
  <si>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</si>
  <si>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</si>
  <si>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</si>
  <si>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</si>
  <si>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</si>
  <si>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</si>
  <si>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</si>
  <si>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</si>
  <si>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</si>
  <si>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</si>
  <si>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</si>
  <si>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</si>
  <si>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</si>
  <si>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</si>
  <si>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</si>
  <si>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</si>
  <si>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</si>
  <si>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</si>
  <si>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</si>
  <si>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</si>
  <si>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</si>
  <si>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</si>
  <si>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</si>
  <si>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</si>
  <si>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</si>
  <si>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</si>
  <si>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</si>
  <si>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</si>
  <si>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</si>
  <si>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</si>
  <si>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</si>
  <si>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</si>
  <si>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</si>
  <si>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</si>
  <si>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</si>
  <si>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</si>
  <si>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</si>
  <si>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</si>
  <si>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</si>
  <si>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</si>
  <si>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</si>
  <si>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</si>
  <si>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</si>
  <si>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</si>
  <si>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</si>
  <si>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</si>
  <si>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</si>
  <si>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</si>
  <si>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</si>
  <si>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</si>
  <si>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</si>
  <si>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</si>
  <si>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</si>
  <si>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</si>
  <si>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</si>
  <si>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</si>
  <si>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</si>
  <si>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</si>
  <si>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</si>
  <si>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</si>
  <si>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</si>
  <si>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</si>
  <si>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</si>
  <si>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</si>
  <si>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</si>
  <si>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</si>
  <si>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</si>
  <si>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</si>
  <si>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</si>
  <si>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</si>
  <si>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</si>
  <si>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</si>
  <si>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</si>
  <si>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</si>
  <si>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</si>
  <si>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</si>
  <si>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</si>
  <si>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</si>
  <si>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</si>
  <si>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</si>
  <si>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</si>
  <si>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</si>
  <si>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</si>
  <si>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</si>
  <si>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</si>
  <si>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</si>
  <si>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</si>
  <si>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</si>
  <si>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</si>
  <si>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</si>
  <si>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</si>
  <si>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</si>
  <si>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</si>
  <si>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</si>
  <si>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</si>
  <si>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</si>
  <si>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</si>
  <si>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</si>
  <si>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</si>
  <si>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</si>
  <si>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</si>
  <si>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</si>
  <si>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</si>
  <si>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</si>
  <si>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</si>
  <si>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</si>
  <si>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</si>
  <si>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</si>
  <si>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</si>
  <si>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</si>
  <si>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</si>
  <si>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</si>
  <si>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</si>
  <si>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</si>
  <si>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</si>
  <si>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</si>
  <si>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</si>
  <si>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</si>
  <si>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</si>
  <si>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</si>
  <si>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</si>
  <si>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</si>
  <si>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</si>
  <si>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</si>
  <si>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</si>
  <si>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</si>
  <si>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</si>
  <si>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</si>
  <si>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</si>
  <si>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</si>
  <si>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</si>
  <si>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</si>
  <si>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</si>
  <si>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</si>
  <si>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</si>
  <si>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</si>
  <si>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</si>
  <si>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</si>
  <si>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</si>
  <si>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</si>
  <si>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</si>
  <si>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</si>
  <si>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</si>
  <si>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</si>
  <si>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</si>
  <si>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</si>
  <si>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</si>
  <si>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</si>
  <si>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</si>
  <si>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</si>
  <si>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</si>
  <si>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</si>
  <si>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</si>
  <si>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</si>
  <si>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</si>
  <si>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</si>
  <si>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</si>
  <si>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</si>
  <si>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</si>
  <si>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</si>
  <si>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</si>
  <si>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</si>
  <si>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</si>
  <si>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</si>
  <si>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</si>
  <si>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</si>
  <si>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</si>
  <si>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</si>
  <si>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</si>
  <si>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</si>
  <si>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</si>
  <si>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</si>
  <si>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</si>
  <si>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</si>
  <si>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</si>
  <si>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</si>
  <si>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</si>
  <si>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</si>
  <si>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</si>
  <si>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</si>
  <si>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</si>
  <si>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</si>
  <si>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</si>
  <si>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</si>
  <si>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investment_grants</t>
  </si>
  <si>
    <t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</si>
</sst>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34" zoomScaleNormal="110" workbookViewId="0">
      <pane xSplit="2" ySplit="3" topLeftCell="M59" activePane="bottomRight" state="frozen"/>
      <selection pane="topRight" activeCell="C1" sqref="C1"/>
      <selection pane="bottomLeft" activeCell="A4" sqref="A4"/>
      <selection pane="bottomRight" activeCell="N83" sqref="N83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41" t="s">
        <v>370</v>
      </c>
      <c r="B1" s="341"/>
      <c r="C1" s="268"/>
      <c r="D1" s="268"/>
      <c r="E1" s="35"/>
      <c r="N1" t="s">
        <v>372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277</v>
      </c>
      <c r="AJ1" s="343"/>
      <c r="AK1" s="343"/>
      <c r="AL1" s="343"/>
      <c r="AM1" s="342" t="s">
        <v>275</v>
      </c>
      <c r="AN1" s="342"/>
      <c r="AO1" s="342"/>
      <c r="AP1" s="342"/>
    </row>
    <row r="2" spans="1:43" ht="23" customHeight="1" x14ac:dyDescent="0.2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9" x14ac:dyDescent="0.2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258</v>
      </c>
      <c r="B5" t="s">
        <v>279</v>
      </c>
      <c r="C5" s="35" t="s">
        <v>290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259</v>
      </c>
      <c r="B7" t="s">
        <v>279</v>
      </c>
      <c r="C7" s="35" t="s">
        <v>291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279</v>
      </c>
      <c r="C12" t="s">
        <v>292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371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279</v>
      </c>
      <c r="C15" t="s">
        <v>293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279</v>
      </c>
      <c r="C18" t="s">
        <v>294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279</v>
      </c>
      <c r="C21" t="s">
        <v>295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296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297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298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299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279</v>
      </c>
      <c r="C34" t="s">
        <v>300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279</v>
      </c>
      <c r="C35" t="s">
        <v>301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337</v>
      </c>
      <c r="B36" t="s">
        <v>279</v>
      </c>
      <c r="C36" t="s">
        <v>302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338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345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349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331</v>
      </c>
      <c r="B41" t="s">
        <v>279</v>
      </c>
      <c r="C41" t="s">
        <v>303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343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205</v>
      </c>
      <c r="B48" s="107" t="s">
        <v>279</v>
      </c>
      <c r="C48" s="107" t="s">
        <v>304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381</v>
      </c>
      <c r="B49" s="107" t="s">
        <v>279</v>
      </c>
      <c r="C49" s="107" t="s">
        <v>305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279</v>
      </c>
      <c r="C54" t="s">
        <v>306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794083.58333333337</v>
      </c>
      <c r="P54" s="144">
        <f t="shared" si="39"/>
        <v>1259483.5833333333</v>
      </c>
      <c r="Q54" s="144">
        <f t="shared" si="39"/>
        <v>144083.58333333331</v>
      </c>
      <c r="R54" s="144">
        <f t="shared" si="39"/>
        <v>122750.25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719253.33333333337</v>
      </c>
      <c r="P55" s="116">
        <f t="shared" ref="P55:V55" si="41">P57+P58+SUM(P63:P66)</f>
        <v>1184653.3333333333</v>
      </c>
      <c r="Q55" s="116">
        <f t="shared" si="41"/>
        <v>69253.333333333328</v>
      </c>
      <c r="R55" s="116">
        <f t="shared" si="41"/>
        <v>47920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335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333</v>
      </c>
      <c r="C57" t="s">
        <v>307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270</v>
      </c>
      <c r="C58" t="s">
        <v>332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280</v>
      </c>
      <c r="B59" s="185" t="s">
        <v>279</v>
      </c>
      <c r="C59" t="s">
        <v>308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281</v>
      </c>
      <c r="B60" s="185" t="s">
        <v>279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282</v>
      </c>
      <c r="B61" s="185" t="s">
        <v>279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336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334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(O63-184600)+('Stimulus Round 2'!$C$2*4/2)</f>
        <v>1115400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347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281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350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279</v>
      </c>
      <c r="C68" t="s">
        <v>311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208</v>
      </c>
      <c r="B72" s="138" t="s">
        <v>279</v>
      </c>
      <c r="C72" t="s">
        <v>312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382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87200</v>
      </c>
      <c r="O73" s="116">
        <f t="shared" ref="O73:Z73" si="44">O74+O78</f>
        <v>124900</v>
      </c>
      <c r="P73" s="116">
        <f t="shared" si="44"/>
        <v>131000</v>
      </c>
      <c r="Q73" s="116">
        <f t="shared" si="44"/>
        <v>125000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339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72000</v>
      </c>
      <c r="Q74" s="116">
        <f t="shared" si="45"/>
        <v>66000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197</v>
      </c>
      <c r="B75" s="35" t="s">
        <v>279</v>
      </c>
      <c r="C75" s="35" t="s">
        <v>376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380</v>
      </c>
      <c r="B76" s="107" t="s">
        <v>279</v>
      </c>
      <c r="C76" s="107" t="s">
        <v>377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201</v>
      </c>
      <c r="B77" s="107" t="s">
        <v>279</v>
      </c>
      <c r="C77" s="107" t="s">
        <v>378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12000</v>
      </c>
      <c r="O77" s="337">
        <v>12000</v>
      </c>
      <c r="P77" s="337">
        <v>12000</v>
      </c>
      <c r="Q77" s="337">
        <v>12000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340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341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342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346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348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284151</v>
      </c>
      <c r="O83" s="144">
        <f t="shared" si="47"/>
        <v>322638.804</v>
      </c>
      <c r="P83" s="144">
        <f t="shared" si="47"/>
        <v>329529.75921599998</v>
      </c>
      <c r="Q83" s="144">
        <f t="shared" si="47"/>
        <v>324323.878252864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279</v>
      </c>
      <c r="C85" t="s">
        <v>313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203</v>
      </c>
      <c r="B86" s="35" t="s">
        <v>279</v>
      </c>
      <c r="C86" t="s">
        <v>314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379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355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351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352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353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204</v>
      </c>
      <c r="B93" s="35" t="s">
        <v>279</v>
      </c>
      <c r="C93" t="s">
        <v>315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2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15</v>
      </c>
      <c r="B97" s="35" t="s">
        <v>279</v>
      </c>
      <c r="C97" t="s">
        <v>316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2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2">
      <c r="A100" s="35" t="s">
        <v>225</v>
      </c>
      <c r="B100" s="35" t="s">
        <v>279</v>
      </c>
      <c r="C100" t="s">
        <v>317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18</v>
      </c>
      <c r="B103" s="35" t="s">
        <v>279</v>
      </c>
      <c r="C103" t="s">
        <v>318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2">
      <c r="A104" s="169" t="s">
        <v>283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284</v>
      </c>
      <c r="B105" s="35" t="s">
        <v>279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214</v>
      </c>
      <c r="B106" s="35" t="s">
        <v>279</v>
      </c>
      <c r="C106" t="s">
        <v>319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2">
      <c r="A108" s="169" t="s">
        <v>283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284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371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2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2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354</v>
      </c>
      <c r="B1" s="97" t="s">
        <v>356</v>
      </c>
      <c r="C1" s="97" t="s">
        <v>357</v>
      </c>
    </row>
    <row r="2" spans="1:3" x14ac:dyDescent="0.2">
      <c r="A2" s="289" t="s">
        <v>359</v>
      </c>
      <c r="B2" s="289">
        <v>325</v>
      </c>
      <c r="C2" s="290">
        <f>B2*1000</f>
        <v>325000</v>
      </c>
    </row>
    <row r="3" spans="1:3" x14ac:dyDescent="0.2">
      <c r="A3" s="289" t="s">
        <v>360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361</v>
      </c>
      <c r="B6" s="289">
        <v>63</v>
      </c>
      <c r="C6" s="290">
        <f t="shared" si="0"/>
        <v>63000</v>
      </c>
    </row>
    <row r="7" spans="1:3" x14ac:dyDescent="0.2">
      <c r="A7" s="291" t="s">
        <v>351</v>
      </c>
      <c r="B7">
        <v>22</v>
      </c>
      <c r="C7" s="290">
        <f>B7*1000</f>
        <v>22000</v>
      </c>
    </row>
    <row r="8" spans="1:3" x14ac:dyDescent="0.2">
      <c r="A8" s="176" t="s">
        <v>352</v>
      </c>
      <c r="B8">
        <v>20</v>
      </c>
      <c r="C8" s="290">
        <f>B8*1000</f>
        <v>20000</v>
      </c>
    </row>
    <row r="9" spans="1:3" x14ac:dyDescent="0.2">
      <c r="A9" s="176" t="s">
        <v>353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362</v>
      </c>
      <c r="B11" s="289">
        <v>45</v>
      </c>
      <c r="C11" s="290">
        <f t="shared" si="0"/>
        <v>45000</v>
      </c>
    </row>
    <row r="12" spans="1:3" x14ac:dyDescent="0.2">
      <c r="A12" s="291" t="s">
        <v>363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364</v>
      </c>
      <c r="B14" s="289">
        <v>80</v>
      </c>
      <c r="C14" s="290">
        <f t="shared" si="0"/>
        <v>80000</v>
      </c>
    </row>
    <row r="15" spans="1:3" x14ac:dyDescent="0.2">
      <c r="A15" s="291" t="s">
        <v>345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365</v>
      </c>
      <c r="B17">
        <v>30</v>
      </c>
      <c r="C17" s="290">
        <f t="shared" si="0"/>
        <v>30000</v>
      </c>
    </row>
    <row r="18" spans="1:3" x14ac:dyDescent="0.2">
      <c r="A18" s="291" t="s">
        <v>366</v>
      </c>
      <c r="B18">
        <v>20</v>
      </c>
      <c r="C18" s="290">
        <f t="shared" si="0"/>
        <v>20000</v>
      </c>
    </row>
    <row r="19" spans="1:3" x14ac:dyDescent="0.2">
      <c r="A19" s="291" t="s">
        <v>367</v>
      </c>
      <c r="B19">
        <v>5</v>
      </c>
      <c r="C19" s="290">
        <f t="shared" si="0"/>
        <v>5000</v>
      </c>
    </row>
    <row r="20" spans="1:3" ht="16" thickBot="1" x14ac:dyDescent="0.25">
      <c r="A20" s="293" t="s">
        <v>368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C57" activePane="bottomRight" state="frozen"/>
      <selection pane="topRight" activeCell="C1" sqref="C1"/>
      <selection pane="bottomLeft" activeCell="A9" sqref="A9"/>
      <selection pane="bottomRight" activeCell="I68" sqref="I68:R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9" ht="19" x14ac:dyDescent="0.25">
      <c r="A1" s="348" t="s">
        <v>206</v>
      </c>
      <c r="B1" s="349"/>
      <c r="C1" s="35"/>
      <c r="H1"/>
      <c r="I1" s="240"/>
      <c r="J1" s="356" t="s">
        <v>278</v>
      </c>
      <c r="V1" s="340"/>
      <c r="W1" s="340"/>
      <c r="X1" s="340"/>
      <c r="Y1" s="340"/>
    </row>
    <row r="2" spans="1:49" x14ac:dyDescent="0.2">
      <c r="A2" s="350" t="s">
        <v>191</v>
      </c>
      <c r="B2" s="126"/>
      <c r="C2" t="s">
        <v>192</v>
      </c>
      <c r="I2" s="241"/>
      <c r="J2" s="356"/>
    </row>
    <row r="3" spans="1:49" x14ac:dyDescent="0.2">
      <c r="A3" s="351"/>
      <c r="B3" s="127"/>
      <c r="C3" t="s">
        <v>193</v>
      </c>
      <c r="I3" s="241"/>
      <c r="J3" s="356"/>
    </row>
    <row r="4" spans="1:49" x14ac:dyDescent="0.2">
      <c r="A4" s="351"/>
      <c r="B4" s="128"/>
      <c r="C4" t="s">
        <v>194</v>
      </c>
    </row>
    <row r="5" spans="1:49" x14ac:dyDescent="0.2">
      <c r="A5" s="352"/>
      <c r="B5" s="129"/>
      <c r="C5" t="s">
        <v>181</v>
      </c>
    </row>
    <row r="7" spans="1:49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49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ht="16" x14ac:dyDescent="0.2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ht="16" x14ac:dyDescent="0.2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ht="16" x14ac:dyDescent="0.2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ht="16" x14ac:dyDescent="0.2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ht="16" x14ac:dyDescent="0.2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ht="16" x14ac:dyDescent="0.2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ht="16" x14ac:dyDescent="0.2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2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2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2">
      <c r="B22" t="s">
        <v>177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15">
      <c r="B23" s="210" t="s">
        <v>276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2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2">
      <c r="B29" t="s">
        <v>177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15">
      <c r="B30" s="210" t="s">
        <v>276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2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2">
      <c r="B48" t="s">
        <v>177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15">
      <c r="B49" s="210" t="s">
        <v>276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2">
      <c r="B55" t="s">
        <v>177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15">
      <c r="B56" s="210" t="s">
        <v>276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1259.4835833333332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2">
      <c r="B62" t="s">
        <v>177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15">
      <c r="B63" s="210" t="s">
        <v>276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391.78358333333341</v>
      </c>
      <c r="I64" s="217">
        <f t="shared" si="103"/>
        <v>855.29820174709926</v>
      </c>
      <c r="J64" s="217">
        <f t="shared" si="103"/>
        <v>-262.03049823444167</v>
      </c>
      <c r="K64" s="150">
        <f t="shared" si="103"/>
        <v>-285.33172438316558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284.15100000000001</v>
      </c>
      <c r="H68" s="218">
        <f>main!O83/1000</f>
        <v>322.63880399999999</v>
      </c>
      <c r="I68" s="218">
        <f>main!P83/1000</f>
        <v>329.529759216</v>
      </c>
      <c r="J68" s="218">
        <f>main!Q83/1000</f>
        <v>324.32387825286401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2">
      <c r="B69" t="s">
        <v>177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15">
      <c r="B70" s="210" t="s">
        <v>276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58.244</v>
      </c>
      <c r="H71" s="217">
        <f t="shared" si="117"/>
        <v>61.90180399999997</v>
      </c>
      <c r="I71" s="217">
        <f t="shared" si="117"/>
        <v>97.454570502826414</v>
      </c>
      <c r="J71" s="217">
        <f t="shared" si="117"/>
        <v>108.60367441070301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R24"/>
  <sheetViews>
    <sheetView tabSelected="1" zoomScale="120" zoomScaleNormal="120" workbookViewId="0">
      <pane xSplit="1" topLeftCell="J1" activePane="topRight" state="frozen"/>
      <selection pane="topRight" activeCell="Q2" sqref="Q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  <col min="17" max="17" width="22.33203125" bestFit="1" customWidth="1"/>
  </cols>
  <sheetData>
    <row r="1" spans="1:18" x14ac:dyDescent="0.2">
      <c r="A1" t="s">
        <v>254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285</v>
      </c>
      <c r="J1" t="s">
        <v>271</v>
      </c>
      <c r="K1" t="s">
        <v>287</v>
      </c>
      <c r="L1" t="s">
        <v>288</v>
      </c>
      <c r="M1" t="s">
        <v>289</v>
      </c>
      <c r="N1" t="s">
        <v>344</v>
      </c>
      <c r="O1" t="s">
        <v>358</v>
      </c>
      <c r="P1" t="s">
        <v>369</v>
      </c>
      <c r="Q1" t="s">
        <v>384</v>
      </c>
      <c r="R1" t="s">
        <v>383</v>
      </c>
    </row>
    <row r="2" spans="1:18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  <c r="Q2" s="102">
        <f>J2</f>
        <v>283.95</v>
      </c>
      <c r="R2">
        <v>72.525000000000006</v>
      </c>
    </row>
    <row r="3" spans="1:18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  <c r="Q3" s="102">
        <f t="shared" ref="Q3:Q5" si="1">J3</f>
        <v>291.39999999999998</v>
      </c>
      <c r="R3">
        <v>73.844999999999999</v>
      </c>
    </row>
    <row r="4" spans="1:18" x14ac:dyDescent="0.2">
      <c r="A4" s="188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58.244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  <c r="Q4" s="102">
        <f t="shared" si="1"/>
        <v>284.15100000000001</v>
      </c>
      <c r="R4">
        <v>73.558999999999997</v>
      </c>
    </row>
    <row r="5" spans="1:18" x14ac:dyDescent="0.2">
      <c r="A5" s="188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391.78358333333341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 s="102">
        <v>0</v>
      </c>
      <c r="P5" s="296">
        <f>main!$O$37/1000</f>
        <v>664</v>
      </c>
      <c r="Q5" s="102">
        <f t="shared" si="1"/>
        <v>322.63880399999999</v>
      </c>
      <c r="R5">
        <v>72.441999999999993</v>
      </c>
    </row>
    <row r="6" spans="1:18" x14ac:dyDescent="0.2">
      <c r="A6" s="188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855.29820174709926</v>
      </c>
      <c r="I6">
        <v>97.454570502826414</v>
      </c>
      <c r="K6" s="102">
        <f t="shared" ref="K6:K24" si="2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26.5 + 14/4</f>
        <v>30</v>
      </c>
      <c r="P6">
        <v>0</v>
      </c>
      <c r="Q6">
        <v>329.529759216</v>
      </c>
      <c r="R6">
        <v>71.014616792728646</v>
      </c>
    </row>
    <row r="7" spans="1:18" x14ac:dyDescent="0.2">
      <c r="A7" s="188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-262.03049823444167</v>
      </c>
      <c r="I7">
        <v>108.60367441070301</v>
      </c>
      <c r="K7" s="102">
        <f t="shared" si="2"/>
        <v>44</v>
      </c>
      <c r="L7" s="102">
        <f>main!Q$42</f>
        <v>0</v>
      </c>
      <c r="M7" s="102">
        <f>main!Q$46/1000</f>
        <v>44</v>
      </c>
      <c r="N7">
        <v>59</v>
      </c>
      <c r="O7">
        <f t="shared" ref="O7:O9" si="3">26.5 + 14/4</f>
        <v>30</v>
      </c>
      <c r="P7">
        <v>0</v>
      </c>
      <c r="Q7">
        <v>324.32387825286401</v>
      </c>
      <c r="R7">
        <v>70.724535689315445</v>
      </c>
    </row>
    <row r="8" spans="1:18" x14ac:dyDescent="0.2">
      <c r="A8" s="188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-285.33172438316558</v>
      </c>
      <c r="I8">
        <v>98.229777558424473</v>
      </c>
      <c r="K8" s="102">
        <f t="shared" si="2"/>
        <v>44</v>
      </c>
      <c r="L8" s="102">
        <f>main!R$42</f>
        <v>0</v>
      </c>
      <c r="M8" s="102">
        <f>main!R$46/1000</f>
        <v>44</v>
      </c>
      <c r="N8">
        <v>59</v>
      </c>
      <c r="O8">
        <f t="shared" si="3"/>
        <v>30</v>
      </c>
      <c r="P8">
        <v>0</v>
      </c>
      <c r="Q8">
        <v>319.12117376587548</v>
      </c>
      <c r="R8">
        <v>71.374757030555386</v>
      </c>
    </row>
    <row r="9" spans="1:18" x14ac:dyDescent="0.2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K9" s="102">
        <f t="shared" si="2"/>
        <v>44</v>
      </c>
      <c r="L9" s="102">
        <f>main!S$42</f>
        <v>0</v>
      </c>
      <c r="M9" s="102">
        <f>main!S$46/1000</f>
        <v>44</v>
      </c>
      <c r="N9">
        <v>59</v>
      </c>
      <c r="O9">
        <f t="shared" si="3"/>
        <v>30</v>
      </c>
      <c r="P9">
        <v>0</v>
      </c>
      <c r="Q9">
        <v>309.92165846093894</v>
      </c>
      <c r="R9">
        <v>72.090272991149106</v>
      </c>
    </row>
    <row r="10" spans="1:18" x14ac:dyDescent="0.2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K10" s="102">
        <f t="shared" si="2"/>
        <v>44</v>
      </c>
      <c r="L10" s="102">
        <f>main!T$42</f>
        <v>0</v>
      </c>
      <c r="M10" s="102">
        <f>main!T$46/1000</f>
        <v>44</v>
      </c>
      <c r="N10">
        <v>59</v>
      </c>
      <c r="O10">
        <f>26.5 + 7/4</f>
        <v>28.25</v>
      </c>
      <c r="P10">
        <v>0</v>
      </c>
      <c r="Q10">
        <v>310.72534509478271</v>
      </c>
      <c r="R10">
        <v>72.776314607090541</v>
      </c>
    </row>
    <row r="11" spans="1:18" x14ac:dyDescent="0.2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K11" s="102">
        <f t="shared" si="2"/>
        <v>44</v>
      </c>
      <c r="L11" s="102">
        <f>main!U$42</f>
        <v>0</v>
      </c>
      <c r="M11" s="102">
        <f>main!U$46/1000</f>
        <v>44</v>
      </c>
      <c r="N11">
        <v>59</v>
      </c>
      <c r="O11">
        <f t="shared" ref="O11:O13" si="4">26.5 + 7/4</f>
        <v>28.25</v>
      </c>
      <c r="P11">
        <v>0</v>
      </c>
      <c r="Q11">
        <v>311.53224647516186</v>
      </c>
      <c r="R11">
        <v>73.466342100205779</v>
      </c>
    </row>
    <row r="12" spans="1:18" x14ac:dyDescent="0.2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K12" s="102">
        <f t="shared" si="2"/>
        <v>44</v>
      </c>
      <c r="L12" s="102">
        <f>main!V$42</f>
        <v>0</v>
      </c>
      <c r="M12" s="102">
        <f>main!V$46/1000</f>
        <v>44</v>
      </c>
      <c r="N12">
        <v>59</v>
      </c>
      <c r="O12">
        <f t="shared" si="4"/>
        <v>28.25</v>
      </c>
      <c r="P12">
        <v>0</v>
      </c>
      <c r="Q12">
        <v>312.34237546106249</v>
      </c>
      <c r="R12">
        <v>74.172385176572831</v>
      </c>
    </row>
    <row r="13" spans="1:18" x14ac:dyDescent="0.2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K13" s="102">
        <f t="shared" si="2"/>
        <v>44</v>
      </c>
      <c r="L13">
        <v>0</v>
      </c>
      <c r="M13">
        <v>44</v>
      </c>
      <c r="N13">
        <v>59</v>
      </c>
      <c r="O13">
        <f t="shared" si="4"/>
        <v>28.25</v>
      </c>
      <c r="P13">
        <v>0</v>
      </c>
      <c r="Q13">
        <v>313.15574496290668</v>
      </c>
      <c r="R13">
        <v>74.878562204387009</v>
      </c>
    </row>
    <row r="14" spans="1:18" x14ac:dyDescent="0.2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K14" s="102">
        <f t="shared" si="2"/>
        <v>0</v>
      </c>
      <c r="N14">
        <v>59</v>
      </c>
      <c r="O14">
        <v>26.5</v>
      </c>
      <c r="P14">
        <v>0</v>
      </c>
      <c r="Q14">
        <v>330.50545802602733</v>
      </c>
      <c r="R14">
        <v>75.597997286487924</v>
      </c>
    </row>
    <row r="15" spans="1:18" x14ac:dyDescent="0.2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K15" s="102">
        <f t="shared" si="2"/>
        <v>0</v>
      </c>
      <c r="N15">
        <v>59</v>
      </c>
      <c r="O15">
        <v>26.5</v>
      </c>
      <c r="P15">
        <v>0</v>
      </c>
      <c r="Q15">
        <v>330.50545802602733</v>
      </c>
      <c r="R15">
        <v>76.330529614907988</v>
      </c>
    </row>
    <row r="16" spans="1:18" x14ac:dyDescent="0.2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K16" s="102">
        <f t="shared" si="2"/>
        <v>0</v>
      </c>
      <c r="N16">
        <v>59</v>
      </c>
      <c r="O16">
        <v>26.5</v>
      </c>
      <c r="P16">
        <v>0</v>
      </c>
      <c r="Q16" s="102">
        <f>'add-ons calculations'!J77</f>
        <v>0</v>
      </c>
      <c r="R16">
        <v>77.08074005154262</v>
      </c>
    </row>
    <row r="17" spans="1:18" x14ac:dyDescent="0.2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K17" s="102">
        <f t="shared" si="2"/>
        <v>0</v>
      </c>
      <c r="N17">
        <v>59</v>
      </c>
      <c r="O17">
        <v>26.5</v>
      </c>
      <c r="P17">
        <v>0</v>
      </c>
      <c r="Q17" s="102">
        <f>'add-ons calculations'!J78</f>
        <v>0</v>
      </c>
      <c r="R17">
        <v>77.845790780908303</v>
      </c>
    </row>
    <row r="18" spans="1:18" x14ac:dyDescent="0.2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K18" s="102">
        <f t="shared" si="2"/>
        <v>0</v>
      </c>
      <c r="N18">
        <v>59</v>
      </c>
      <c r="O18">
        <v>26.5</v>
      </c>
      <c r="P18">
        <v>0</v>
      </c>
      <c r="Q18" s="102">
        <f>'add-ons calculations'!J79</f>
        <v>0</v>
      </c>
      <c r="R18">
        <v>78.616416372118522</v>
      </c>
    </row>
    <row r="19" spans="1:18" x14ac:dyDescent="0.2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K19" s="102">
        <f t="shared" si="2"/>
        <v>0</v>
      </c>
      <c r="N19">
        <v>59</v>
      </c>
      <c r="O19">
        <v>26.5</v>
      </c>
      <c r="P19">
        <v>0</v>
      </c>
      <c r="Q19" s="102">
        <f>'add-ons calculations'!J80</f>
        <v>0</v>
      </c>
      <c r="R19">
        <v>79.396467539163282</v>
      </c>
    </row>
    <row r="20" spans="1:18" x14ac:dyDescent="0.2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K20" s="102">
        <f t="shared" si="2"/>
        <v>0</v>
      </c>
      <c r="N20">
        <v>59</v>
      </c>
      <c r="O20">
        <v>26.5</v>
      </c>
      <c r="P20">
        <v>0</v>
      </c>
      <c r="Q20" s="102">
        <f>'add-ons calculations'!J81</f>
        <v>0</v>
      </c>
      <c r="R20">
        <v>80.184996633581179</v>
      </c>
    </row>
    <row r="21" spans="1:18" x14ac:dyDescent="0.2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K21" s="102">
        <f t="shared" si="2"/>
        <v>0</v>
      </c>
      <c r="N21">
        <v>59</v>
      </c>
      <c r="O21">
        <v>26.5</v>
      </c>
      <c r="P21">
        <v>0</v>
      </c>
      <c r="Q21" s="102">
        <f>'add-ons calculations'!J82</f>
        <v>0</v>
      </c>
      <c r="R21">
        <v>80.977021836158087</v>
      </c>
    </row>
    <row r="22" spans="1:18" x14ac:dyDescent="0.2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K22" s="102">
        <f t="shared" si="2"/>
        <v>0</v>
      </c>
      <c r="N22">
        <v>59</v>
      </c>
      <c r="O22">
        <v>26.5</v>
      </c>
      <c r="P22">
        <v>0</v>
      </c>
      <c r="Q22" s="102">
        <f>'add-ons calculations'!J83</f>
        <v>0</v>
      </c>
      <c r="R22">
        <v>81.773521280277208</v>
      </c>
    </row>
    <row r="23" spans="1:18" x14ac:dyDescent="0.2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K23" s="102">
        <f t="shared" si="2"/>
        <v>0</v>
      </c>
      <c r="N23">
        <v>59</v>
      </c>
      <c r="O23">
        <v>26.5</v>
      </c>
      <c r="P23">
        <v>0</v>
      </c>
      <c r="Q23" s="102">
        <f>'add-ons calculations'!J84</f>
        <v>0</v>
      </c>
      <c r="R23">
        <v>82.573806742737645</v>
      </c>
    </row>
    <row r="24" spans="1:18" x14ac:dyDescent="0.2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K24" s="102">
        <f t="shared" si="2"/>
        <v>0</v>
      </c>
      <c r="N24">
        <v>59</v>
      </c>
      <c r="O24">
        <v>26.5</v>
      </c>
      <c r="P24">
        <v>0</v>
      </c>
      <c r="Q24" s="102">
        <f>'add-ons calculations'!J85</f>
        <v>0</v>
      </c>
      <c r="R24">
        <v>83.380504487190379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48" t="s">
        <v>206</v>
      </c>
      <c r="B1" s="349"/>
      <c r="C1" s="35"/>
      <c r="I1" s="240"/>
      <c r="J1" s="356" t="s">
        <v>278</v>
      </c>
      <c r="V1" s="340"/>
      <c r="W1" s="340"/>
      <c r="X1" s="340"/>
      <c r="Y1" s="340"/>
    </row>
    <row r="2" spans="1:27" x14ac:dyDescent="0.2">
      <c r="A2" s="350" t="s">
        <v>191</v>
      </c>
      <c r="B2" s="126"/>
      <c r="C2" t="s">
        <v>192</v>
      </c>
      <c r="H2" s="95"/>
      <c r="I2" s="241"/>
      <c r="J2" s="356"/>
    </row>
    <row r="3" spans="1:27" x14ac:dyDescent="0.2">
      <c r="A3" s="351"/>
      <c r="B3" s="127"/>
      <c r="C3" t="s">
        <v>193</v>
      </c>
      <c r="H3" s="95"/>
      <c r="I3" s="241"/>
      <c r="J3" s="356"/>
    </row>
    <row r="4" spans="1:27" x14ac:dyDescent="0.2">
      <c r="A4" s="351"/>
      <c r="B4" s="128"/>
      <c r="C4" t="s">
        <v>194</v>
      </c>
      <c r="H4" s="95"/>
      <c r="I4" s="95"/>
      <c r="J4" s="95"/>
    </row>
    <row r="5" spans="1:27" x14ac:dyDescent="0.2">
      <c r="A5" s="352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276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276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276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276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285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58.244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391.78358333333341</v>
      </c>
      <c r="I4" s="259">
        <v>61.90180399999997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855.29820174709926</v>
      </c>
      <c r="I5" s="259">
        <v>97.454570502826414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-262.03049823444167</v>
      </c>
      <c r="I6" s="259">
        <v>108.60367441070301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-285.33172438316558</v>
      </c>
      <c r="I7" s="259">
        <v>98.229777558424473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320</v>
      </c>
      <c r="B1" s="297" t="s">
        <v>321</v>
      </c>
      <c r="C1" s="297" t="s">
        <v>322</v>
      </c>
      <c r="D1" s="297" t="s">
        <v>323</v>
      </c>
      <c r="E1" s="297" t="s">
        <v>324</v>
      </c>
      <c r="F1" s="297" t="s">
        <v>325</v>
      </c>
      <c r="G1" s="297" t="s">
        <v>326</v>
      </c>
      <c r="H1" s="297" t="s">
        <v>327</v>
      </c>
      <c r="I1" s="297" t="s">
        <v>328</v>
      </c>
      <c r="J1" s="297" t="s">
        <v>373</v>
      </c>
    </row>
    <row r="2" spans="1:10" x14ac:dyDescent="0.2">
      <c r="A2" t="s">
        <v>290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291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292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293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294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295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296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297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329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330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299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300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301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302</v>
      </c>
      <c r="H15">
        <v>1078100</v>
      </c>
      <c r="I15">
        <v>15600</v>
      </c>
      <c r="J15">
        <v>5000</v>
      </c>
    </row>
    <row r="16" spans="1:10" x14ac:dyDescent="0.2">
      <c r="A16" t="s">
        <v>303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304</v>
      </c>
      <c r="H17">
        <v>19100</v>
      </c>
      <c r="I17">
        <v>27000</v>
      </c>
      <c r="J17">
        <v>10800</v>
      </c>
    </row>
    <row r="18" spans="1:10" x14ac:dyDescent="0.2">
      <c r="A18" t="s">
        <v>305</v>
      </c>
      <c r="H18">
        <v>160900</v>
      </c>
      <c r="I18">
        <v>58400</v>
      </c>
      <c r="J18">
        <v>34500</v>
      </c>
    </row>
    <row r="19" spans="1:10" x14ac:dyDescent="0.2">
      <c r="A19" t="s">
        <v>306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307</v>
      </c>
      <c r="H20">
        <v>609300</v>
      </c>
      <c r="I20">
        <v>865600</v>
      </c>
      <c r="J20">
        <v>260300</v>
      </c>
    </row>
    <row r="21" spans="1:10" x14ac:dyDescent="0.2">
      <c r="A21" t="s">
        <v>308</v>
      </c>
      <c r="H21">
        <v>63800</v>
      </c>
      <c r="I21">
        <v>15000</v>
      </c>
      <c r="J21">
        <v>100</v>
      </c>
    </row>
    <row r="22" spans="1:10" x14ac:dyDescent="0.2">
      <c r="A22" t="s">
        <v>309</v>
      </c>
      <c r="H22">
        <v>73300</v>
      </c>
      <c r="I22">
        <v>73300</v>
      </c>
      <c r="J22">
        <v>73300</v>
      </c>
    </row>
    <row r="23" spans="1:10" x14ac:dyDescent="0.2">
      <c r="A23" t="s">
        <v>310</v>
      </c>
      <c r="H23">
        <v>140000</v>
      </c>
      <c r="I23">
        <v>140000</v>
      </c>
      <c r="J23">
        <v>140000</v>
      </c>
    </row>
    <row r="24" spans="1:10" x14ac:dyDescent="0.2">
      <c r="A24" t="s">
        <v>311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314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313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315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316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317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318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319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298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332</v>
      </c>
      <c r="H33">
        <v>277100</v>
      </c>
      <c r="I33">
        <v>228300</v>
      </c>
      <c r="J33">
        <v>213400</v>
      </c>
    </row>
    <row r="34" spans="1:10" x14ac:dyDescent="0.2">
      <c r="A34" t="s">
        <v>312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254</v>
      </c>
      <c r="B1" t="s">
        <v>286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230</v>
      </c>
    </row>
    <row r="3" spans="1:16" x14ac:dyDescent="0.2">
      <c r="B3" s="157" t="s">
        <v>231</v>
      </c>
    </row>
    <row r="4" spans="1:16" x14ac:dyDescent="0.2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236</v>
      </c>
      <c r="C8" s="160"/>
      <c r="D8" s="161">
        <f>SUMPRODUCT(B5:B6,C5:C6)</f>
        <v>0.45</v>
      </c>
    </row>
    <row r="9" spans="1:16" x14ac:dyDescent="0.2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239</v>
      </c>
      <c r="D19" s="157">
        <f>SUMPRODUCT(C15:C17,B15:B17)</f>
        <v>0.86186821348990206</v>
      </c>
    </row>
    <row r="20" spans="1:12" x14ac:dyDescent="0.2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240</v>
      </c>
    </row>
    <row r="23" spans="1:12" x14ac:dyDescent="0.2">
      <c r="A23" s="157" t="s">
        <v>241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242</v>
      </c>
      <c r="C26" s="157">
        <v>1065.5</v>
      </c>
      <c r="D26" s="157">
        <f>C26/C25</f>
        <v>0.18843065822516181</v>
      </c>
    </row>
    <row r="27" spans="1:12" x14ac:dyDescent="0.2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230</v>
      </c>
    </row>
    <row r="3" spans="1:16" x14ac:dyDescent="0.2">
      <c r="B3" s="157" t="s">
        <v>231</v>
      </c>
    </row>
    <row r="4" spans="1:16" x14ac:dyDescent="0.2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236</v>
      </c>
      <c r="C8" s="160"/>
      <c r="D8" s="161">
        <f>SUMPRODUCT(B5:B6,C5:C6)</f>
        <v>0.52500000000000002</v>
      </c>
    </row>
    <row r="9" spans="1:16" x14ac:dyDescent="0.2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239</v>
      </c>
      <c r="D19" s="157">
        <f>SUMPRODUCT(C15:C17,B15:B17)</f>
        <v>0.86186821348990206</v>
      </c>
    </row>
    <row r="20" spans="1:12" x14ac:dyDescent="0.2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240</v>
      </c>
    </row>
    <row r="23" spans="1:12" x14ac:dyDescent="0.2">
      <c r="A23" s="157" t="s">
        <v>241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242</v>
      </c>
      <c r="C26" s="157">
        <v>1065.5</v>
      </c>
      <c r="D26" s="157">
        <f>C26/C25</f>
        <v>0.18843065822516181</v>
      </c>
    </row>
    <row r="27" spans="1:12" x14ac:dyDescent="0.2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15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2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2">
      <c r="A2" s="363" t="s">
        <v>191</v>
      </c>
      <c r="B2" s="107"/>
      <c r="C2" t="s">
        <v>192</v>
      </c>
    </row>
    <row r="3" spans="1:32" x14ac:dyDescent="0.2">
      <c r="A3" s="363"/>
      <c r="B3" s="108"/>
      <c r="C3" t="s">
        <v>193</v>
      </c>
    </row>
    <row r="4" spans="1:32" x14ac:dyDescent="0.2">
      <c r="A4" s="363"/>
      <c r="B4" s="109"/>
      <c r="C4" t="s">
        <v>194</v>
      </c>
    </row>
    <row r="5" spans="1:32" x14ac:dyDescent="0.2">
      <c r="A5" s="363"/>
      <c r="B5" s="98"/>
      <c r="C5" t="s">
        <v>181</v>
      </c>
    </row>
    <row r="7" spans="1:32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1259.4835833333332</v>
      </c>
      <c r="J70" s="102">
        <f>main!Q54/1000</f>
        <v>144.08358333333331</v>
      </c>
      <c r="K70" s="102">
        <f>main!R54/1000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158.43047509434314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69" t="s">
        <v>104</v>
      </c>
      <c r="B2" s="369"/>
      <c r="C2" s="369"/>
      <c r="D2" s="369"/>
      <c r="E2" s="369"/>
      <c r="F2" s="369"/>
      <c r="G2" s="369"/>
      <c r="H2" s="369"/>
      <c r="I2" s="369"/>
      <c r="J2" s="369"/>
      <c r="K2" s="77"/>
    </row>
    <row r="3" spans="1:24" x14ac:dyDescent="0.2">
      <c r="A3" s="369" t="s">
        <v>105</v>
      </c>
      <c r="B3" s="369"/>
      <c r="C3" s="369"/>
      <c r="D3" s="369"/>
      <c r="E3" s="369"/>
      <c r="F3" s="369"/>
      <c r="G3" s="369"/>
      <c r="H3" s="369"/>
      <c r="I3" s="369"/>
      <c r="J3" s="369"/>
      <c r="K3" s="77"/>
    </row>
    <row r="4" spans="1:24" ht="16" thickBot="1" x14ac:dyDescent="0.25">
      <c r="A4" s="370"/>
      <c r="B4" s="370"/>
      <c r="C4" s="370"/>
      <c r="D4" s="370"/>
      <c r="E4" s="370"/>
      <c r="F4" s="370"/>
      <c r="G4" s="370"/>
      <c r="H4" s="370"/>
      <c r="I4" s="370"/>
      <c r="J4" s="370"/>
      <c r="K4" s="375" t="s">
        <v>160</v>
      </c>
      <c r="L4" s="375"/>
      <c r="M4" s="375"/>
      <c r="N4" s="375"/>
    </row>
    <row r="5" spans="1:24" x14ac:dyDescent="0.2">
      <c r="A5" s="47"/>
      <c r="B5" s="48"/>
      <c r="C5" s="371" t="s">
        <v>106</v>
      </c>
      <c r="D5" s="372"/>
      <c r="E5" s="372"/>
      <c r="F5" s="372"/>
      <c r="G5" s="372"/>
      <c r="H5" s="372"/>
      <c r="I5" s="372"/>
      <c r="J5" s="373"/>
      <c r="K5" s="78"/>
      <c r="L5" s="374" t="s">
        <v>107</v>
      </c>
      <c r="M5" s="340"/>
      <c r="N5" s="340"/>
    </row>
    <row r="6" spans="1:24" x14ac:dyDescent="0.2">
      <c r="A6" s="1" t="s">
        <v>109</v>
      </c>
      <c r="B6" s="49"/>
      <c r="C6" s="365">
        <v>2020</v>
      </c>
      <c r="D6" s="366"/>
      <c r="E6" s="366"/>
      <c r="F6" s="366"/>
      <c r="G6" s="366"/>
      <c r="H6" s="366"/>
      <c r="I6" s="366"/>
      <c r="J6" s="36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8" t="s">
        <v>108</v>
      </c>
      <c r="L23" s="368"/>
      <c r="M23" s="368"/>
      <c r="N23" s="368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64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6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64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4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64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265</v>
      </c>
    </row>
    <row r="37" spans="3:23" x14ac:dyDescent="0.2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374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256</v>
      </c>
      <c r="O47">
        <v>32</v>
      </c>
    </row>
    <row r="48" spans="3:23" x14ac:dyDescent="0.2">
      <c r="N48" t="s">
        <v>257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77" t="s">
        <v>87</v>
      </c>
      <c r="F6" s="377"/>
      <c r="G6" s="377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</row>
    <row r="7" spans="1:18" x14ac:dyDescent="0.2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15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66951ee6-cd93-49c7-9437-e871b2a117d6"/>
    <ds:schemaRef ds:uri="cac5d118-ba7b-4807-b700-df6f95cfff50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2021-05-06T19:54:33Z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