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drawings/drawing17.xml" ContentType="application/vnd.openxmlformats-officedocument.drawing+xml"/>
  <Override PartName="/xl/worksheets/sheet18.xml" ContentType="application/vnd.openxmlformats-officedocument.spreadsheetml.worksheet+xml"/>
  <Override PartName="/xl/drawings/drawing18.xml" ContentType="application/vnd.openxmlformats-officedocument.drawing+xml"/>
  <Override PartName="/xl/worksheets/sheet19.xml" ContentType="application/vnd.openxmlformats-officedocument.spreadsheetml.worksheet+xml"/>
  <Override PartName="/xl/drawings/drawing19.xml" ContentType="application/vnd.openxmlformats-officedocument.drawing+xml"/>
  <Override PartName="/xl/worksheets/sheet20.xml" ContentType="application/vnd.openxmlformats-officedocument.spreadsheetml.worksheet+xml"/>
  <Override PartName="/xl/drawings/drawing20.xml" ContentType="application/vnd.openxmlformats-officedocument.drawing+xml"/>
  <Override PartName="/xl/worksheets/sheet21.xml" ContentType="application/vnd.openxmlformats-officedocument.spreadsheetml.worksheet+xml"/>
  <Override PartName="/xl/drawings/drawing21.xml" ContentType="application/vnd.openxmlformats-officedocument.drawing+xml"/>
  <Override PartName="/xl/worksheets/sheet22.xml" ContentType="application/vnd.openxmlformats-officedocument.spreadsheetml.worksheet+xml"/>
  <Override PartName="/xl/drawings/drawing22.xml" ContentType="application/vnd.openxmlformats-officedocument.drawing+xml"/>
  <Override PartName="/xl/worksheets/sheet23.xml" ContentType="application/vnd.openxmlformats-officedocument.spreadsheetml.worksheet+xml"/>
  <Override PartName="/xl/drawings/drawing23.xml" ContentType="application/vnd.openxmlformats-officedocument.drawing+xml"/>
  <Override PartName="/xl/worksheets/sheet24.xml" ContentType="application/vnd.openxmlformats-officedocument.spreadsheetml.worksheet+xml"/>
  <Override PartName="/xl/drawings/drawing24.xml" ContentType="application/vnd.openxmlformats-officedocument.drawing+xml"/>
  <Override PartName="/xl/worksheets/sheet25.xml" ContentType="application/vnd.openxmlformats-officedocument.spreadsheetml.worksheet+xml"/>
  <Override PartName="/xl/drawings/drawing25.xml" ContentType="application/vnd.openxmlformats-officedocument.drawing+xml"/>
  <Override PartName="/xl/worksheets/sheet26.xml" ContentType="application/vnd.openxmlformats-officedocument.spreadsheetml.worksheet+xml"/>
  <Override PartName="/xl/drawings/drawing26.xml" ContentType="application/vnd.openxmlformats-officedocument.drawing+xml"/>
  <Override PartName="/xl/worksheets/sheet27.xml" ContentType="application/vnd.openxmlformats-officedocument.spreadsheetml.worksheet+xml"/>
  <Override PartName="/xl/drawings/drawing27.xml" ContentType="application/vnd.openxmlformats-officedocument.drawing+xml"/>
  <Override PartName="/xl/worksheets/sheet28.xml" ContentType="application/vnd.openxmlformats-officedocument.spreadsheetml.worksheet+xml"/>
  <Override PartName="/xl/drawings/drawing28.xml" ContentType="application/vnd.openxmlformats-officedocument.drawing+xml"/>
  <Override PartName="/xl/worksheets/sheet29.xml" ContentType="application/vnd.openxmlformats-officedocument.spreadsheetml.worksheet+xml"/>
  <Override PartName="/xl/drawings/drawing29.xml" ContentType="application/vnd.openxmlformats-officedocument.drawing+xml"/>
  <Override PartName="/xl/worksheets/sheet30.xml" ContentType="application/vnd.openxmlformats-officedocument.spreadsheetml.worksheet+xml"/>
  <Override PartName="/xl/drawings/drawing30.xml" ContentType="application/vnd.openxmlformats-officedocument.drawing+xml"/>
  <Override PartName="/xl/worksheets/sheet31.xml" ContentType="application/vnd.openxmlformats-officedocument.spreadsheetml.worksheet+xml"/>
  <Override PartName="/xl/drawings/drawing31.xml" ContentType="application/vnd.openxmlformats-officedocument.drawing+xml"/>
  <Override PartName="/xl/worksheets/sheet32.xml" ContentType="application/vnd.openxmlformats-officedocument.spreadsheetml.worksheet+xml"/>
  <Override PartName="/xl/drawings/drawing32.xml" ContentType="application/vnd.openxmlformats-officedocument.drawing+xml"/>
  <Override PartName="/xl/worksheets/sheet33.xml" ContentType="application/vnd.openxmlformats-officedocument.spreadsheetml.worksheet+xml"/>
  <Override PartName="/xl/drawings/drawing33.xml" ContentType="application/vnd.openxmlformats-officedocument.drawing+xml"/>
  <Override PartName="/xl/worksheets/sheet34.xml" ContentType="application/vnd.openxmlformats-officedocument.spreadsheetml.worksheet+xml"/>
  <Override PartName="/xl/drawings/drawing34.xml" ContentType="application/vnd.openxmlformats-officedocument.drawing+xml"/>
  <Override PartName="/xl/worksheets/sheet35.xml" ContentType="application/vnd.openxmlformats-officedocument.spreadsheetml.worksheet+xml"/>
  <Override PartName="/xl/drawings/drawing35.xml" ContentType="application/vnd.openxmlformats-officedocument.drawing+xml"/>
  <Override PartName="/xl/worksheets/sheet36.xml" ContentType="application/vnd.openxmlformats-officedocument.spreadsheetml.worksheet+xml"/>
  <Override PartName="/xl/drawings/drawing36.xml" ContentType="application/vnd.openxmlformats-officedocument.drawing+xml"/>
  <Override PartName="/xl/worksheets/sheet37.xml" ContentType="application/vnd.openxmlformats-officedocument.spreadsheetml.worksheet+xml"/>
  <Override PartName="/xl/drawings/drawing37.xml" ContentType="application/vnd.openxmlformats-officedocument.drawing+xml"/>
  <Override PartName="/xl/worksheets/sheet38.xml" ContentType="application/vnd.openxmlformats-officedocument.spreadsheetml.worksheet+xml"/>
  <Override PartName="/xl/drawings/drawing38.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externalLinks/externalLink1.xml" ContentType="application/vnd.openxmlformats-officedocument.spreadsheetml.externalLink+xml"/>
  <Override PartName="/xl/tables/table3.xml" ContentType="application/vnd.openxmlformats-officedocument.spreadsheetml.table+xml"/>
  <Default Extension="vml" ContentType="application/vnd.openxmlformats-officedocument.vmlDrawing"/>
  <Override PartName="/xl/threadedComments/threadedComment1.xml" ContentType="application/vnd.ms-excel.threadedcomments+xml"/>
  <Override PartName="/xl/threadedComments/threadedComment10.xml" ContentType="application/vnd.ms-excel.threadedcomments+xml"/>
  <Override PartName="/xl/threadedComments/threadedComment11.xml" ContentType="application/vnd.ms-excel.threadedcomments+xml"/>
  <Override PartName="/xl/threadedComments/threadedComment12.xml" ContentType="application/vnd.ms-excel.threadedcomments+xml"/>
  <Override PartName="/xl/threadedComments/threadedComment13.xml" ContentType="application/vnd.ms-excel.threadedcomments+xml"/>
  <Override PartName="/xl/threadedComments/threadedComment14.xml" ContentType="application/vnd.ms-excel.threadedcomments+xml"/>
  <Override PartName="/xl/threadedComments/threadedComment15.xml" ContentType="application/vnd.ms-excel.threadedcomments+xml"/>
  <Override PartName="/xl/threadedComments/threadedComment16.xml" ContentType="application/vnd.ms-excel.threadedcomments+xml"/>
  <Override PartName="/xl/threadedComments/threadedComment2.xml" ContentType="application/vnd.ms-excel.threadedcomments+xml"/>
  <Override PartName="/xl/threadedComments/threadedComment3.xml" ContentType="application/vnd.ms-excel.threadedcomments+xml"/>
  <Override PartName="/xl/threadedComments/threadedComment4.xml" ContentType="application/vnd.ms-excel.threadedcomments+xml"/>
  <Override PartName="/xl/threadedComments/threadedComment5.xml" ContentType="application/vnd.ms-excel.threadedcomments+xml"/>
  <Override PartName="/xl/threadedComments/threadedComment6.xml" ContentType="application/vnd.ms-excel.threadedcomments+xml"/>
  <Override PartName="/xl/threadedComments/threadedComment7.xml" ContentType="application/vnd.ms-excel.threadedcomments+xml"/>
  <Override PartName="/xl/threadedComments/threadedComment8.xml" ContentType="application/vnd.ms-excel.threadedcomments+xml"/>
  <Override PartName="/xl/threadedComments/threadedComment9.xml" ContentType="application/vnd.ms-excel.threadedcomments+xml"/>
  <Override PartName="/xl/persons/person.xml" ContentType="application/vnd.ms-excel.person+xml"/>
  <Override PartName="/xl/comments8.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comments23.xml" ContentType="application/vnd.openxmlformats-officedocument.spreadsheetml.comments+xml"/>
  <Override PartName="/xl/comments26.xml" ContentType="application/vnd.openxmlformats-officedocument.spreadsheetml.comments+xml"/>
  <Override PartName="/xl/comments27.xml" ContentType="application/vnd.openxmlformats-officedocument.spreadsheetml.comments+xml"/>
  <Override PartName="/xl/comments34.xml" ContentType="application/vnd.openxmlformats-officedocument.spreadsheetml.comments+xml"/>
  <Override PartName="/xl/comments35.xml" ContentType="application/vnd.openxmlformats-officedocument.spreadsheetml.comment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hidePivotFieldList="1" defaultThemeVersion="166925"/>
  <bookViews>
    <workbookView xWindow="0" yWindow="0" windowWidth="13125" windowHeight="6105" firstSheet="0" activeTab="2"/>
  </bookViews>
  <sheets>
    <sheet name="Guide to the FIM Spreadsheet" sheetId="54" state="visible" r:id="rId1"/>
    <sheet name="Checklist (New Quarter Release)" sheetId="53" state="visible" r:id="rId2"/>
    <sheet name="Checklist (Monthly Revision)" sheetId="51" state="visible" r:id="rId3"/>
    <sheet name="Checklist (CBO Budget Release)" sheetId="19" state="visible" r:id="rId4"/>
    <sheet name="Haver Pivoted" sheetId="24" state="visible" r:id="rId5"/>
    <sheet name="Revisions" sheetId="46" state="visible" r:id="rId6"/>
    <sheet name="forecast comparison" sheetId="55" state="visible" r:id="rId7"/>
    <sheet name="forecast" sheetId="35" state="visible" r:id="rId8"/>
    <sheet name="July - MPI" sheetId="73" state="visible" r:id="rId9"/>
    <sheet name="March MPI - PCE" sheetId="72" state="visible" r:id="rId10"/>
    <sheet name="historical overrides" sheetId="50" state="visible" r:id="rId11"/>
    <sheet name="deflators_override" sheetId="71" state="visible" r:id="rId12"/>
    <sheet name="mpc" sheetId="56" state="visible" r:id="rId13"/>
    <sheet name="Unemployment Insurance" sheetId="25" state="visible" r:id="rId14"/>
    <sheet name="Unemployment Insurance - lorae" sheetId="74" state="hidden" r:id="rId15"/>
    <sheet name="Grants" sheetId="26" state="visible" r:id="rId16"/>
    <sheet name="Federal and State Purchases" sheetId="20" state="visible" r:id="rId17"/>
    <sheet name="Subsidies" sheetId="30" state="visible" r:id="rId18"/>
    <sheet name="Medicaid" sheetId="49" state="visible" r:id="rId19"/>
    <sheet name="Medicare" sheetId="33" state="visible" r:id="rId20"/>
    <sheet name="Student loans" sheetId="67" state="visible" r:id="rId21"/>
    <sheet name="Social Benefits" sheetId="59" state="visible" r:id="rId22"/>
    <sheet name="Social Benefits (BETA VERSION)" sheetId="75" state="visible" r:id="rId23"/>
    <sheet name="Social Benefits (EXPLANATION)" sheetId="77" state="visible" r:id="rId24"/>
    <sheet name="Supply Side IRA" sheetId="78" state="visible" r:id="rId25"/>
    <sheet name="Taxes" sheetId="48" state="visible" r:id="rId26"/>
    <sheet name="Deflators" sheetId="70" state="visible" r:id="rId27"/>
    <sheet name="PPP (expired)" sheetId="38" state="visible" r:id="rId28"/>
    <sheet name="Provider Relief (expired)" sheetId="40" state="visible" r:id="rId29"/>
    <sheet name="Rebate Checks (expired)" sheetId="29" state="visible" r:id="rId30"/>
    <sheet name="IRA and CHIPS supply side" sheetId="76" state="visible" r:id="rId31"/>
    <sheet name="Cares Act Scores" sheetId="36" state="visible" r:id="rId32"/>
    <sheet name="IRA and CHIPS" sheetId="65" state="visible" r:id="rId33"/>
    <sheet name="Response and Relief Act Score" sheetId="27" state="visible" r:id="rId34"/>
    <sheet name="ARP Score" sheetId="5" state="visible" r:id="rId35"/>
    <sheet name="ARP Timing" sheetId="6" state="visible" r:id="rId36"/>
    <sheet name="ARP Quarterly" sheetId="21" state="visible" r:id="rId37"/>
    <sheet name="Deflators_original" sheetId="63" state="hidden" r:id="rId38"/>
  </sheets>
  <externalReferences>
    <externalReference r:id="rId39"/>
  </externalReferences>
  <calcPr calcId="191029"/>
  <pivotCaches>
    <pivotCache cacheId="2" r:id="rId20001"/>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8.xml><?xml version="1.0" encoding="utf-8"?>
<comments xmlns="http://schemas.openxmlformats.org/spreadsheetml/2006/main" xmlns:mc="http://schemas.openxmlformats.org/markup-compatibility/2006" xmlns:xr="http://schemas.microsoft.com/office/spreadsheetml/2014/revision" mc:Ignorable="xr">
  <authors>
    <author>tc={DB8891EA-C8F1-4E8A-A15A-BA0E165DAE45}</author>
    <author>tc={A9255604-416B-435E-8AA8-EA90E6827AC6}</author>
  </authors>
  <commentList>
    <comment ref="N2" authorId="0" shapeId="0">
      <text>
        <t>[Threaded comment]
Your version of Excel allows you to read this threaded comment; however, any edits to it will get removed if the file is opened in a newer version of Excel. Learn more: https://go.microsoft.com/fwlink/?linkid=870924
Comment:
    This value needs additional information to forecast it this far into the future.</t>
      </text>
    </comment>
    <comment ref="N4" authorId="1" shapeId="0">
      <text>
        <t>[Threaded comment]
Your version of Excel allows you to read this threaded comment; however, any edits to it will get removed if the file is opened in a newer version of Excel. Learn more: https://go.microsoft.com/fwlink/?linkid=870924
Comment:
    This value needs additional information to forecast it this far into the future.</t>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tc={E01C7D51-1793-4A61-9FD5-357953FC571D}</author>
  </authors>
  <commentList>
    <comment ref="L10" authorId="0" shapeId="0">
      <text>
        <t>[Threaded comment]
Your version of Excel allows you to read this threaded comment; however, any edits to it will get removed if the file is opened in a newer version of Excel. Learn more: https://go.microsoft.com/fwlink/?linkid=870924
Comment:
    Q10, Q11, and Q12 mpcs were changed from 0% to 3.0%</t>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tc={8BCD2D6E-E5B2-4670-B5B5-84790E4FF7D9}</author>
    <author>tc={D9A1C32B-382A-44CE-B60A-7CEFD093B9EC}</author>
    <author>tc={2738E40F-5E63-45A6-A7D0-04539F543CE4}</author>
  </authors>
  <commentList>
    <comment ref="W19" authorId="0" shapeId="0">
      <text>
        <t>[Threaded comment]
Your version of Excel allows you to read this threaded comment; however, any edits to it will get removed if the file is opened in a newer version of Excel. Learn more: https://go.microsoft.com/fwlink/?linkid=870924
Comment:
    We've hard coded these in as zeros. Do we want to keep that?</t>
      </text>
    </comment>
    <comment ref="B22" authorId="1" shapeId="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68
Reply:
    This is now Feb 2023 CBO Ten Year Economic Projections, Quarterly Table, Row 68, from 2023 Q1 onwards
Reply:
    This is now July 2023 CBO Ten Year Economic Projections, Quarterly Table, Row 68 from 2023 Q2 onwards</t>
      </text>
    </comment>
    <comment ref="S23" authorId="2" shapeId="0">
      <text>
        <t>[Threaded comment]
Your version of Excel allows you to read this threaded comment; however, any edits to it will get removed if the file is opened in a newer version of Excel. Learn more: https://go.microsoft.com/fwlink/?linkid=870924
Comment:
    Cannot pull forward -- make sure to update the formula from the monthly ur from BLS below</t>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tc={D946413E-762D-4FFC-9209-11EBCBD51016}</author>
    <author>tc={E1041433-BA01-41BE-A250-949526A70696}</author>
    <author>tc={094D651B-B0D2-4E5E-BE0F-3F7EDDB28A27}</author>
  </authors>
  <commentList>
    <comment ref="W19" authorId="0" shapeId="0">
      <text>
        <t>[Threaded comment]
Your version of Excel allows you to read this threaded comment; however, any edits to it will get removed if the file is opened in a newer version of Excel. Learn more: https://go.microsoft.com/fwlink/?linkid=870924
Comment:
    We've hard coded these in as zeros. Do we want to keep that?</t>
      </text>
    </comment>
    <comment ref="B22" authorId="1" shapeId="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68
Reply:
    This is now Feb 2023 CBO Ten Year Economic Projections, Quarterly Table, Row 68, from 2023 Q1 onwards</t>
      </text>
    </comment>
    <comment ref="S23" authorId="2" shapeId="0">
      <text>
        <t>[Threaded comment]
Your version of Excel allows you to read this threaded comment; however, any edits to it will get removed if the file is opened in a newer version of Excel. Learn more: https://go.microsoft.com/fwlink/?linkid=870924
Comment:
    Cannot pull forward -- make sure to update the formula from the monthly ur from BLS below</t>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tc={F234B5B6-B19D-4AC0-9DB4-A48A2D200CCC}</author>
    <author>tc={8D2135C1-1504-4F9B-942F-01E6B6321912}</author>
    <author>tc={52B73EBC-59DE-4AFE-A4BC-5DCFD4E527B4}</author>
    <author>tc={BB2BD600-D27D-45BD-8287-F361E12EE9C4}</author>
    <author>tc={EC883E67-97AD-460D-B658-F12FDD429342}</author>
    <author>tc={57CD4897-BB4E-42F1-89BB-E63A5874F81B}</author>
    <author>tc={9D68663E-7375-4798-AF31-C3B40AF84CDB}</author>
    <author>tc={4D719FE1-A97C-46FC-9D71-7ECFBB4F6D87}</author>
    <author>tc={91C8DEB0-37FF-4A76-9EDD-8709F55CAF73}</author>
    <author>tc={ECD0E9C9-87A4-46F8-8BE1-5E2BEC9520B3}</author>
    <author>tc={E702D61C-4760-4164-BD3F-5AB302CA98ED}</author>
    <author>tc={776019CE-8128-450F-A25E-EF6C5707CFC6}</author>
    <author>tc={EF6EC7A7-A475-49DC-B77E-29BB35266C5E}</author>
  </authors>
  <commentList>
    <comment ref="J12" authorId="0" shapeId="0">
      <text>
        <t>[Threaded comment]
Your version of Excel allows you to read this threaded comment; however, any edits to it will get removed if the file is opened in a newer version of Excel. Learn more: https://go.microsoft.com/fwlink/?linkid=870924
Comment:
    This series is continued in row 19, "Coronavirus Fiscal Recovery Fund." It is not a mistake that there are blanks here!!</t>
      </text>
    </comment>
    <comment ref="U13" authorId="1" shapeId="0">
      <text>
        <t>[Threaded comment]
Your version of Excel allows you to read this threaded comment; however, any edits to it will get removed if the file is opened in a newer version of Excel. Learn more: https://go.microsoft.com/fwlink/?linkid=870924
Comment:
    Despite the fact that BEA has stopped reporting this as a separate line item, we've decided to still include it in our calculations because we believe that our assumptions about the ESF diminishing are close to the truth.</t>
      </text>
    </comment>
    <comment ref="S27" authorId="2" shapeId="0">
      <text>
        <t>[Threaded comment]
Your version of Excel allows you to read this threaded comment; however, any edits to it will get removed if the file is opened in a newer version of Excel. Learn more: https://go.microsoft.com/fwlink/?linkid=870924
Comment:
    Add factor to match data</t>
      </text>
    </comment>
    <comment ref="C55" authorId="3" shapeId="0">
      <text>
        <t>[Threaded comment]
Your version of Excel allows you to read this threaded comment; however, any edits to it will get removed if the file is opened in a newer version of Excel. Learn more: https://go.microsoft.com/fwlink/?linkid=870924
Comment:
    https://www.cbo.gov/system/files/2020-04/hr748.pdf</t>
      </text>
    </comment>
    <comment ref="C56" authorId="4" shapeId="0">
      <text>
        <t>[Threaded comment]
Your version of Excel allows you to read this threaded comment; however, any edits to it will get removed if the file is opened in a newer version of Excel. Learn more: https://go.microsoft.com/fwlink/?linkid=870924
Comment:
    The total Education Stabilization Fund is 30 billion; we lower by 8 billion to account for parts of the fund that go to private universities (which we wouldn't classify as a grant to state and local governments).</t>
      </text>
    </comment>
    <comment ref="C57" authorId="5" shapeId="0">
      <text>
        <t>[Threaded comment]
Your version of Excel allows you to read this threaded comment; however, any edits to it will get removed if the file is opened in a newer version of Excel. Learn more: https://go.microsoft.com/fwlink/?linkid=870924
Comment:
    Total provider relief fund is 100, but we assume that 27% is in the form of grants based on the BEA data that came in.</t>
      </text>
    </comment>
    <comment ref="B81" authorId="6" shapeId="0">
      <text>
        <t>[Threaded comment]
Your version of Excel allows you to read this threaded comment; however, any edits to it will get removed if the file is opened in a newer version of Excel. Learn more: https://go.microsoft.com/fwlink/?linkid=870924
Comment:
    This is a policy update since May 2022 CBO update, but the Grants number was not updated by CBO. So do we delete this line or is it still included?</t>
      </text>
    </comment>
    <comment ref="J83" authorId="7" shapeId="0">
      <text>
        <t>[Threaded comment]
Your version of Excel allows you to read this threaded comment; however, any edits to it will get removed if the file is opened in a newer version of Excel. Learn more: https://go.microsoft.com/fwlink/?linkid=870924
Comment:
    Using data -- not a different spending pattern</t>
      </text>
    </comment>
    <comment ref="AG83" authorId="8" shapeId="0">
      <text>
        <t>[Threaded comment]
Your version of Excel allows you to read this threaded comment; however, any edits to it will get removed if the file is opened in a newer version of Excel. Learn more: https://go.microsoft.com/fwlink/?linkid=870924
Comment:
    Our "ARP Quarterly" sheet does not go farther than Q4 2025.</t>
      </text>
    </comment>
    <comment ref="AG85" authorId="9" shapeId="0">
      <text>
        <t>[Threaded comment]
Your version of Excel allows you to read this threaded comment; however, any edits to it will get removed if the file is opened in a newer version of Excel. Learn more: https://go.microsoft.com/fwlink/?linkid=870924
Comment:
    Our "ARP Quarterly" sheet does not go farther than Q4 2025.</t>
      </text>
    </comment>
    <comment ref="R94" authorId="10" shapeId="0">
      <text>
        <t>[Threaded comment]
Your version of Excel allows you to read this threaded comment; however, any edits to it will get removed if the file is opened in a newer version of Excel. Learn more: https://go.microsoft.com/fwlink/?linkid=870924
Comment:
    Using previous forecast because of reallocation by the BEA</t>
      </text>
    </comment>
    <comment ref="S94" authorId="11" shapeId="0">
      <text>
        <t>[Threaded comment]
Your version of Excel allows you to read this threaded comment; however, any edits to it will get removed if the file is opened in a newer version of Excel. Learn more: https://go.microsoft.com/fwlink/?linkid=870924
Comment:
    Don't pull again</t>
      </text>
    </comment>
    <comment ref="B95" authorId="12" shapeId="0">
      <text>
        <t>[Threaded comment]
Your version of Excel allows you to read this threaded comment; however, any edits to it will get removed if the file is opened in a newer version of Excel. Learn more: https://go.microsoft.com/fwlink/?linkid=870924
Comment:
    Similar question to row 85</t>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tc={976B723C-4211-4969-882A-4B89C4902055}</author>
    <author>tc={02F35ABE-CA0E-4752-B4BE-50C4C795E703}</author>
    <author>tc={AE4F4DBA-8FF0-4B1D-A491-6C12F4F882B3}</author>
    <author>tc={24FBD5BF-B5A2-42EE-86D8-C65CFB4953A8}</author>
    <author>tc={0ADCB210-D448-44DD-A5EE-5E6E7334408B}</author>
    <author>tc={3D5BBFAC-4E76-4F2A-B34F-264D54111B07}</author>
    <author>tc={83D811F6-0D96-4C08-95F4-56B25068EEA9}</author>
  </authors>
  <commentList>
    <comment ref="B9" authorId="0" shapeId="0">
      <text>
        <t>[Threaded comment]
Your version of Excel allows you to read this threaded comment; however, any edits to it will get removed if the file is opened in a newer version of Excel. Learn more: https://go.microsoft.com/fwlink/?linkid=870924
Comment:
    May 2022 CBO economic projections row 127 quarterly table
Reply:
    This is now February 2023 CBO economic projections row 127 quarterly table
Reply:
    This is now July 2023 CBO economic projections row 127 quarterly table</t>
      </text>
    </comment>
    <comment ref="B10" authorId="1" shapeId="0">
      <text>
        <t>[Threaded comment]
Your version of Excel allows you to read this threaded comment; however, any edits to it will get removed if the file is opened in a newer version of Excel. Learn more: https://go.microsoft.com/fwlink/?linkid=870924
Comment:
    May 2022 CBO economic projections row 128 quarterly table
Reply:
    This is now February 2023 CBO economic projections row 128 quarterly table
Reply:
    This is now July 2023 CBO economic projections row 128 quarterly table</t>
      </text>
    </comment>
    <comment ref="X11" authorId="2" shapeId="0">
      <text>
        <t>[Threaded comment]
Your version of Excel allows you to read this threaded comment; however, any edits to it will get removed if the file is opened in a newer version of Excel. Learn more: https://go.microsoft.com/fwlink/?linkid=870924
Comment:
    We've adjusted these growth rates downwards because discretionary spending was lowered in the budget deal. (1.6% in FY24 and 2.6% FY25 was in the deal, and we smoothed that in to our purchases #)</t>
      </text>
    </comment>
    <comment ref="AD11" authorId="3" shapeId="0">
      <text>
        <t>[Threaded comment]
Your version of Excel allows you to read this threaded comment; however, any edits to it will get removed if the file is opened in a newer version of Excel. Learn more: https://go.microsoft.com/fwlink/?linkid=870924
Comment:
    We may want to revisit our growth rate assumptions beyond Q1 2025. For now, we have set it back to the CBO projections.</t>
      </text>
    </comment>
    <comment ref="AG12" authorId="4" shapeId="0">
      <text>
        <t>[Threaded comment]
Your version of Excel allows you to read this threaded comment; however, any edits to it will get removed if the file is opened in a newer version of Excel. Learn more: https://go.microsoft.com/fwlink/?linkid=870924
Comment:
    This number isn't a valid projection until we get a 2026 Q1 growth rate.</t>
      </text>
    </comment>
    <comment ref="B25" authorId="5" shapeId="0">
      <text>
        <t>[Threaded comment]
Your version of Excel allows you to read this threaded comment; however, any edits to it will get removed if the file is opened in a newer version of Excel. Learn more: https://go.microsoft.com/fwlink/?linkid=870924
Comment:
    May 2022 CBO economic projections row 129 quarterly table
Reply:
    This is now February 2023 CBO economic projections row 129 quarterly table
Reply:
    This is now July 2023 CBO economic projections row 129 quarterly table</t>
      </text>
    </comment>
    <comment ref="U26" authorId="6" shapeId="0">
      <text>
        <t>[Threaded comment]
Your version of Excel allows you to read this threaded comment; however, any edits to it will get removed if the file is opened in a newer version of Excel. Learn more: https://go.microsoft.com/fwlink/?linkid=870924
Comment:
    Is something wrong here? Why is it -100?</t>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tc={C8AD5ECB-6700-45F3-8A5E-89F70EFCEC27}</author>
    <author>tc={3E7AAE05-9E76-4CF3-873B-76FF197F21FE}</author>
    <author>tc={9C6B073E-F7AB-4CBA-B38C-DC03A0972F64}</author>
    <author>tc={B5E978D5-CE65-4AE2-8DD7-1EF95BA9E399}</author>
    <author>tc={DB908DB8-ED36-4713-AE3C-B9DFD0F93D1E}</author>
    <author>tc={531C2B30-B748-4992-BA59-32A200D8CA7B}</author>
    <author>tc={02CD4DDF-2C52-45CC-A7C0-F81AC2D1A26A}</author>
    <author>tc={7010EE95-CECC-419E-AEDA-DD810575C98C}</author>
  </authors>
  <commentList>
    <comment ref="V12" authorId="0" shapeId="0">
      <text>
        <t>[Threaded comment]
Your version of Excel allows you to read this threaded comment; however, any edits to it will get removed if the file is opened in a newer version of Excel. Learn more: https://go.microsoft.com/fwlink/?linkid=870924
Comment:
    Assuming pre-pandemic trend is putting us too high</t>
      </text>
    </comment>
    <comment ref="R19" authorId="1" shapeId="0">
      <text>
        <t>[Threaded comment]
Your version of Excel allows you to read this threaded comment; however, any edits to it will get removed if the file is opened in a newer version of Excel. Learn more: https://go.microsoft.com/fwlink/?linkid=870924
Comment:
    We had these coming in at 21 and 6 respectively</t>
      </text>
    </comment>
    <comment ref="U20" authorId="2" shapeId="0">
      <text>
        <t>[Threaded comment]
Your version of Excel allows you to read this threaded comment; however, any edits to it will get removed if the file is opened in a newer version of Excel. Learn more: https://go.microsoft.com/fwlink/?linkid=870924
Comment:
    Preserving forecast formula since bea stopped reporting line item</t>
      </text>
    </comment>
    <comment ref="R22" authorId="3" shapeId="0">
      <text>
        <t>[Threaded comment]
Your version of Excel allows you to read this threaded comment; however, any edits to it will get removed if the file is opened in a newer version of Excel. Learn more: https://go.microsoft.com/fwlink/?linkid=870924
Comment:
    There was no total amount authorized for this program, and the SBA has stopped accepting applications as of January 2022.
https://www.sba.gov/funding-programs/loans/covid-19-relief-options/covid-19-economic-injury-disaster-loan/about-targeted-eidl-advance-supplemental-targeted-advance</t>
      </text>
    </comment>
    <comment ref="P25" authorId="4" shapeId="0">
      <text>
        <t>[Threaded comment]
Your version of Excel allows you to read this threaded comment; however, any edits to it will get removed if the file is opened in a newer version of Excel. Learn more: https://go.microsoft.com/fwlink/?linkid=870924
Comment:
    This is used to keep line 12 (non-leg subsidies) at a consistent level</t>
      </text>
    </comment>
    <comment ref="B26" authorId="5" shapeId="0">
      <text>
        <t>[Threaded comment]
Your version of Excel allows you to read this threaded comment; however, any edits to it will get removed if the file is opened in a newer version of Excel. Learn more: https://go.microsoft.com/fwlink/?linkid=870924
Comment:
    This row and the next are policy lines since the May 2022 CBO update, but we don't get a CBO line for Total Federal Subsidies. So do we delete these rows?</t>
      </text>
    </comment>
    <comment ref="R45" authorId="6" shapeId="0">
      <text>
        <t>[Threaded comment]
Your version of Excel allows you to read this threaded comment; however, any edits to it will get removed if the file is opened in a newer version of Excel. Learn more: https://go.microsoft.com/fwlink/?linkid=870924
Comment:
    Flag because ARP subsidies come in 100 lower based on ARP score, non-ARP subsidies now much higher going forward.</t>
      </text>
    </comment>
    <comment ref="S46" authorId="7" shapeId="0">
      <text>
        <t>[Threaded comment]
Your version of Excel allows you to read this threaded comment; however, any edits to it will get removed if the file is opened in a newer version of Excel. Learn more: https://go.microsoft.com/fwlink/?linkid=870924
Comment:
    Should we forecast a negative number for this item?</t>
      </text>
    </comment>
  </commentList>
</comments>
</file>

<file path=xl/comments19.xml><?xml version="1.0" encoding="utf-8"?>
<comments xmlns="http://schemas.openxmlformats.org/spreadsheetml/2006/main" xmlns:mc="http://schemas.openxmlformats.org/markup-compatibility/2006" xmlns:xr="http://schemas.microsoft.com/office/spreadsheetml/2014/revision" mc:Ignorable="xr">
  <authors>
    <author>tc={6F7D0E44-45B2-4003-8249-3888890A6B9B}</author>
    <author>tc={AD8BE1EB-30C1-4CFB-A518-57E98CBEADF4}</author>
    <author>tc={C3958D6E-5D0B-4757-8548-DC4AB51469BE}</author>
    <author>tc={09188FF2-A127-4014-A01D-03DD2BF0FA2E}</author>
    <author>tc={5E6012FC-E5EC-49B2-9F3E-FF9BACB20939}</author>
  </authors>
  <commentList>
    <comment ref="V12" authorId="0" shapeId="0">
      <text>
        <t>[Threaded comment]
Your version of Excel allows you to read this threaded comment; however, any edits to it will get removed if the file is opened in a newer version of Excel. Learn more: https://go.microsoft.com/fwlink/?linkid=870924
Comment:
    End of public health emergency,  April 2023, so FMAP share goes down.
Reply:
    How do we feel about FMAP stabilizing at 0.71 in our projections?</t>
      </text>
    </comment>
    <comment ref="W12" authorId="1" shapeId="0">
      <text>
        <t>[Threaded comment]
Your version of Excel allows you to read this threaded comment; however, any edits to it will get removed if the file is opened in a newer version of Excel. Learn more: https://go.microsoft.com/fwlink/?linkid=870924
Comment:
    We reduced this predicted FMAP from .745 to .72 because Q2 FMAP came in quite low</t>
      </text>
    </comment>
    <comment ref="B17" authorId="2" shapeId="0">
      <text>
        <t>[Threaded comment]
Your version of Excel allows you to read this threaded comment; however, any edits to it will get removed if the file is opened in a newer version of Excel. Learn more: https://go.microsoft.com/fwlink/?linkid=870924
Comment:
    May 2022 CBO 10-year budget projections Table 3-2 Mandatory Outlays Projected in CBO's baseline, adjusted to exclude effects of timing shifts, Row 18
Reply:
    This is now February 2023 CBO 10-year budget projections table 1-4 Mandatory Outlays Adjusted to Exclude the Effect of Timing Shifts, row 15, starting from 2022
Reply:
    May 2023 CBO 10-year budget projections supplemental table 2 Major health care programs &gt; Medicaid (row 16) starting from Actual, 2022.</t>
      </text>
    </comment>
    <comment ref="W26" authorId="3" shapeId="0">
      <text>
        <t>[Threaded comment]
Your version of Excel allows you to read this threaded comment; however, any edits to it will get removed if the file is opened in a newer version of Excel. Learn more: https://go.microsoft.com/fwlink/?linkid=870924
Comment:
    Medicaid has been growing much faster than the CBO 10-year budget predicts. So this might we worth revisiting because CBO's growth rate seems unrealistic</t>
      </text>
    </comment>
    <comment ref="V27" authorId="4" shapeId="0">
      <text>
        <t>[Threaded comment]
Your version of Excel allows you to read this threaded comment; however, any edits to it will get removed if the file is opened in a newer version of Excel. Learn more: https://go.microsoft.com/fwlink/?linkid=870924
Comment:
    Is there any reason we want a 32 here? The formula doesn't have any dependents, so this is not factoring into anything.</t>
      </text>
    </comment>
  </commentList>
</comments>
</file>

<file path=xl/comments20.xml><?xml version="1.0" encoding="utf-8"?>
<comments xmlns="http://schemas.openxmlformats.org/spreadsheetml/2006/main" xmlns:mc="http://schemas.openxmlformats.org/markup-compatibility/2006" xmlns:xr="http://schemas.microsoft.com/office/spreadsheetml/2014/revision" mc:Ignorable="xr">
  <authors>
    <author>tc={FBCF6AFF-3308-4DB2-931F-AB1BC267CB41}</author>
  </authors>
  <commentList>
    <comment ref="B19" authorId="0" shapeId="0">
      <text>
        <t>[Threaded comment]
Your version of Excel allows you to read this threaded comment; however, any edits to it will get removed if the file is opened in a newer version of Excel. Learn more: https://go.microsoft.com/fwlink/?linkid=870924
Comment:
    May 2022 CBO 10-year budget projections Table 3-2 Mandatory Outlays Projected in CBO's baseline, adjusted to exclude effects of timing shifts, Row 17
Reply:
    This is now February 2023 10-year budget projections table 1-4 Mandatory Outlays adjusted to exclude effect of timing shifts, row 14, from 2022
Reply:
    May 2023 CBO 10-year budget projections supplemental table 2 Major Health Care Programs &gt; Medicare (row 15) from Actual, 2022 onward</t>
      </text>
    </comment>
  </commentList>
</comments>
</file>

<file path=xl/comments21.xml><?xml version="1.0" encoding="utf-8"?>
<comments xmlns="http://schemas.openxmlformats.org/spreadsheetml/2006/main" xmlns:mc="http://schemas.openxmlformats.org/markup-compatibility/2006" xmlns:xr="http://schemas.microsoft.com/office/spreadsheetml/2014/revision" mc:Ignorable="xr">
  <authors>
    <author>tc={5E8C922E-2E18-4038-98CC-7367E12CF4D7}</author>
  </authors>
  <commentList>
    <comment ref="W11" authorId="0" shapeId="0">
      <text>
        <t>[Threaded comment]
Your version of Excel allows you to read this threaded comment; however, any edits to it will get removed if the file is opened in a newer version of Excel. Learn more: https://go.microsoft.com/fwlink/?linkid=870924
Comment:
    We reduced the CBO value (https://www.cbo.gov/system/files/2023-03/58983-IDR.pdf) by 90% because of Biden update in response to Supreme Court decision</t>
      </text>
    </comment>
  </commentList>
</comments>
</file>

<file path=xl/comments22.xml><?xml version="1.0" encoding="utf-8"?>
<comments xmlns="http://schemas.openxmlformats.org/spreadsheetml/2006/main" xmlns:mc="http://schemas.openxmlformats.org/markup-compatibility/2006" xmlns:xr="http://schemas.microsoft.com/office/spreadsheetml/2014/revision" mc:Ignorable="xr">
  <authors>
    <author>tc={36E0E18E-822C-4DD6-8410-5E4C883D1836}</author>
    <author>tc={3012ED06-42B4-440E-92A9-D4BCE51A80AC}</author>
    <author>tc={344D7ABE-26E3-4303-8241-3B2D9BE19C4C}</author>
    <author>tc={581A763D-69E7-4316-A641-33877C6ED334}</author>
    <author>tc={62AD165D-7A82-4BF4-8868-C46B05D9A871}</author>
    <author>tc={88370A64-FBDF-4CF1-9910-136364F7D354}</author>
    <author>tc={9CD67460-E1CB-4B53-9C37-E18E4A204770}</author>
    <author>tc={A31EA57F-7996-44C1-AB78-CC91DB6F6574}</author>
    <author>tc={E1EEB2AC-C029-4C98-981E-E7577AACBA1F}</author>
    <author>tc={8624CBF8-0C25-4544-B55E-7210BBE07E41}</author>
    <author>tc={B38BAE8E-DF30-49E2-9F96-90A1041E4DF0}</author>
    <author>tc={96427D88-0329-491C-A939-11D66B55F1C3}</author>
    <author>tc={8AABB420-F73D-4E8A-8DF7-F245078D4E11}</author>
    <author>tc={41707468-7438-4BC6-B704-F002DDD23F47}</author>
    <author>tc={768266C3-5F6F-4B4B-A0F2-5FE77F7C9D9D}</author>
    <author>tc={CEF813AA-D4CC-411F-B865-86A64AC5EEB6}</author>
    <author>tc={DDFF41A6-D6EC-4A60-A3F9-0AF92DDF8C11}</author>
    <author>tc={6AF7CFB2-704D-4104-831C-CFDBBA2AEEEB}</author>
  </authors>
  <commentList>
    <comment ref="V12" authorId="0" shapeId="0">
      <text>
        <t>[Threaded comment]
Your version of Excel allows you to read this threaded comment; however, any edits to it will get removed if the file is opened in a newer version of Excel. Learn more: https://go.microsoft.com/fwlink/?linkid=870924
Comment:
    Why are the projected #s so different from the historical #s?</t>
      </text>
    </comment>
    <comment ref="T24" authorId="1" shapeId="0">
      <text>
        <t>[Threaded comment]
Your version of Excel allows you to read this threaded comment; however, any edits to it will get removed if the file is opened in a newer version of Excel. Learn more: https://go.microsoft.com/fwlink/?linkid=870924
Comment:
    Hard coded, formulas otherwise maintained.</t>
      </text>
    </comment>
    <comment ref="W26" authorId="2" shapeId="0">
      <text>
        <t>[Threaded comment]
Your version of Excel allows you to read this threaded comment; however, any edits to it will get removed if the file is opened in a newer version of Excel. Learn more: https://go.microsoft.com/fwlink/?linkid=870924
Comment:
    Our SNAP due to COVID projection goes on at its current level forever. Does this make sense to us, especially because it's been leveling off?</t>
      </text>
    </comment>
    <comment ref="S27" authorId="3" shapeId="0">
      <text>
        <t>[Threaded comment]
Your version of Excel allows you to read this threaded comment; however, any edits to it will get removed if the file is opened in a newer version of Excel. Learn more: https://go.microsoft.com/fwlink/?linkid=870924
Comment:
    This didn't get automatically pulled in by Haver. Run Haver pull tomorrow.</t>
      </text>
    </comment>
    <comment ref="U27" authorId="4" shapeId="0">
      <text>
        <t>[Threaded comment]
Your version of Excel allows you to read this threaded comment; however, any edits to it will get removed if the file is opened in a newer version of Excel. Learn more: https://go.microsoft.com/fwlink/?linkid=870924
Comment:
    Back to pre-pandemic level so we no longer get data from BEA and we don't use it</t>
      </text>
    </comment>
    <comment ref="S30" authorId="5" shapeId="0">
      <text>
        <t>[Threaded comment]
Your version of Excel allows you to read this threaded comment; however, any edits to it will get removed if the file is opened in a newer version of Excel. Learn more: https://go.microsoft.com/fwlink/?linkid=870924
Comment:
    Another prediction ARP will crash. Do we still want this?</t>
      </text>
    </comment>
    <comment ref="B32" authorId="6" shapeId="0">
      <text>
        <t>[Threaded comment]
Your version of Excel allows you to read this threaded comment; however, any edits to it will get removed if the file is opened in a newer version of Excel. Learn more: https://go.microsoft.com/fwlink/?linkid=870924
Comment:
    Same issue as previous--we have policies but they don't feed into anything we get from the CBO. So what do we do?</t>
      </text>
    </comment>
    <comment ref="B58" authorId="7" shapeId="0">
      <text>
        <t>[Threaded comment]
Your version of Excel allows you to read this threaded comment; however, any edits to it will get removed if the file is opened in a newer version of Excel. Learn more: https://go.microsoft.com/fwlink/?linkid=870924
Comment:
    Same issue as previous--we have policies but they don't feed into anything we get from the CBO. So what do we do?</t>
      </text>
    </comment>
    <comment ref="W77" authorId="8" shapeId="0">
      <text>
        <t>[Threaded comment]
Your version of Excel allows you to read this threaded comment; however, any edits to it will get removed if the file is opened in a newer version of Excel. Learn more: https://go.microsoft.com/fwlink/?linkid=870924
Comment:
    We're assuming it will stay at 37.7 because of the new TFP</t>
      </text>
    </comment>
    <comment ref="J93" authorId="9" shapeId="0">
      <text>
        <t>[Threaded comment]
Your version of Excel allows you to read this threaded comment; however, any edits to it will get removed if the file is opened in a newer version of Excel. Learn more: https://go.microsoft.com/fwlink/?linkid=870924
Comment:
    Formula changes to grow by counterfactual pre-covid growth rate</t>
      </text>
    </comment>
    <comment ref="M93" authorId="10" shapeId="0">
      <text>
        <t>[Threaded comment]
Your version of Excel allows you to read this threaded comment; however, any edits to it will get removed if the file is opened in a newer version of Excel. Learn more: https://go.microsoft.com/fwlink/?linkid=870924
Comment:
    Accounting for step up in social security
Reply:
    every Q1</t>
      </text>
    </comment>
    <comment ref="U93" authorId="11" shapeId="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Y93" authorId="12" shapeId="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AC93" authorId="13" shapeId="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U106" authorId="14" shapeId="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Y106" authorId="15" shapeId="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AC106" authorId="16" shapeId="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B118" authorId="17" shapeId="0">
      <text>
        <t>[Threaded comment]
Your version of Excel allows you to read this threaded comment; however, any edits to it will get removed if the file is opened in a newer version of Excel. Learn more: https://go.microsoft.com/fwlink/?linkid=870924
Comment:
    CBO Feb 2023 budget projections table 1-4, social security subtotal
Reply:
    CBO May 2023 budget projections supplemental table 2, social security subtotal</t>
      </text>
    </comment>
  </commentList>
</comments>
</file>

<file path=xl/comments23.xml><?xml version="1.0" encoding="utf-8"?>
<comments xmlns="http://schemas.openxmlformats.org/spreadsheetml/2006/main" xmlns:mc="http://schemas.openxmlformats.org/markup-compatibility/2006" xmlns:xr="http://schemas.microsoft.com/office/spreadsheetml/2014/revision" mc:Ignorable="xr">
  <authors>
    <author>tc={505E7BD6-88A4-42AD-A6DC-68BD0BE87D33}</author>
    <author>tc={881F3BB7-106B-4F00-B0DA-BD9A53BEF838}</author>
    <author>tc={C3DB8831-9F87-4F3D-9B9D-9A9E1597F426}</author>
    <author>tc={4228D01B-4AEF-4CA7-B658-811954DCF7BB}</author>
    <author>tc={04B398A3-1374-48E0-B6C2-D78AE6DA1BDD}</author>
    <author>tc={0D6526F1-FB84-4CE1-BF6D-D216D2CBFA7D}</author>
    <author>tc={776C20D9-BBE8-4C4A-83F8-DBDF30610EB7}</author>
    <author>tc={13EDECA1-3336-4AAC-8327-B0C38DEC95D7}</author>
    <author>tc={60848DDC-4FFF-464F-B8D9-5B6A281B60B5}</author>
    <author>tc={E57A7D31-77D0-420E-9DD7-198719027F9A}</author>
    <author>tc={C002318B-0202-4CC0-8DD3-1725593FE3D1}</author>
    <author>tc={E4FE7A8B-4D2A-4359-B238-2B2BE1512246}</author>
    <author>tc={43DC2388-3546-49A3-A073-D026721B0873}</author>
    <author>tc={FABA84AA-C37B-4336-B1EE-7A5E70CE24AE}</author>
    <author>tc={54F419B7-0667-48BB-8A9C-D19D1B8EB15F}</author>
    <author>tc={24DC2710-2BAF-4CA0-A042-43B56D306DEE}</author>
    <author>tc={EB478BFD-2402-456B-898A-BD2349A0E650}</author>
    <author>tc={B854E505-68D2-4028-B487-5373AF8AF641}</author>
    <author>tc={A74F5C9C-5443-4AD1-9B0C-B7667FF0C0B0}</author>
    <author>tc={6EBA7EC1-98AF-47E6-9E37-660FEFC5B8A8}</author>
    <author>tc={D9B40975-2C01-46AD-98EC-7D62C3266F39}</author>
    <author>tc={19FB8D81-993F-405A-A8CE-0DEF848E524B}</author>
  </authors>
  <commentList>
    <comment ref="V12" authorId="0" shapeId="0">
      <text>
        <t>[Threaded comment]
Your version of Excel allows you to read this threaded comment; however, any edits to it will get removed if the file is opened in a newer version of Excel. Learn more: https://go.microsoft.com/fwlink/?linkid=870924
Comment:
    Why are the projected #s so different from the historical #s?</t>
      </text>
    </comment>
    <comment ref="S13" authorId="1" shapeId="0">
      <text>
        <t>[Threaded comment]
Your version of Excel allows you to read this threaded comment; however, any edits to it will get removed if the file is opened in a newer version of Excel. Learn more: https://go.microsoft.com/fwlink/?linkid=870924
Comment:
    This didn't get automatically pulled in by Haver. Run Haver pull tomorrow.</t>
      </text>
    </comment>
    <comment ref="U13" authorId="2" shapeId="0">
      <text>
        <t>[Threaded comment]
Your version of Excel allows you to read this threaded comment; however, any edits to it will get removed if the file is opened in a newer version of Excel. Learn more: https://go.microsoft.com/fwlink/?linkid=870924
Comment:
    Back to pre-pandemic level so we no longer get data from BEA and we don't use it</t>
      </text>
    </comment>
    <comment ref="W24" authorId="3" shapeId="0">
      <text>
        <t>[Threaded comment]
Your version of Excel allows you to read this threaded comment; however, any edits to it will get removed if the file is opened in a newer version of Excel. Learn more: https://go.microsoft.com/fwlink/?linkid=870924
Comment:
    Our SNAP due to COVID projection goes on at its current level forever. Does this make sense to us, especially because it's been leveling off?</t>
      </text>
    </comment>
    <comment ref="V25" authorId="4" shapeId="0">
      <text>
        <t>[Threaded comment]
Your version of Excel allows you to read this threaded comment; however, any edits to it will get removed if the file is opened in a newer version of Excel. Learn more: https://go.microsoft.com/fwlink/?linkid=870924
Comment:
    Why are the projected #s so different from the historical #s?</t>
      </text>
    </comment>
    <comment ref="T32" authorId="5" shapeId="0">
      <text>
        <t>[Threaded comment]
Your version of Excel allows you to read this threaded comment; however, any edits to it will get removed if the file is opened in a newer version of Excel. Learn more: https://go.microsoft.com/fwlink/?linkid=870924
Comment:
    Hard coded, formulas otherwise maintained.</t>
      </text>
    </comment>
    <comment ref="W34" authorId="6" shapeId="0">
      <text>
        <t>[Threaded comment]
Your version of Excel allows you to read this threaded comment; however, any edits to it will get removed if the file is opened in a newer version of Excel. Learn more: https://go.microsoft.com/fwlink/?linkid=870924
Comment:
    Our SNAP due to COVID projection goes on at its current level forever. Does this make sense to us, especially because it's been leveling off?</t>
      </text>
    </comment>
    <comment ref="S35" authorId="7" shapeId="0">
      <text>
        <t>[Threaded comment]
Your version of Excel allows you to read this threaded comment; however, any edits to it will get removed if the file is opened in a newer version of Excel. Learn more: https://go.microsoft.com/fwlink/?linkid=870924
Comment:
    This didn't get automatically pulled in by Haver. Run Haver pull tomorrow.</t>
      </text>
    </comment>
    <comment ref="U35" authorId="8" shapeId="0">
      <text>
        <t>[Threaded comment]
Your version of Excel allows you to read this threaded comment; however, any edits to it will get removed if the file is opened in a newer version of Excel. Learn more: https://go.microsoft.com/fwlink/?linkid=870924
Comment:
    Back to pre-pandemic level so we no longer get data from BEA and we don't use it</t>
      </text>
    </comment>
    <comment ref="S38" authorId="9" shapeId="0">
      <text>
        <t>[Threaded comment]
Your version of Excel allows you to read this threaded comment; however, any edits to it will get removed if the file is opened in a newer version of Excel. Learn more: https://go.microsoft.com/fwlink/?linkid=870924
Comment:
    Another prediction ARP will crash. Do we still want this?</t>
      </text>
    </comment>
    <comment ref="B40" authorId="10" shapeId="0">
      <text>
        <t>[Threaded comment]
Your version of Excel allows you to read this threaded comment; however, any edits to it will get removed if the file is opened in a newer version of Excel. Learn more: https://go.microsoft.com/fwlink/?linkid=870924
Comment:
    Same issue as previous--we have policies but they don't feed into anything we get from the CBO. So what do we do?</t>
      </text>
    </comment>
    <comment ref="B66" authorId="11" shapeId="0">
      <text>
        <t>[Threaded comment]
Your version of Excel allows you to read this threaded comment; however, any edits to it will get removed if the file is opened in a newer version of Excel. Learn more: https://go.microsoft.com/fwlink/?linkid=870924
Comment:
    Same issue as previous--we have policies but they don't feed into anything we get from the CBO. So what do we do?</t>
      </text>
    </comment>
    <comment ref="W85" authorId="12" shapeId="0">
      <text>
        <t>[Threaded comment]
Your version of Excel allows you to read this threaded comment; however, any edits to it will get removed if the file is opened in a newer version of Excel. Learn more: https://go.microsoft.com/fwlink/?linkid=870924
Comment:
    We're assuming it will stay at 37.7 because of the new TFP</t>
      </text>
    </comment>
    <comment ref="J101" authorId="13" shapeId="0">
      <text>
        <t>[Threaded comment]
Your version of Excel allows you to read this threaded comment; however, any edits to it will get removed if the file is opened in a newer version of Excel. Learn more: https://go.microsoft.com/fwlink/?linkid=870924
Comment:
    Formula changes to grow by counterfactual pre-covid growth rate</t>
      </text>
    </comment>
    <comment ref="M101" authorId="14" shapeId="0">
      <text>
        <t>[Threaded comment]
Your version of Excel allows you to read this threaded comment; however, any edits to it will get removed if the file is opened in a newer version of Excel. Learn more: https://go.microsoft.com/fwlink/?linkid=870924
Comment:
    Accounting for step up in social security
Reply:
    every Q1</t>
      </text>
    </comment>
    <comment ref="U101" authorId="15" shapeId="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Y101" authorId="16" shapeId="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AC101" authorId="17" shapeId="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U114" authorId="18" shapeId="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Y114" authorId="19" shapeId="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AC114" authorId="20" shapeId="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B126" authorId="21" shapeId="0">
      <text>
        <t>[Threaded comment]
Your version of Excel allows you to read this threaded comment; however, any edits to it will get removed if the file is opened in a newer version of Excel. Learn more: https://go.microsoft.com/fwlink/?linkid=870924
Comment:
    CBO Feb 2023 budget projections table 1-4, social security subtotal
Reply:
    CBO May 2023 budget projections supplemental table 2, social security subtotal</t>
      </text>
    </comment>
  </commentList>
</comments>
</file>

<file path=xl/comments26.xml><?xml version="1.0" encoding="utf-8"?>
<comments xmlns="http://schemas.openxmlformats.org/spreadsheetml/2006/main" xmlns:mc="http://schemas.openxmlformats.org/markup-compatibility/2006" xmlns:xr="http://schemas.microsoft.com/office/spreadsheetml/2014/revision" mc:Ignorable="xr">
  <authors>
    <author>tc={C1427567-6345-422C-950F-10556EB5D1E6}</author>
    <author>tc={EBE1E7D2-6EB8-4B92-8CE8-BB562C83E893}</author>
    <author>tc={9443444D-0A20-425F-9300-C411DBC65A0D}</author>
    <author>tc={54F6D9F3-8868-417E-999A-B95E2C1FC589}</author>
    <author>tc={1FB99C5A-E921-4C2B-94A6-469F8368DE8C}</author>
    <author>tc={CE0F5DCB-3CCE-4E3D-A6E4-2AC8A4A5F19D}</author>
    <author>tc={B0E96582-484F-445D-8FF5-3592B5A172FA}</author>
    <author>tc={E6B5A35A-07FA-4F2B-9A9E-866D21A47917}</author>
    <author>tc={BAC4C9C5-057D-4522-9D5B-345501733B13}</author>
    <author>tc={903D683D-E956-41A0-87A0-4A0ACF2A3EC0}</author>
    <author>tc={3EBCE0D2-6A48-4CE9-BC8C-5855F5261D1F}</author>
    <author>tc={48184811-5BD0-438A-8E38-4FDE0C8DFA8F}</author>
    <author>tc={D2748782-D0E6-49AC-8A19-1F2FBF9255CC}</author>
    <author>tc={A46F7C4F-6912-4219-A6BF-9B291D29572E}</author>
    <author>tc={76E953CB-BD49-43CF-8F2D-8BFB47D725D7}</author>
    <author>tc={8FB584A5-2B54-4AD8-94A1-F46A717E4FE5}</author>
    <author>tc={65B2F617-D738-4757-983D-98D9DB3870FB}</author>
    <author>tc={0AC09EFD-8A54-444C-A82D-77111C533292}</author>
    <author>tc={3DA40B3D-4A5D-452E-A72D-B2030842DDB4}</author>
    <author>tc={D99B9B54-6076-41EB-BC07-437AE218B08B}</author>
    <author>tc={623F5CCB-51DE-44FD-917A-D45F49A14B56}</author>
    <author>tc={76D39B51-9B45-4C9D-BC1F-F3C52C7844F2}</author>
    <author>tc={261212D0-3270-4BCA-9A94-F5349DB2897B}</author>
    <author>tc={093CFE5E-1370-4B7D-A6E3-831D81F9257A}</author>
    <author>tc={8471787A-6E7E-4D0B-B7B0-44BB3DD67EEC}</author>
    <author>tc={C0761490-DB03-459E-80D6-455B0C07D430}</author>
  </authors>
  <commentList>
    <comment ref="R8" authorId="0" shapeId="0">
      <text>
        <t>[Threaded comment]
Your version of Excel allows you to read this threaded comment; however, any edits to it will get removed if the file is opened in a newer version of Excel. Learn more: https://go.microsoft.com/fwlink/?linkid=870924
Comment:
    The levels are a lot lower!</t>
      </text>
    </comment>
    <comment ref="V16" authorId="1" shapeId="0">
      <text>
        <t>[Threaded comment]
Your version of Excel allows you to read this threaded comment; however, any edits to it will get removed if the file is opened in a newer version of Excel. Learn more: https://go.microsoft.com/fwlink/?linkid=870924
Comment:
    Drag my predecessor forward in August 2023!! (Corporate taxes come in late, and we couldn't update in July!)</t>
      </text>
    </comment>
    <comment ref="V25" authorId="2" shapeId="0">
      <text>
        <t>[Threaded comment]
Your version of Excel allows you to read this threaded comment; however, any edits to it will get removed if the file is opened in a newer version of Excel. Learn more: https://go.microsoft.com/fwlink/?linkid=870924
Comment:
    Drag my predecessor forward in August 2023!! (Corporate taxes come in late, and we couldn't update in July!)</t>
      </text>
    </comment>
    <comment ref="D50" authorId="3" shapeId="0">
      <text>
        <t>[Threaded comment]
Your version of Excel allows you to read this threaded comment; however, any edits to it will get removed if the file is opened in a newer version of Excel. Learn more: https://go.microsoft.com/fwlink/?linkid=870924
Comment:
    May 2023 CBO Budget Projections Table 1 Row 12</t>
      </text>
    </comment>
    <comment ref="D51" authorId="4" shapeId="0">
      <text>
        <t>[Threaded comment]
Your version of Excel allows you to read this threaded comment; however, any edits to it will get removed if the file is opened in a newer version of Excel. Learn more: https://go.microsoft.com/fwlink/?linkid=870924
Comment:
    February 2023 Budget Projections Table 1 Row 13
Reply:
    These are now May 2023 Budget Projections Table 1 row 13</t>
      </text>
    </comment>
    <comment ref="D53" authorId="5" shapeId="0">
      <text>
        <t>[Threaded comment]
Your version of Excel allows you to read this threaded comment; however, any edits to it will get removed if the file is opened in a newer version of Excel. Learn more: https://go.microsoft.com/fwlink/?linkid=870924
Comment:
    February 2023 CBO Budget Projections Table 1-6 Row 14</t>
      </text>
    </comment>
    <comment ref="D54" authorId="6" shapeId="0">
      <text>
        <t>[Threaded comment]
Your version of Excel allows you to read this threaded comment; however, any edits to it will get removed if the file is opened in a newer version of Excel. Learn more: https://go.microsoft.com/fwlink/?linkid=870924
Comment:
    February 2023 CBO Budget Projections Table 1-6 Row 16</t>
      </text>
    </comment>
    <comment ref="D55" authorId="7" shapeId="0">
      <text>
        <t>[Threaded comment]
Your version of Excel allows you to read this threaded comment; however, any edits to it will get removed if the file is opened in a newer version of Excel. Learn more: https://go.microsoft.com/fwlink/?linkid=870924
Comment:
    May 2023 CBO Budget Projections Table 1 Row 14</t>
      </text>
    </comment>
    <comment ref="D73" authorId="8" shapeId="0">
      <text>
        <t>[Threaded comment]
Your version of Excel allows you to read this threaded comment; however, any edits to it will get removed if the file is opened in a newer version of Excel. Learn more: https://go.microsoft.com/fwlink/?linkid=870924
Comment:
    February 2023 CBO Economic Projections Fiscal Year Table row 92
Reply:
    July 2023 now</t>
      </text>
    </comment>
    <comment ref="D74" authorId="9" shapeId="0">
      <text>
        <t>[Threaded comment]
Your version of Excel allows you to read this threaded comment; however, any edits to it will get removed if the file is opened in a newer version of Excel. Learn more: https://go.microsoft.com/fwlink/?linkid=870924
Comment:
    February 2023 CBO Economic Projections Fiscal Year Table row 96
Reply:
    July 2023 now</t>
      </text>
    </comment>
    <comment ref="D75" authorId="10" shapeId="0">
      <text>
        <t>[Threaded comment]
Your version of Excel allows you to read this threaded comment; however, any edits to it will get removed if the file is opened in a newer version of Excel. Learn more: https://go.microsoft.com/fwlink/?linkid=870924
Comment:
    February 2023 CBO Economic Projections, Fiscal Year Table row 116
Reply:
    July now</t>
      </text>
    </comment>
    <comment ref="D76" authorId="11" shapeId="0">
      <text>
        <t>[Threaded comment]
Your version of Excel allows you to read this threaded comment; however, any edits to it will get removed if the file is opened in a newer version of Excel. Learn more: https://go.microsoft.com/fwlink/?linkid=870924
Comment:
    February 2023 CBO Economic Projections Fiscal Year Table row 110
Reply:
    July now</t>
      </text>
    </comment>
    <comment ref="D97" authorId="12" shapeId="0">
      <text>
        <t>[Threaded comment]
Your version of Excel allows you to read this threaded comment; however, any edits to it will get removed if the file is opened in a newer version of Excel. Learn more: https://go.microsoft.com/fwlink/?linkid=870924
Comment:
    February 2023 CBO Economic Projections Quarterly Table, row 96
Reply:
    Same table and row, July 2023</t>
      </text>
    </comment>
    <comment ref="D98" authorId="13" shapeId="0">
      <text>
        <t>[Threaded comment]
Your version of Excel allows you to read this threaded comment; however, any edits to it will get removed if the file is opened in a newer version of Excel. Learn more: https://go.microsoft.com/fwlink/?linkid=870924
Comment:
    February 2023 CBO Economic Projections quarterly tables, row 98
Reply:
    Same table and row, July 2023</t>
      </text>
    </comment>
    <comment ref="D99" authorId="14" shapeId="0">
      <text>
        <t>[Threaded comment]
Your version of Excel allows you to read this threaded comment; however, any edits to it will get removed if the file is opened in a newer version of Excel. Learn more: https://go.microsoft.com/fwlink/?linkid=870924
Comment:
    February 2023 CBO Economic Projections quarterly table, row 116
Reply:
    Same table and row, July 2023</t>
      </text>
    </comment>
    <comment ref="D100" authorId="15" shapeId="0">
      <text>
        <t>[Threaded comment]
Your version of Excel allows you to read this threaded comment; however, any edits to it will get removed if the file is opened in a newer version of Excel. Learn more: https://go.microsoft.com/fwlink/?linkid=870924
Comment:
    February 2023 CBO Economic Projections quarterly table row 112
Reply:
    Same table and row, July 2023</t>
      </text>
    </comment>
    <comment ref="U123" authorId="16" shapeId="0">
      <text>
        <t>[Threaded comment]
Your version of Excel allows you to read this threaded comment; however, any edits to it will get removed if the file is opened in a newer version of Excel. Learn more: https://go.microsoft.com/fwlink/?linkid=870924
Comment:
    I can't drag these over because of circular references.</t>
      </text>
    </comment>
    <comment ref="V126" authorId="17" shapeId="0">
      <text>
        <t>[Threaded comment]
Your version of Excel allows you to read this threaded comment; however, any edits to it will get removed if the file is opened in a newer version of Excel. Learn more: https://go.microsoft.com/fwlink/?linkid=870924
Comment:
    Drag my predecessor forward in August 2023!! (Corporate taxes come in late, and we couldn't update in July!)</t>
      </text>
    </comment>
    <comment ref="D147" authorId="18" shapeId="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96</t>
      </text>
    </comment>
    <comment ref="D149" authorId="19" shapeId="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98</t>
      </text>
    </comment>
    <comment ref="D151" authorId="20" shapeId="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116</t>
      </text>
    </comment>
    <comment ref="D153" authorId="21" shapeId="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112</t>
      </text>
    </comment>
    <comment ref="D159" authorId="22" shapeId="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96</t>
      </text>
    </comment>
    <comment ref="D161" authorId="23" shapeId="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98</t>
      </text>
    </comment>
    <comment ref="D163" authorId="24" shapeId="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116</t>
      </text>
    </comment>
    <comment ref="D165" authorId="25" shapeId="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112</t>
      </text>
    </comment>
  </commentList>
</comments>
</file>

<file path=xl/comments27.xml><?xml version="1.0" encoding="utf-8"?>
<comments xmlns="http://schemas.openxmlformats.org/spreadsheetml/2006/main" xmlns:mc="http://schemas.openxmlformats.org/markup-compatibility/2006" xmlns:xr="http://schemas.microsoft.com/office/spreadsheetml/2014/revision" mc:Ignorable="xr">
  <authors>
    <author>tc={3D2D0DDD-7B5A-43DF-B8EA-F946232323B5}</author>
    <author>tc={0DF18CD1-DDA4-4936-9B9E-36F885A8A9DF}</author>
    <author>tc={9DDFDF05-CB8A-4154-92B5-FB4AFBAE30F8}</author>
    <author>tc={C72DB8C1-80AB-49EE-8306-B3882C563DE7}</author>
    <author>tc={65400755-1E7E-45CD-B1D4-DAC1E9F13C96}</author>
    <author>tc={2342851E-1027-489D-A9C9-2E8A800F814B}</author>
    <author>tc={7C559531-A861-49AD-8365-07F57C6BE5A0}</author>
  </authors>
  <commentList>
    <comment ref="B52" authorId="0" shapeId="0">
      <text>
        <t>[Threaded comment]
Your version of Excel allows you to read this threaded comment; however, any edits to it will get removed if the file is opened in a newer version of Excel. Learn more: https://go.microsoft.com/fwlink/?linkid=870924
Comment:
    These series are in inst/extdata/projections.xlsx. See the dictionary sheet in that workbook to locate these in CBO. When there's a new baseline, update projections.xlsx and pull in the variables here as well.</t>
      </text>
    </comment>
    <comment ref="B54" authorId="1" shapeId="0">
      <text>
        <t>[Threaded comment]
Your version of Excel allows you to read this threaded comment; however, any edits to it will get removed if the file is opened in a newer version of Excel. Learn more: https://go.microsoft.com/fwlink/?linkid=870924
Comment:
    July 2023 10-year economic projections Quarterly Table line 116</t>
      </text>
    </comment>
    <comment ref="B55" authorId="2" shapeId="0">
      <text>
        <t>[Threaded comment]
Your version of Excel allows you to read this threaded comment; however, any edits to it will get removed if the file is opened in a newer version of Excel. Learn more: https://go.microsoft.com/fwlink/?linkid=870924
Comment:
    July 2023 10-year economic projections quarterly table line 127</t>
      </text>
    </comment>
    <comment ref="B56" authorId="3" shapeId="0">
      <text>
        <t>[Threaded comment]
Your version of Excel allows you to read this threaded comment; however, any edits to it will get removed if the file is opened in a newer version of Excel. Learn more: https://go.microsoft.com/fwlink/?linkid=870924
Comment:
    July 2023 economic projections quarterly table line 129</t>
      </text>
    </comment>
    <comment ref="B57" authorId="4" shapeId="0">
      <text>
        <t>[Threaded comment]
Your version of Excel allows you to read this threaded comment; however, any edits to it will get removed if the file is opened in a newer version of Excel. Learn more: https://go.microsoft.com/fwlink/?linkid=870924
Comment:
    July 2023 economic projections quarterly table line 139</t>
      </text>
    </comment>
    <comment ref="B58" authorId="5" shapeId="0">
      <text>
        <t>[Threaded comment]
Your version of Excel allows you to read this threaded comment; however, any edits to it will get removed if the file is opened in a newer version of Excel. Learn more: https://go.microsoft.com/fwlink/?linkid=870924
Comment:
    July 2023 economic projections quarterly table line 150</t>
      </text>
    </comment>
    <comment ref="B59" authorId="6" shapeId="0">
      <text>
        <t>[Threaded comment]
Your version of Excel allows you to read this threaded comment; however, any edits to it will get removed if the file is opened in a newer version of Excel. Learn more: https://go.microsoft.com/fwlink/?linkid=870924
Comment:
    July 2023 economic projections quarterly table line 152</t>
      </text>
    </comment>
  </commentList>
</comments>
</file>

<file path=xl/comments34.xml><?xml version="1.0" encoding="utf-8"?>
<comments xmlns="http://schemas.openxmlformats.org/spreadsheetml/2006/main" xmlns:mc="http://schemas.openxmlformats.org/markup-compatibility/2006" xmlns:xr="http://schemas.microsoft.com/office/spreadsheetml/2014/revision" mc:Ignorable="xr">
  <authors>
    <author>tc={932956EA-9A05-4B8D-ABE8-9A5A953CB2B6}</author>
  </authors>
  <commentList>
    <comment ref="B4" authorId="0" shapeId="0">
      <text>
        <t>[Threaded comment]
Your version of Excel allows you to read this threaded comment; however, any edits to it will get removed if the file is opened in a newer version of Excel. Learn more: https://go.microsoft.com/fwlink/?linkid=870924
Comment:
    CRFB assumes 8% of forgivable loans will bee repaid, So they actually have $261 in their score</t>
      </text>
    </comment>
  </commentList>
</comments>
</file>

<file path=xl/comments35.xml><?xml version="1.0" encoding="utf-8"?>
<comments xmlns="http://schemas.openxmlformats.org/spreadsheetml/2006/main" xmlns:mc="http://schemas.openxmlformats.org/markup-compatibility/2006" xmlns:xr="http://schemas.microsoft.com/office/spreadsheetml/2014/revision" mc:Ignorable="xr">
  <authors>
    <author>tc={DC73AD49-B7D6-4667-A66E-8EE403D2E997}</author>
    <author>tc={DF115210-C3D9-4849-892E-0C642306D5B7}</author>
  </authors>
  <commentList>
    <comment ref="L5" authorId="0" shapeId="0">
      <text>
        <t>[Threaded comment]
Your version of Excel allows you to read this threaded comment; however, any edits to it will get removed if the file is opened in a newer version of Excel. Learn more: https://go.microsoft.com/fwlink/?linkid=870924
Comment:
    BEA categorizes rental assistance as capital transfer payments. 203 was disbursed in 2021Q1; 100 of that was from the December legislation, 103 of that was from ARP.</t>
      </text>
    </comment>
    <comment ref="O5" authorId="1" shapeId="0">
      <text>
        <t>[Threaded comment]
Your version of Excel allows you to read this threaded comment; however, any edits to it will get removed if the file is opened in a newer version of Excel. Learn more: https://go.microsoft.com/fwlink/?linkid=870924
Comment:
    We changed the CBO score to reflect that more money was going out in 2021 than anticipated as of July 2021</t>
      </text>
    </comment>
  </commentList>
</comments>
</file>

<file path=xl/sharedStrings.xml><?xml version="1.0" encoding="utf-8"?>
<sst xmlns="http://schemas.openxmlformats.org/spreadsheetml/2006/main" count="2615" uniqueCount="2615">
  <si>
    <t>Guide to the FIM Forecast Spreadsheet</t>
  </si>
  <si>
    <t>Sheets:</t>
  </si>
  <si>
    <t>Checklist (New Quarter Release)</t>
  </si>
  <si>
    <t>Checklist of steps to follow when the BEA releases its advance estimate of a new quarter's data</t>
  </si>
  <si>
    <t>Checklist (Monthly Revision)</t>
  </si>
  <si>
    <t>Checklist of steps to follow for BEA's two revisions of a quarter's data</t>
  </si>
  <si>
    <t>Checklist (CBO Budget Release)</t>
  </si>
  <si>
    <t>Checklist of steps to follow when the CBO releases a new Ten-Year Economic and Budget Projections</t>
  </si>
  <si>
    <t>Revisions</t>
  </si>
  <si>
    <t>Forecast Comparison</t>
  </si>
  <si>
    <t>This sheet shows how our forecast has changed since the last update.</t>
  </si>
  <si>
    <t>Monthly BEA Personal Income data we use to help us forecast the upcoming quarter of data before BEA's advance estimate comes out.</t>
  </si>
  <si>
    <t>Forecast</t>
  </si>
  <si>
    <t>Historical Overrides</t>
  </si>
  <si>
    <t>Calls from the Grants forecast sheet. We override BEA data for 2020 consumption grants because BEA puts it all in the first quarter; we spread it out over four. This also is read into the code.</t>
  </si>
  <si>
    <t>MPC</t>
  </si>
  <si>
    <t>MPCs for the spending out of our forecast variables, where applicable. We edit them here and the sheet is read into the code.</t>
  </si>
  <si>
    <t>Haver Pivoted</t>
  </si>
  <si>
    <t>Cares Act Scores</t>
  </si>
  <si>
    <t>This is the CBO ten-year score for three pieces of Covid legislation not incorporated in CBO's March 2020 baseline. It's mainly CARES. Generally you won't touch this.</t>
  </si>
  <si>
    <t>Response and Relief Act Score</t>
  </si>
  <si>
    <t>This is the CFRB's ten-year score of the Response and Relief Act from December 2020; in this sheet we group the score into our FIM categories. Generally you won't touch this.</t>
  </si>
  <si>
    <t>ARP Score</t>
  </si>
  <si>
    <t>CBO's ten-year score of the ARP; annual spending and revenues by fiscal year. Generally you won't touch this without Louise.</t>
  </si>
  <si>
    <t>ARP Timing</t>
  </si>
  <si>
    <t>ARP Quarterly</t>
  </si>
  <si>
    <t xml:space="preserve">Deflators </t>
  </si>
  <si>
    <t>The deflators we use, for reference. Similar to the MPC sheet I think we should either delete or edit for the whole FIM in here.</t>
  </si>
  <si>
    <t xml:space="preserve">Conventions (please stick to these when editing the sheet to keep things organized) </t>
  </si>
  <si>
    <t>Italicized rows in the forecast spreadsheets are called by "forecast" and read into the code; they are the "final output" of each sheet.</t>
  </si>
  <si>
    <t xml:space="preserve">NEVER drag forward a formula without checking how the row's formulas work-- at the moment, sometimes they change within a row. </t>
  </si>
  <si>
    <t xml:space="preserve">Any rows with haver codes next to the variable call from Haver Pivoted in the historical period. </t>
  </si>
  <si>
    <t>Year-quarters in all the main tables of the forecast sheets are in the same columns across sheets (i.e. 2021 Q2 is in column N across sheets for the main forecast tables).</t>
  </si>
  <si>
    <t>Checklist</t>
  </si>
  <si>
    <t xml:space="preserve">Methodology </t>
  </si>
  <si>
    <t>How to execute</t>
  </si>
  <si>
    <t xml:space="preserve">Done? </t>
  </si>
  <si>
    <t>Setting up</t>
  </si>
  <si>
    <t>This sheet we only use for monthly revisions, and not for a new quarter release. However we do need to update what quarter in Haver Pivoted is called in the "Current Update" column.</t>
  </si>
  <si>
    <t xml:space="preserve">Clear contents in the Last Update column. Change the formula in the first cell that calls Haver Pivoted in the Current Update column to call from one column over in Haver Pivoted (this is where the next quarter's data will be when we read in the new data). Drag the changed formula down the whole column. Don't worry about DIV0 or REF errors, everything will fill in when Haver Pivoted is updated. </t>
  </si>
  <si>
    <t>This sheet shows us how much our forecast (what is read into the code) has changed since the last update, in level and percent differences.</t>
  </si>
  <si>
    <t>Copy past the forecast table from the most recent update (Past Values Only) into the "Previous Forecast" table.</t>
  </si>
  <si>
    <t>Read the BEA news release for the new quarter</t>
  </si>
  <si>
    <t>The BEA's news release can be really helpful for broadly understanding the BEA's released data for the new quarter, which affects the assumptions we make about the components of the FIM. The technical note is the most useful for detailed information. You'll want to take note of GDP growth, as well as any  large components that they note. Sometimes the BEA tables can be useful for finding specific values too.</t>
  </si>
  <si>
    <t>https://www.bea.gov/news/current-releases</t>
  </si>
  <si>
    <t>Pulling in the new data from Haver</t>
  </si>
  <si>
    <t>We pull in the latest historical BEA data by running a script to replace the data in Haver Pivoted. This will autofill the spreadsheets where we make our forecast assumptions with the new BEA data. This will also autofill the "Current Update" column in Revisions.</t>
  </si>
  <si>
    <t>Monthly Personal Income Sheet</t>
  </si>
  <si>
    <t xml:space="preserve">Before the BEA releases data on a quarter, we can use their monthly estimates of "Effects of Selected Federal Pandemic Response Programs on Personal Income" to inform our assumptions about the quarter. </t>
  </si>
  <si>
    <t>Provider Relief</t>
  </si>
  <si>
    <t>PPP</t>
  </si>
  <si>
    <t>Grants</t>
  </si>
  <si>
    <t>Subsidies</t>
  </si>
  <si>
    <t>Unemployment Insurance</t>
  </si>
  <si>
    <t>Medicaid</t>
  </si>
  <si>
    <t>Medicare</t>
  </si>
  <si>
    <t>Rebate Checks</t>
  </si>
  <si>
    <t>Social Benefits</t>
  </si>
  <si>
    <t>Taxes</t>
  </si>
  <si>
    <t>Calculating contributions</t>
  </si>
  <si>
    <t>Calculating the FIM</t>
  </si>
  <si>
    <t>Generating comparison tables between the previous and new FIMs</t>
  </si>
  <si>
    <t>Publishing the FIM</t>
  </si>
  <si>
    <t>Drafting the text</t>
  </si>
  <si>
    <t>Former write ups can be found in Hutchins Center Documents/Projects/Fiscal Impact/Write Ups</t>
  </si>
  <si>
    <t>Fact checking</t>
  </si>
  <si>
    <t xml:space="preserve">A different RA should go through the text of the write up and confirm every number/statement using the FIM output files and graphics. </t>
  </si>
  <si>
    <t xml:space="preserve">The fim-interactive-month-year.xlsx file and fim-month-year.xlsx files are a good place to look (make sure they are the most up to date version!) and also look at the FIM interactive graphic that we are posting to ensure that our write up is consistent with it. </t>
  </si>
  <si>
    <t>Wordpress</t>
  </si>
  <si>
    <t xml:space="preserve">The FIM interactive and write up is posted on the Brookings website through Wordpress. </t>
  </si>
  <si>
    <t>Newsletter</t>
  </si>
  <si>
    <t xml:space="preserve">We send out a newsletter alerting people that the FIM is updated. This gets updated in Hubspot. We typically use a shorter version of the full write up that's posted on the website for this. </t>
  </si>
  <si>
    <t xml:space="preserve">Typically an RA will make the initial cut and then run it by David and Stephanie. Ask an RA or someone from Comms to onboard you for using Hubspot if you haven't already. We don't send the email ourselves-- first email a test email to Taylor Kelly from Comms, and once it's approved and edited, Comms will send it out for us. </t>
  </si>
  <si>
    <t>Read the BEA news release for the revision</t>
  </si>
  <si>
    <t>The BEA's news release can be really helpful for broadly understanding what data has changed between revisions and why, which affects the assumptions we make about the components of the FIM. The technical note is the most useful for detailed information. You'll want to take note of GDP growth, as well as any relevant explanations for revisions. In a new quarter this will be more extensive. Sometimes the BEA tables can be useful for finding specific values too.</t>
  </si>
  <si>
    <t>Revisions Sheet</t>
  </si>
  <si>
    <t xml:space="preserve">This sheet provides a quick look at how the BEA revised the variables that we use to make our forecast, and where they are used. It is helpful to anticipate changes in our forecast where the data automatically updates, and to consider when we decide whether to change our forecast assumptions sheet by sheet. </t>
  </si>
  <si>
    <t>Look through the revisions sheet. Which variables have changed, and which sheets are they called by? What are the biggest changes? Anything surprising? Go over this with Louise, and take note of what has changed to adjust our forecast sheets accordingly.</t>
  </si>
  <si>
    <t xml:space="preserve">For a revision, we'll typically just edit the write up from the first release of quarterly data. </t>
  </si>
  <si>
    <t>Prepare the Forecast Comparison sheet</t>
  </si>
  <si>
    <t>Updating the spreadsheet</t>
  </si>
  <si>
    <t>Run the code</t>
  </si>
  <si>
    <t>Run fiscal_impact.R (the main FIM script). The output will incorporate both the CBO changes to the spreadsheet and the new inflation and GDP forecast.</t>
  </si>
  <si>
    <t>Run fiscal_impact.R</t>
  </si>
  <si>
    <t>Look at the comparison graphs</t>
  </si>
  <si>
    <t>Sheet Using</t>
  </si>
  <si>
    <t>Variable</t>
  </si>
  <si>
    <t>Haver Code</t>
  </si>
  <si>
    <t>Last Update</t>
  </si>
  <si>
    <t>Current Update</t>
  </si>
  <si>
    <t>Change</t>
  </si>
  <si>
    <t>GDP</t>
  </si>
  <si>
    <t>Real GDP</t>
  </si>
  <si>
    <t>GDP Deflator</t>
  </si>
  <si>
    <t>Consumption</t>
  </si>
  <si>
    <t>Real Consumption</t>
  </si>
  <si>
    <t>Consumption Deflator</t>
  </si>
  <si>
    <t>Federal Purchases Deflator</t>
  </si>
  <si>
    <t>State Purchases Deflator</t>
  </si>
  <si>
    <t>Consumption Grants Deflator</t>
  </si>
  <si>
    <t>Investment Grants Deflator</t>
  </si>
  <si>
    <t>Total Medicaid Spending</t>
  </si>
  <si>
    <t>Unemployment Insurance (NIPA Definition)</t>
  </si>
  <si>
    <t>Personal Payments</t>
  </si>
  <si>
    <t>Personal Taxes</t>
  </si>
  <si>
    <t>Production Taxes</t>
  </si>
  <si>
    <t>Corporate Taxes</t>
  </si>
  <si>
    <t>Government purchases</t>
  </si>
  <si>
    <t>Social Insurance Payment</t>
  </si>
  <si>
    <t>Purchases</t>
  </si>
  <si>
    <t>Federal Purchases (NIPA consistent)</t>
  </si>
  <si>
    <t>State Purchases (NIPA consistent)</t>
  </si>
  <si>
    <t>Real Federal Purchases</t>
  </si>
  <si>
    <t>Real State Purchases</t>
  </si>
  <si>
    <t>Federal Personal Income Taxes</t>
  </si>
  <si>
    <t>gfrpt</t>
  </si>
  <si>
    <t>Federal Production Taxes</t>
  </si>
  <si>
    <t>gfrpri</t>
  </si>
  <si>
    <t>Federal Corporate Income Taxes</t>
  </si>
  <si>
    <t>gfrcp</t>
  </si>
  <si>
    <t>Federal Social Insurance</t>
  </si>
  <si>
    <t>gfrs</t>
  </si>
  <si>
    <t xml:space="preserve">Social Benefits </t>
  </si>
  <si>
    <t>Federal Social Benefits</t>
  </si>
  <si>
    <t>Gross Consumption Grants (BEA includes Medicaid grants; we deal with them separately)</t>
  </si>
  <si>
    <t>State Personal Income Taxes</t>
  </si>
  <si>
    <t>State Production Taxes</t>
  </si>
  <si>
    <t>State Corporate Income Taxes</t>
  </si>
  <si>
    <t>State Social Insurance</t>
  </si>
  <si>
    <t>State Social Benefits</t>
  </si>
  <si>
    <t>State Expenditures</t>
  </si>
  <si>
    <t>Health Grants</t>
  </si>
  <si>
    <t>Grants, Medicaid</t>
  </si>
  <si>
    <t>Medicaid Grants</t>
  </si>
  <si>
    <t>Investment Grants</t>
  </si>
  <si>
    <t>Federal Subsidies</t>
  </si>
  <si>
    <t>State Subsidies</t>
  </si>
  <si>
    <t>Medicare Reimbursement Increase</t>
  </si>
  <si>
    <t>Paycheck Protection Program Loans to NPISH (Social Benefits)</t>
  </si>
  <si>
    <t>Provider Relief Fund to Nonprofits (NPISH) (Social Benefits)</t>
  </si>
  <si>
    <t>Subsidies, PPP</t>
  </si>
  <si>
    <t xml:space="preserve">Paycheck Protection Program loans to businesses </t>
  </si>
  <si>
    <t>Grants to air carriers</t>
  </si>
  <si>
    <t>Employee Retention Tax Credit</t>
  </si>
  <si>
    <t xml:space="preserve">Support for public transit agencies </t>
  </si>
  <si>
    <t>Coronavirus Food Assistance Program</t>
  </si>
  <si>
    <t>Subsidies, Provider Relief Fund</t>
  </si>
  <si>
    <t>Provider Relief Fund (Subsidies)</t>
  </si>
  <si>
    <t xml:space="preserve">Tax credits to fund paid sick leave </t>
  </si>
  <si>
    <t>Coronavirus Relief Fund</t>
  </si>
  <si>
    <t>Education Stabilization Fund</t>
  </si>
  <si>
    <t>Grants, Provider Relief</t>
  </si>
  <si>
    <t>Provider Relief Fund</t>
  </si>
  <si>
    <t>Pandemic Emergency Unemployment Compensation</t>
  </si>
  <si>
    <t>Pandemic Unemployment Assistance</t>
  </si>
  <si>
    <t>Pandemic Unemployment Compensation Payments</t>
  </si>
  <si>
    <t>UI Expansion</t>
  </si>
  <si>
    <t>Extended Unemployment Benefits (Federal Share)</t>
  </si>
  <si>
    <t>Lost wages supplemental payments (Federal)</t>
  </si>
  <si>
    <t>Capital Transfer Payments</t>
  </si>
  <si>
    <t>Total SNAP</t>
  </si>
  <si>
    <t>CPI</t>
  </si>
  <si>
    <t xml:space="preserve">Real Potential GDP </t>
  </si>
  <si>
    <t>Potential GDP</t>
  </si>
  <si>
    <t>Recession Shading</t>
  </si>
  <si>
    <t>State Purchases</t>
  </si>
  <si>
    <t>State government employment</t>
  </si>
  <si>
    <t>Local government employment</t>
  </si>
  <si>
    <t xml:space="preserve">Construction </t>
  </si>
  <si>
    <t>GDP Deflator Growth</t>
  </si>
  <si>
    <t>Consumption Deflator Growth</t>
  </si>
  <si>
    <t>Federal Purchases Deflator Growth</t>
  </si>
  <si>
    <t>State Purchases Deflator Growth</t>
  </si>
  <si>
    <t>Consumption Grants Deflator Growth</t>
  </si>
  <si>
    <t>Investment Grants Deflator Growth</t>
  </si>
  <si>
    <t>2024 Q3</t>
  </si>
  <si>
    <t>2024 Q4</t>
  </si>
  <si>
    <t>2025 Q1</t>
  </si>
  <si>
    <t>name</t>
  </si>
  <si>
    <t>variable</t>
  </si>
  <si>
    <t>2021 Q3</t>
  </si>
  <si>
    <t>2021 Q4</t>
  </si>
  <si>
    <t>2022 Q1</t>
  </si>
  <si>
    <t>2022 Q2</t>
  </si>
  <si>
    <t>2022 Q3</t>
  </si>
  <si>
    <t>2022 Q4</t>
  </si>
  <si>
    <t>2023 Q1</t>
  </si>
  <si>
    <t>2023 Q2</t>
  </si>
  <si>
    <t>2023 Q3</t>
  </si>
  <si>
    <t>2023 Q4</t>
  </si>
  <si>
    <t>2024 Q1</t>
  </si>
  <si>
    <t>2024 Q2</t>
  </si>
  <si>
    <t>Consumption Grants</t>
  </si>
  <si>
    <t>consumption_grants</t>
  </si>
  <si>
    <t>investment_grants</t>
  </si>
  <si>
    <t>Federal Purchases (NIPA Consistent)</t>
  </si>
  <si>
    <t>federal_purchases</t>
  </si>
  <si>
    <t>State Purchases (NIPA Consistent)</t>
  </si>
  <si>
    <t>state_purchases</t>
  </si>
  <si>
    <t>Non-ARP Subsidies + ARP Provider Relief and PPP</t>
  </si>
  <si>
    <t>federal_subsidies</t>
  </si>
  <si>
    <t>ARP Subsidies less Provider Relief and PPP</t>
  </si>
  <si>
    <t>federal_aid_to_small_businesses_arp</t>
  </si>
  <si>
    <t>Federal UI</t>
  </si>
  <si>
    <t>federal_ui</t>
  </si>
  <si>
    <t>State UI</t>
  </si>
  <si>
    <t>state_ui</t>
  </si>
  <si>
    <t>Federal Medicaid</t>
  </si>
  <si>
    <t>medicaid_grants</t>
  </si>
  <si>
    <t>Total Medicaid</t>
  </si>
  <si>
    <t>medicaid</t>
  </si>
  <si>
    <t>medicare</t>
  </si>
  <si>
    <t>Non-ARP Rebate Checks</t>
  </si>
  <si>
    <t>rebate_checks</t>
  </si>
  <si>
    <t>ARP Rebate Checks</t>
  </si>
  <si>
    <t>rebate_checks_arp</t>
  </si>
  <si>
    <t>ARP Other Vulnerable</t>
  </si>
  <si>
    <t>federal_other_vulnerable_arp</t>
  </si>
  <si>
    <t>ARP Other Direct Aid</t>
  </si>
  <si>
    <t>federal_other_direct_aid_arp</t>
  </si>
  <si>
    <t>Other Federal Social Benefits (including all SNAP)</t>
  </si>
  <si>
    <t>federal_social_benefits</t>
  </si>
  <si>
    <t>State Social Benefits ex Medicaid</t>
  </si>
  <si>
    <t>state_social_benefits</t>
  </si>
  <si>
    <t>Federal Non-Corporate Taxes</t>
  </si>
  <si>
    <t>federal_non_corporate_taxes</t>
  </si>
  <si>
    <t>State Non-Corporate Taxes</t>
  </si>
  <si>
    <t>state_non_corporate_taxes</t>
  </si>
  <si>
    <t>Federal Corporate Taxes</t>
  </si>
  <si>
    <t>federal_corporate_taxes</t>
  </si>
  <si>
    <t>State Corporate Taxes</t>
  </si>
  <si>
    <t>state_corporate_taxes</t>
  </si>
  <si>
    <t>Level Differences</t>
  </si>
  <si>
    <t>Percent Differences</t>
  </si>
  <si>
    <t>Jan.</t>
  </si>
  <si>
    <t>Feb.</t>
  </si>
  <si>
    <t>Mar.</t>
  </si>
  <si>
    <t>Apr.</t>
  </si>
  <si>
    <t>Q3</t>
  </si>
  <si>
    <t>Personal income</t>
  </si>
  <si>
    <t>q1</t>
  </si>
  <si>
    <t>q2</t>
  </si>
  <si>
    <t>Less: Personal current taxes</t>
  </si>
  <si>
    <t>Less: Personal outlays</t>
  </si>
  <si>
    <t>Equals: Personal saving</t>
  </si>
  <si>
    <t>Data on this table will be superseded by updated estimates.</t>
  </si>
  <si>
    <t>Source: U.S. Bureau of Economic Analysis</t>
  </si>
  <si>
    <t>2020 Q2</t>
  </si>
  <si>
    <t>2020 Q3</t>
  </si>
  <si>
    <t>2020 Q4</t>
  </si>
  <si>
    <t>2021 Q1</t>
  </si>
  <si>
    <t>2021 Q2</t>
  </si>
  <si>
    <t>Consumption Grants Historical Override</t>
  </si>
  <si>
    <t>consumption_grants_override</t>
  </si>
  <si>
    <t>MPC Lag Structure</t>
  </si>
  <si>
    <t>Total over 3 years</t>
  </si>
  <si>
    <t>Medicare, Medicaid, CHIP (all)</t>
  </si>
  <si>
    <t>health_outlays</t>
  </si>
  <si>
    <t>Corporate</t>
  </si>
  <si>
    <t>corporate_taxes</t>
  </si>
  <si>
    <t>Non-corporate</t>
  </si>
  <si>
    <t>non_corporate_taxes</t>
  </si>
  <si>
    <t>Rebate checks</t>
  </si>
  <si>
    <t>Unemployment insurance</t>
  </si>
  <si>
    <t>ui</t>
  </si>
  <si>
    <t>Social Benefits net of  Medicare, Medicaid, UI, SNAP and  Rebate Checks non-ARP</t>
  </si>
  <si>
    <t>social_benefits</t>
  </si>
  <si>
    <t>Subsidies (non-ARP) + ARP PPP and Provider Relief</t>
  </si>
  <si>
    <t>subsidies</t>
  </si>
  <si>
    <t>Rebate checks ARP</t>
  </si>
  <si>
    <t>Unemployment insurance ARP</t>
  </si>
  <si>
    <t>ui_arp</t>
  </si>
  <si>
    <t>ARP Aid to Vulnerable Households: , Premium Tax Credits, Ratepayer protection, Assistance for older Americans, COBRA, Emergency Assistance</t>
  </si>
  <si>
    <t>other_vulnerable_arp</t>
  </si>
  <si>
    <t>ARP Direct Aid to Families: Child tax credit, EITC,  Childcare for workers,  Dependent  care for families</t>
  </si>
  <si>
    <t>other_direct_aid_arp</t>
  </si>
  <si>
    <t>ARP: Subsidies ex PPP,  Child care stabilization, grants to small businesses, paid sick leave, employee retention tax credit, pensions, transit and  aviation  support</t>
  </si>
  <si>
    <t>aid_to_small_businesses_arp</t>
  </si>
  <si>
    <r>
      <t xml:space="preserve">Methodology: </t>
    </r>
    <r>
      <rPr>
        <sz val="11"/>
        <color theme="1"/>
        <rFont val="Arial"/>
        <family val="2"/>
      </rPr>
      <t>CBO and NIPA attribute almost all UI to the federal government, regardless of who pays for it. The FIM attributes UI to whichever level of government finances it. In normal times, that's the states. In recessions, emergency unemployment compensation (EUC) kicks in; the federal government covers 50% of this in addition to any legislative changes, which typically increase the federal share of the extended benefits. In particular, the CARES Act increased the federal share of EUC to 100%. We split UI into federal and state by subtracting the sum of legislative UI changes (BEA gives us the pieces) from total unemployment insurance (also from BEA) plus Trump's lost wages supplemental payments.</t>
    </r>
    <r>
      <rPr>
        <b/>
        <sz val="11"/>
        <color theme="1"/>
        <rFont val="Arial"/>
        <family val="2"/>
      </rPr>
      <t xml:space="preserve"> </t>
    </r>
    <r>
      <rPr>
        <sz val="11"/>
        <color theme="1"/>
        <rFont val="Arial"/>
        <family val="2"/>
      </rPr>
      <t>We forecast normal federal UI and state UI using the growth in the unemployment rate and federal UI legislation with a few judgemental changes (see below).
We get our unemployment rate projection from the CBO Economic Projections.</t>
    </r>
  </si>
  <si>
    <t>NIPA DATA (Millions)</t>
  </si>
  <si>
    <t>HISTORY</t>
  </si>
  <si>
    <t>PROJECTION</t>
  </si>
  <si>
    <t>Q4</t>
  </si>
  <si>
    <t>Q1</t>
  </si>
  <si>
    <t>Q2</t>
  </si>
  <si>
    <t>yptu</t>
  </si>
  <si>
    <t>Sum of Federal and State UI (Not including the Lost Wages supplemental payment)</t>
  </si>
  <si>
    <t xml:space="preserve">    Extended Unemployment Benefits (Federal Share)</t>
  </si>
  <si>
    <t>yptub</t>
  </si>
  <si>
    <t xml:space="preserve">    Federal Increase due to Legislation</t>
  </si>
  <si>
    <t xml:space="preserve">         Extended Benefits (Would be state without legislation) </t>
  </si>
  <si>
    <t xml:space="preserve">         Pandemic Emergency Unemployment Compensation</t>
  </si>
  <si>
    <t>yptue</t>
  </si>
  <si>
    <t xml:space="preserve">         Pandemic Unemployment Assistance</t>
  </si>
  <si>
    <t>yptup</t>
  </si>
  <si>
    <t xml:space="preserve">         Pandemic Unemployment Compensation Payments</t>
  </si>
  <si>
    <t>yptuc</t>
  </si>
  <si>
    <t>yptol</t>
  </si>
  <si>
    <t>Total Federal (FIM) - includes lost wages supplemental</t>
  </si>
  <si>
    <t>Total State (FIM)</t>
  </si>
  <si>
    <t>Use change in projected unemployment rate to project state UI</t>
  </si>
  <si>
    <t>.</t>
  </si>
  <si>
    <t>Monthly Unemployment Rate from the BLS</t>
  </si>
  <si>
    <t>Monthly UR</t>
  </si>
  <si>
    <t>NIPA DATA (Billions)</t>
  </si>
  <si>
    <t>gftfpv</t>
  </si>
  <si>
    <t>Provider Relief Fund to Public Hospitals (Grants)</t>
  </si>
  <si>
    <t>gfegv</t>
  </si>
  <si>
    <t>Provider Relief Fund to For-Profit Hospitals (Subsidies)</t>
  </si>
  <si>
    <t>gfsubv</t>
  </si>
  <si>
    <t>Total amount legislated (our projected total should match)</t>
  </si>
  <si>
    <t>Our projected total</t>
  </si>
  <si>
    <t>Total</t>
  </si>
  <si>
    <t>Share Social Benefits</t>
  </si>
  <si>
    <t>Share Grants</t>
  </si>
  <si>
    <t>Share Subsidies</t>
  </si>
  <si>
    <t>Paycheck Protection Program (PPP)</t>
  </si>
  <si>
    <r>
      <rPr>
        <b/>
        <sz val="11"/>
        <color theme="1"/>
        <rFont val="Arial"/>
        <family val="2"/>
      </rPr>
      <t>Methodology:</t>
    </r>
    <r>
      <rPr>
        <sz val="11"/>
        <color theme="1"/>
        <rFont val="Arial"/>
        <family val="2"/>
      </rPr>
      <t xml:space="preserve"> We begin with weekly disbursement data from here: https://www.americanactionforum.org/research/tracker-paycheck-protection-program-loans/  Then we take each week's cumulative total disbursements and subtract from the previous week's cumulative total disbursements to get the new disbursement each week. We spread the each week's new disbursements over 26 weeks because we know that BEA is spreading over the term of the loan when accounting for PPP and the term is 6 months. Then with the weekly data we are able to convert to quarterly based on the share of the 6 months in each quarter. Because BEA is spreading the disbursements over 6 months and all the money has already gone out, we can derive a forecast by summing all of the weekly disbursements in their appropriate quarter, derived with the 6 month spread. This leads PPP to fall off in entirely by 2021Q4.
 </t>
    </r>
  </si>
  <si>
    <t>https://www.americanactionforum.org/research/tracker-paycheck-protection-program-loans/</t>
  </si>
  <si>
    <t>Date</t>
  </si>
  <si>
    <t>Cumulative</t>
  </si>
  <si>
    <t>New Disbursement</t>
  </si>
  <si>
    <t>Weeks left in the first quarter disbursed (total 13)</t>
  </si>
  <si>
    <t xml:space="preserve"> </t>
  </si>
  <si>
    <t>actuals</t>
  </si>
  <si>
    <t>Dividing PPP into Subsidies and Social Benefits</t>
  </si>
  <si>
    <t>PPP Loans to NPISH (Social Benefits)</t>
  </si>
  <si>
    <t>gftfpp</t>
  </si>
  <si>
    <t>PPP Loans to Businesses (Subsidies)</t>
  </si>
  <si>
    <t>gfsubp</t>
  </si>
  <si>
    <t>NPISH Share</t>
  </si>
  <si>
    <t>q3</t>
  </si>
  <si>
    <r>
      <t xml:space="preserve">Methodology:  </t>
    </r>
    <r>
      <rPr>
        <sz val="11"/>
        <color theme="1"/>
        <rFont val="Arial"/>
        <family val="2"/>
      </rPr>
      <t>Projecting consumption grants requires a few steps. From the legislation scores, we know how much money in grants should be disbursed over the next few years (Table 2). The BEA gives us data on how much money has been disbursed so far (Table 1 History), but not how much has been actually spent by state and local governments.  As new historical data comes in, we should adjust the projection so that we are always hitting the total $ amount to be disbursed (column AA). Next, we need to use our assumed disbursement schedule to project when state and local governments actually spend the money they receive (Table 4). For the majority of grants we assume spending occurs with disbursement, with the exception of the CARES Act grants, the Education Stabilization Fund, and the Coronavirus Fiscal Recovery Fund, which BEA records as disbursed in one or two quarters rather than spread out over time.</t>
    </r>
  </si>
  <si>
    <t>Table 1</t>
  </si>
  <si>
    <t>NIPA Disbursement  Data (Billions)</t>
  </si>
  <si>
    <t>Total disbursed during COVID (2020 Q1 - 2024 Q1)</t>
  </si>
  <si>
    <t>What we think the total through 2024 Q1 should be</t>
  </si>
  <si>
    <t>Gross Consumption Grants</t>
  </si>
  <si>
    <t>gfeg</t>
  </si>
  <si>
    <t>gfeghdx</t>
  </si>
  <si>
    <t>Total Non-Medicaid Consumption Grants</t>
  </si>
  <si>
    <t>gfegc</t>
  </si>
  <si>
    <t>gfege</t>
  </si>
  <si>
    <t>Transportation</t>
  </si>
  <si>
    <t>We think that BEA doesn't include transportation grants in the effects of the legislation, so we use our CFRB score here as our disbursement "data" in 2021Q1.</t>
  </si>
  <si>
    <t>Other non-ARP COVID aid to state, local and tribal governments</t>
  </si>
  <si>
    <t>Similarly to transportation grants, we add our assumptions about disbursement here as "data" in 2021 Q1 since BEA doesn't include a category for these smaller pieces.</t>
  </si>
  <si>
    <t>Other ARP aid to S&amp;L</t>
  </si>
  <si>
    <t>Coronavirus Fiscal Recovery Fund</t>
  </si>
  <si>
    <t>gfegc after 2020 Q2</t>
  </si>
  <si>
    <t>Other Grants</t>
  </si>
  <si>
    <t>We grow other grant disbursements (total non-Medicaid grants minus grants from legislation) by 0.4% every quarter.</t>
  </si>
  <si>
    <t>Table 2</t>
  </si>
  <si>
    <t>Our assumptions about disbursement (DOES NOT CHANGE WITH BEA DATA, DO NOT EDIT)</t>
  </si>
  <si>
    <t>CARES Act Grants Total</t>
  </si>
  <si>
    <t>Our CARES Act disbursements follow the BEA disbursement data until fully spent; we spread the remaining ESF money across 2021.</t>
  </si>
  <si>
    <t>December Stimulus Grants Total</t>
  </si>
  <si>
    <t>We spread all December stimulus grants (see Response and Relief Act Score) out evenly over three years, with the exception of the Education Stabilization Fund, which we lower slightly in 2021Q1 and add 7 in 2024Q1 because the 2021Q1 data came in lower than expected.</t>
  </si>
  <si>
    <t xml:space="preserve">We changed our EDF assumptions to match the BEA data that came in 2021Q2. </t>
  </si>
  <si>
    <t>COVID and Mental Health Healthcare</t>
  </si>
  <si>
    <t>Community Development Block Grant</t>
  </si>
  <si>
    <t>ARP Consumption Grants</t>
  </si>
  <si>
    <t>With the exception of the Coronavirus Fiscal Recovery Fund, our ARP disbursement assumptions come from our ARP score, timing assumptions and ARP grants MPC for spending (see ARP Score, ARP Timing and ARP Quarterly). We anticipate that BEA will add the CFRF as a separate category; until the data comes in, we assume 40% goes out in Q1, 60% the next year. See "tranching of funds" in link below.</t>
  </si>
  <si>
    <t>https://home.treasury.gov/policy-issues/coronavirus/assistance-for-state-local-and-tribal-governments/state-and-local-fiscal-recovery-funds</t>
  </si>
  <si>
    <t>Other state and local aid</t>
  </si>
  <si>
    <t>Table 3</t>
  </si>
  <si>
    <t>Grants from Legislation</t>
  </si>
  <si>
    <t>Score</t>
  </si>
  <si>
    <t>Total Disbursed</t>
  </si>
  <si>
    <t>Remainder</t>
  </si>
  <si>
    <t>BEA Categories Total</t>
  </si>
  <si>
    <t>Transportation*</t>
  </si>
  <si>
    <t>Other aid to state, local and tribal governments</t>
  </si>
  <si>
    <t>Legislation Total</t>
  </si>
  <si>
    <t>Grants to tribal governments</t>
  </si>
  <si>
    <t>Table 4</t>
  </si>
  <si>
    <t>Our Spending Assumptions</t>
  </si>
  <si>
    <t>Total Non-Medicaid Consumption Grant Spending</t>
  </si>
  <si>
    <t>Same as Disbursements</t>
  </si>
  <si>
    <t>Other non-ARP COVID grants</t>
  </si>
  <si>
    <t>Baseline (non-COVID) grants</t>
  </si>
  <si>
    <t>Different spending pattern</t>
  </si>
  <si>
    <t>Coronavirus Fiscal Recovery Fund and other ARP</t>
  </si>
  <si>
    <t>Investment Grants (FIM)</t>
  </si>
  <si>
    <t>gfeigx</t>
  </si>
  <si>
    <t>Federal Purchases</t>
  </si>
  <si>
    <r>
      <rPr>
        <b/>
        <sz val="11"/>
        <color theme="1"/>
        <rFont val="Arial"/>
        <family val="2"/>
      </rPr>
      <t xml:space="preserve">Methodology: </t>
    </r>
    <r>
      <rPr>
        <sz val="11"/>
        <color theme="1"/>
        <rFont val="Arial"/>
        <family val="2"/>
      </rPr>
      <t xml:space="preserve">We pull federal purchases from Haver and we take CBO’s projection of federal purchases to get NIPA consistent federal purchases. We read NIPA consistent federal and state purchases and grants separately into the code because we apply separate deflators to each (in particular, grants are deflated using the state purchases deflator, since inflation matters from the perspective of the states making purchases using the money). For reference in this sheet, we also look at the FIM consistent federal purchases, which attribute grants away from states and to the federal government (who initially finances them). 		</t>
    </r>
  </si>
  <si>
    <t>Federal Purchases (FIM consistent)</t>
  </si>
  <si>
    <t>Total, with grants attributed to federal spending (not used in calculations, because we use different deflators for the grants piece)</t>
  </si>
  <si>
    <r>
      <t xml:space="preserve">Methodology: </t>
    </r>
    <r>
      <rPr>
        <sz val="11"/>
        <color theme="1"/>
        <rFont val="Arial"/>
        <family val="2"/>
      </rPr>
      <t>In normal times, we forecast state purchases using CBO's projected state purchases growth rate. We think the CBO's projected growth coming out of the pandemic is too conservative, however, so we override with Louise's preferred growth rates that have state purchases recovering faster than CBO projects, and even overtaking prepandemic projections around the beginning of 2022 as states spend their extra federal funding from pandemic legislation (see comparison charts to the right).</t>
    </r>
  </si>
  <si>
    <t>gs</t>
  </si>
  <si>
    <t>Judgemental Growth Rate</t>
  </si>
  <si>
    <t>See methodology and comparison charts to the right</t>
  </si>
  <si>
    <t>NIPA Consistent Projected State Purchases</t>
  </si>
  <si>
    <t>State Purchases (FIM Consistent)</t>
  </si>
  <si>
    <t>Total, with grants removed from state spending and reattributed to federal</t>
  </si>
  <si>
    <t>State Government Employment (Thousands)</t>
  </si>
  <si>
    <t>lasgova</t>
  </si>
  <si>
    <t>Local Government Employment (Thousands)</t>
  </si>
  <si>
    <t>lalgova</t>
  </si>
  <si>
    <t>State and Local Construction (Millions)</t>
  </si>
  <si>
    <t>cpgs</t>
  </si>
  <si>
    <t>Grants Reallocation (ONLY EDIT IN SEPARATE GRANTS SPREADSHEET)</t>
  </si>
  <si>
    <r>
      <t xml:space="preserve">Methodology: </t>
    </r>
    <r>
      <rPr>
        <sz val="11"/>
        <color theme="1"/>
        <rFont val="Arial"/>
        <family val="2"/>
      </rPr>
      <t>See Grants sheet for calculations of top-line investment and consumption grants. We sum these together and reattribute them away from states and to the federal government.</t>
    </r>
  </si>
  <si>
    <t>Total Grants</t>
  </si>
  <si>
    <t>NIPA Data (Billions)</t>
  </si>
  <si>
    <t>Non-legislation subsidies</t>
  </si>
  <si>
    <t>Legislation subsidies</t>
  </si>
  <si>
    <t>Legislation ex PPP</t>
  </si>
  <si>
    <t>gfsubf</t>
  </si>
  <si>
    <t>gfsube</t>
  </si>
  <si>
    <t>gfsubg</t>
  </si>
  <si>
    <t xml:space="preserve">Provider Relief Fund </t>
  </si>
  <si>
    <t>gfsubs</t>
  </si>
  <si>
    <t>gfsubk</t>
  </si>
  <si>
    <t>Economic Injury Disaster Loan Advances</t>
  </si>
  <si>
    <t>Restaurant Revitalization Fund</t>
  </si>
  <si>
    <t>Other ARP Subsidies (not elsewhere classified)</t>
  </si>
  <si>
    <t>Other Aid to Small Business</t>
  </si>
  <si>
    <t>CRFB Score of December Legislation</t>
  </si>
  <si>
    <t>Aid to small businesses ex PPP</t>
  </si>
  <si>
    <t>Support Program for Airline Workers</t>
  </si>
  <si>
    <t>Emergency Grants to Venues</t>
  </si>
  <si>
    <t>Other Small Business Relief and Program Expenses</t>
  </si>
  <si>
    <t>CBO Score of ARPA</t>
  </si>
  <si>
    <t>Support for Transit</t>
  </si>
  <si>
    <t>Restaurant Revitalization Fund (includes grants to venues, which is small)</t>
  </si>
  <si>
    <t>Child Care Stabilization</t>
  </si>
  <si>
    <t>Pensions</t>
  </si>
  <si>
    <t>Totals to Read Into Code</t>
  </si>
  <si>
    <t>ARP Subsidies ex Provider Relief and PPP</t>
  </si>
  <si>
    <t>yptmd</t>
  </si>
  <si>
    <t>Federal Medicaid Grants</t>
  </si>
  <si>
    <t>Fiscal Years (Billions)</t>
  </si>
  <si>
    <t>Annual FMAP</t>
  </si>
  <si>
    <t>Total Medicaid (Federal/FMAP)</t>
  </si>
  <si>
    <t>Total Medicaid Annual Growth Rate</t>
  </si>
  <si>
    <t>Quarterly Projection (Billions)</t>
  </si>
  <si>
    <t xml:space="preserve">Total Medicaid </t>
  </si>
  <si>
    <t xml:space="preserve">State Medicaid </t>
  </si>
  <si>
    <t>CBO Medicaid ARP Score</t>
  </si>
  <si>
    <t>Coverage of Covid-19 vaccinations and treatments</t>
  </si>
  <si>
    <t>Coverage for pregnant women</t>
  </si>
  <si>
    <t>Bundled community-based mobile crisis intervention</t>
  </si>
  <si>
    <t>Temporary increase in FMAP for expanding ACA coverage</t>
  </si>
  <si>
    <t>100% FMAP for urban, Indian and Hawaiian organizations</t>
  </si>
  <si>
    <t>Sunset of limit on maximum rebate</t>
  </si>
  <si>
    <t>Temporary increase in FMAP for expanding HCBS</t>
  </si>
  <si>
    <t>Strike Teams for nursing facilities</t>
  </si>
  <si>
    <t>DSH allotments during public health emergency</t>
  </si>
  <si>
    <t>Total ARP Medicaid Provisions</t>
  </si>
  <si>
    <t>FMAP Provisions</t>
  </si>
  <si>
    <t>Probably some of the $ for the Medicaid expansions is increase in actual Medicaid, but this is good enough for now</t>
  </si>
  <si>
    <t>FMAP Effects</t>
  </si>
  <si>
    <t>Rough estimate of impact on FMAP</t>
  </si>
  <si>
    <t>Total Medicare</t>
  </si>
  <si>
    <t>Medicare Spending Growth Rate</t>
  </si>
  <si>
    <t>Timing shift due to COVID legislation</t>
  </si>
  <si>
    <t>BEA doesn't count the timing shift due to COVID Legislation, so we adjust the numbers to make them comparable to BEA's</t>
  </si>
  <si>
    <t>BEA's Average</t>
  </si>
  <si>
    <r>
      <t xml:space="preserve">Methodology: </t>
    </r>
    <r>
      <rPr>
        <sz val="11"/>
        <color theme="1"/>
        <rFont val="Arial"/>
        <family val="2"/>
      </rPr>
      <t>We take BEA's data on rebate checks disbursement and separate out ARP and non-ARP checks because we apply a different MPC to the ARP round of checks. All checks before 2021 Q1 are non-ARP; all in 2021 Q2 forward are ARP. In 2021 Q1 we sum the January and February disbursements as the share of non-ARP checks out of the total.</t>
    </r>
  </si>
  <si>
    <t>gftfpe</t>
  </si>
  <si>
    <t xml:space="preserve">Non-ARP Rebate Checks </t>
  </si>
  <si>
    <t>BEA Monthly Rebate Checks Data</t>
  </si>
  <si>
    <r>
      <t>Economic impact payments</t>
    </r>
    <r>
      <rPr>
        <vertAlign val="superscript"/>
        <sz val="11"/>
        <color theme="1"/>
        <rFont val="Calibri"/>
        <family val="2"/>
        <scheme val="minor"/>
      </rPr>
      <t xml:space="preserve"> </t>
    </r>
  </si>
  <si>
    <t>https://www.bea.gov/sites/default/files/2021-05/effects-of-selected-federal-pandemic-response-programs-on-personal-income-april-2021.pdf</t>
  </si>
  <si>
    <t>Remaining Social Benefits</t>
  </si>
  <si>
    <t>Federal</t>
  </si>
  <si>
    <t>Federal Social Benefits (NIPA Definition)</t>
  </si>
  <si>
    <t>gftfp</t>
  </si>
  <si>
    <t>Total Rebate Checks
(ARP + non-ARP)</t>
  </si>
  <si>
    <t>PPP to NPISH</t>
  </si>
  <si>
    <t>Provider Relief to NPISH</t>
  </si>
  <si>
    <t>Other Vulnerable excluding SNAP</t>
  </si>
  <si>
    <t>State</t>
  </si>
  <si>
    <t>gstfp</t>
  </si>
  <si>
    <t>Social Security</t>
  </si>
  <si>
    <t>gftfbdx</t>
  </si>
  <si>
    <r>
      <rPr>
        <b/>
        <sz val="11"/>
        <color theme="1"/>
        <rFont val="Arial"/>
        <family val="2"/>
      </rPr>
      <t>Methodology</t>
    </r>
    <r>
      <rPr>
        <sz val="11"/>
        <color theme="1"/>
        <rFont val="Arial"/>
        <family val="2"/>
      </rPr>
      <t xml:space="preserve">: SNAP benefits increase both due to legislative changes and because the unemployment rate has risen. Biden extended pandemic SNAP legislation through September 2021 and increased benefits. We take BEA historical data on total SNAP payments, and use the difference between each quarter in 2020s total benefits and the average pre-pandemic (2019) amount to back out how much of the SNAP payments are due to COVID in the historical period. We judgementally phase out the benefits in the projection period based on recent BEA data, expiration of enhanced benefits, and expected economic recovery. We read SNAP due to COVID legislation into our Social Benefits sheet. </t>
    </r>
  </si>
  <si>
    <t>Calculating SNAP due to COVID</t>
  </si>
  <si>
    <t>gftffx</t>
  </si>
  <si>
    <t>Increase Relative to Pre-COVID</t>
  </si>
  <si>
    <t>Total non-corporate</t>
  </si>
  <si>
    <t>Personal Income</t>
  </si>
  <si>
    <t>Social Insurance</t>
  </si>
  <si>
    <t>Production</t>
  </si>
  <si>
    <t>Corporate Income Tax</t>
  </si>
  <si>
    <t>Personal</t>
  </si>
  <si>
    <t>gsrpt</t>
  </si>
  <si>
    <t>gsrs</t>
  </si>
  <si>
    <t>gsrpri</t>
  </si>
  <si>
    <t>gsrcp</t>
  </si>
  <si>
    <t>Individual Income</t>
  </si>
  <si>
    <t>** CBO put delayed social security payments in individual for some reason</t>
  </si>
  <si>
    <t>Payroll</t>
  </si>
  <si>
    <t>Excise + Customs</t>
  </si>
  <si>
    <t>BEA Data FY Averages</t>
  </si>
  <si>
    <t>Monthly Taxes from Personal Income Release (just to check feasibility of our forecast)</t>
  </si>
  <si>
    <t>Social Insurance Contributions</t>
  </si>
  <si>
    <t>Personal current taxes</t>
  </si>
  <si>
    <t>Comparing the BEA and CBO tax revenues</t>
  </si>
  <si>
    <t>Ratio: BEA/CBO</t>
  </si>
  <si>
    <t>CBO projection of the annual tax base</t>
  </si>
  <si>
    <t>"Taxable Personal Income"</t>
  </si>
  <si>
    <t>Wages and Salaries</t>
  </si>
  <si>
    <t>Personal Consumption</t>
  </si>
  <si>
    <t>CBO projected annual revenues over projected annual base to get projected annual tax rates.</t>
  </si>
  <si>
    <t>CBO Tax Rates</t>
  </si>
  <si>
    <t>Excise and Customs Taxes</t>
  </si>
  <si>
    <t>In the historical period, we multiply our tax rates from CBO by the ratio of CBO and BEA tax rates to get annual BEA tax rates. The projection is Louise's judgement, guided by projected CBO tax rates.</t>
  </si>
  <si>
    <t>BEA Tax Rates Actual and Projected</t>
  </si>
  <si>
    <t>Corporate Profits</t>
  </si>
  <si>
    <t>BEA Quarterly</t>
  </si>
  <si>
    <t>Federal Tax Rates</t>
  </si>
  <si>
    <t>Federal Tax Base</t>
  </si>
  <si>
    <t>BEA "Taxable Personal Income" (estimate)</t>
  </si>
  <si>
    <t>Prop Income</t>
  </si>
  <si>
    <t>Rental income</t>
  </si>
  <si>
    <t>Asset Income</t>
  </si>
  <si>
    <t>Corporate Profits with IVA and CCADJ</t>
  </si>
  <si>
    <t>State Tax Rates</t>
  </si>
  <si>
    <t>Corporate Income</t>
  </si>
  <si>
    <t>c</t>
  </si>
  <si>
    <t>gfsub</t>
  </si>
  <si>
    <t>gftfpr</t>
  </si>
  <si>
    <r>
      <t>This file reproduces the tables detailing CBO's budgetary projections that appear in the agency's September 2020 report</t>
    </r>
    <r>
      <rPr>
        <i/>
        <sz val="11"/>
        <color rgb="FF000000"/>
        <rFont val="Arial"/>
        <family val="2"/>
      </rPr>
      <t xml:space="preserve"> An Update to the Budget Outlook: 2020 to 2030</t>
    </r>
    <r>
      <rPr>
        <sz val="11"/>
        <color rgb="FF000000"/>
        <rFont val="Arial"/>
        <family val="2"/>
      </rPr>
      <t>. The file also includes data that supplement those tables.</t>
    </r>
  </si>
  <si>
    <t>www.cbo.gov/publication/56517</t>
  </si>
  <si>
    <t>Table A-2. 
Effects on Outlays of Legislation Enacted to Address the Coronavirus Pandemic and Economic Downturn</t>
  </si>
  <si>
    <t>Billions of Dollars</t>
  </si>
  <si>
    <t>2021-</t>
  </si>
  <si>
    <t>Paycheck Protection Program</t>
  </si>
  <si>
    <t>Unemployment Compensation Expansion</t>
  </si>
  <si>
    <t>UI</t>
  </si>
  <si>
    <t>FPUC - Additional $600 per week</t>
  </si>
  <si>
    <t>PUA - Eligibility expansion</t>
  </si>
  <si>
    <t>PEUC - Additional 13 weeks of coverage</t>
  </si>
  <si>
    <t>Other</t>
  </si>
  <si>
    <t>___</t>
  </si>
  <si>
    <t>Subtotal, unemployment compensation</t>
  </si>
  <si>
    <r>
      <t>Recovery Rebates</t>
    </r>
    <r>
      <rPr>
        <vertAlign val="superscript"/>
        <sz val="11"/>
        <rFont val="Arial"/>
        <family val="2"/>
      </rPr>
      <t>a</t>
    </r>
  </si>
  <si>
    <t>Checks</t>
  </si>
  <si>
    <t>HHS Public Health and Social Services Emergency Fund</t>
  </si>
  <si>
    <t>Provider Relief Grants/Transfers/Subsidies</t>
  </si>
  <si>
    <t>Medicaid Financial Assistance to States and</t>
  </si>
  <si>
    <t>Coverage Continuity for Enrollees</t>
  </si>
  <si>
    <t>Disaster Relief</t>
  </si>
  <si>
    <t>Medicare Accelerated Payments</t>
  </si>
  <si>
    <t>Increase in SNAP Beneficiaries and Average Benefits</t>
  </si>
  <si>
    <t>SNAP</t>
  </si>
  <si>
    <t>Pandemic Relief for Aviation Workers</t>
  </si>
  <si>
    <t>Education Grants/Transfers/Subsidies</t>
  </si>
  <si>
    <t>Other Programs</t>
  </si>
  <si>
    <t xml:space="preserve">Other </t>
  </si>
  <si>
    <t>Source:  Congressional Budget Office.</t>
  </si>
  <si>
    <t>The table shows the effects of the three laws enacted in response to the 2020 coronavirus pandemic that were not incorporated into CBO’s March 2020 baseline. Those three laws are the Families First Coronavirus Response Act (Public Law 116-127, enacted on March 18, 2020); the Coronavirus Aid, Relief, and Economic Security Act (CARES Act, P.L. 116-136, enacted on March 27, 2020); and the Paycheck Protection Program and Health Care Enhancement Act (P.L. 116-139, enacted on April 24, 2020). The effects of the Coronavirus Preparedness and Response Supplemental Appropriations Act, 2020 (P.L. 116-123, enacted on March 6, 2020) were included in CBO’s March 2020 baseline and thus are not reflected in the table.</t>
  </si>
  <si>
    <t>The CARES Act authorized the Secretary of the Treasury to provide up to $454 billion to fund emergency lending facilities established by the Board of Governors of the Federal Reserve System. However, because the income and costs stemming from that lending are expected to roughly offset each other, CBO estimates that the provision will have little effect on the deficit.</t>
  </si>
  <si>
    <t>FPUC = Federal Pandemic Unemployment Compensation; HHS = Health and Human Services; PEUC = Pandemic Emergency Unemployment Compensation;
PUA = Pandemic Unemployment Assistance; SNAP = Supplemental Nutrition Assistance Program.</t>
  </si>
  <si>
    <t>a. In CBO’s initial estimate of the recovery rebates, the deficit effect was split almost evenly between an increase in outlays and a reduction in revenues. Because the Treasury is recording those rebates almost entirely as outlays, CBO has adjusted its projections accordingly. That shift from an increase in outlays to a reduction in revenues has no effect on the deficit.</t>
  </si>
  <si>
    <t>Source: https://www.crfb.org/blogs/whats-final-covid-relief-deal-2020</t>
  </si>
  <si>
    <t>Provision</t>
  </si>
  <si>
    <t>Ten year cost (annualized)</t>
  </si>
  <si>
    <t>Column1</t>
  </si>
  <si>
    <t>Column2</t>
  </si>
  <si>
    <t>Aid to small businesses</t>
  </si>
  <si>
    <t>What we use for our assumptions</t>
  </si>
  <si>
    <t>Paycheck Protection Program (PPP) Second Draw </t>
  </si>
  <si>
    <t>Ten Year Cost</t>
  </si>
  <si>
    <t>Extend and Augment Unemployment Benefits (+$300/week) for 11 weeks</t>
  </si>
  <si>
    <t>Stimulus checks of $600/person</t>
  </si>
  <si>
    <t>Covid and Mental Health Healthcare Grants</t>
  </si>
  <si>
    <t>Education</t>
  </si>
  <si>
    <t xml:space="preserve">Subsidies </t>
  </si>
  <si>
    <t>Sum</t>
  </si>
  <si>
    <t>K-12 Education Grants</t>
  </si>
  <si>
    <t>Higher Education Grants</t>
  </si>
  <si>
    <t xml:space="preserve">Economic Injury Disaster Loan Advances </t>
  </si>
  <si>
    <t>Governor's Emergency Education Relief Fund</t>
  </si>
  <si>
    <t>Grants  to HBCUs, Minority Serving Institutions, and Tribal and Territories</t>
  </si>
  <si>
    <t>Grants to For-Profit  Colleges to Provide Financial Aid</t>
  </si>
  <si>
    <t>Second Round Payroll Support Program for Airline Workers</t>
  </si>
  <si>
    <t>Education Grants for Tribes and Territories</t>
  </si>
  <si>
    <t>Community Lender Support</t>
  </si>
  <si>
    <t>Health Care</t>
  </si>
  <si>
    <t>Childcare Grants</t>
  </si>
  <si>
    <t>Funding for States  for Testing, Tracing,  and COVID Mitigation</t>
  </si>
  <si>
    <t>Grant</t>
  </si>
  <si>
    <t>Vaccine Procurement</t>
  </si>
  <si>
    <t>Vaaccine Distribution Through the States &amp; CDC</t>
  </si>
  <si>
    <t>Mental Health  Funding</t>
  </si>
  <si>
    <t xml:space="preserve">Overseas Vaccine Response </t>
  </si>
  <si>
    <t>Additional Health Care Provider Grants</t>
  </si>
  <si>
    <t>Provider relief grant</t>
  </si>
  <si>
    <t>Repeal the Medicare Sequester through  March 2021</t>
  </si>
  <si>
    <t>Transfers (medicare)</t>
  </si>
  <si>
    <t>Increase Physician Pay Schedule</t>
  </si>
  <si>
    <t>Other Health Funding</t>
  </si>
  <si>
    <t>Purchase</t>
  </si>
  <si>
    <t>Transit Infrastructure Grants</t>
  </si>
  <si>
    <t>State Highway Funding</t>
  </si>
  <si>
    <t>Grants to Transportation Service Providers Like Buses and Ferries</t>
  </si>
  <si>
    <t>Airport Grants</t>
  </si>
  <si>
    <t>Amtrak Funding</t>
  </si>
  <si>
    <t>Other Spending</t>
  </si>
  <si>
    <t>Nutrition and Agriculture Programs</t>
  </si>
  <si>
    <t>Rental Assistance</t>
  </si>
  <si>
    <t>Subsidy</t>
  </si>
  <si>
    <t xml:space="preserve">I would say this is a subsidy since I think it's support for lending to small businesses? </t>
  </si>
  <si>
    <t>https://www.journalofaccountancy.com/news/2020/dec/covid-19-relief-bill-addresses-key-ppp-issues.html</t>
  </si>
  <si>
    <t>For "stabilizing the childcare industry". Subsidy, but check whether the BEA puts it into state grants</t>
  </si>
  <si>
    <t>https://www.ffyf.org/timeline-of-covid-19-relief-for-the-child-care-industry-and-working-families/</t>
  </si>
  <si>
    <t>Broadband Grants and Investment</t>
  </si>
  <si>
    <t>I think this is a purchase. Much of it goes directly to service providers and not through states as far as I can tell</t>
  </si>
  <si>
    <t>https://www.wiley.law/alert-Congress-Provides-Nearly-7-Billion-in-New-Broadband-Funding-in-the-Latest-COVID-19-Stimulus-Legislation</t>
  </si>
  <si>
    <t>Provide Additional Emergency Funding to Agencies</t>
  </si>
  <si>
    <t>Struggling to find much information on this</t>
  </si>
  <si>
    <t>Disaster Relief Funding for COVID Funeral Expenses</t>
  </si>
  <si>
    <t>Available via FEMA-- I don’t think that goes through states but not sure?</t>
  </si>
  <si>
    <t>Community Development Block Grants</t>
  </si>
  <si>
    <t>Federal government provides annual grants on a formula basis to states, cities, and counties to develop viable urban communities by providing decent housing and a suitable living environment, and by expanding economic opportunities, principally for low- and moderate-income persons</t>
  </si>
  <si>
    <t>Write-Off $10 Billion U.S. Postal Service Loan</t>
  </si>
  <si>
    <t>Congress lent USPS $10 billion in CARES Act; this was just saying they don't have to pay it back.</t>
  </si>
  <si>
    <t>Other Tax Cuts</t>
  </si>
  <si>
    <t>Extend and Expand Employee Retention Tax Credit</t>
  </si>
  <si>
    <t>Reinstate 100% Business Meals Deduction for 2021 and 2022</t>
  </si>
  <si>
    <t>Increase Earned Income and Child Tax Credit by Allowing Taxpayers to Use 2019 Income</t>
  </si>
  <si>
    <t>Extend CARES Act Charitable Provisions</t>
  </si>
  <si>
    <t>Extend CARES Act Employer-Paid Student Loan Exclusion Through 2025</t>
  </si>
  <si>
    <t>Extend Families First Paid Leave Credits Through March 2021</t>
  </si>
  <si>
    <t>Direct Aid to Families</t>
  </si>
  <si>
    <t>Aid to Financially Vulnerable Households</t>
  </si>
  <si>
    <t>Health grants</t>
  </si>
  <si>
    <t>COVID-19 Containment and Vaccination; Aid to State and Local Governments; Federal Spending</t>
  </si>
  <si>
    <t>NOT IN GDP</t>
  </si>
  <si>
    <t>T9, Sub. G, Part 2</t>
  </si>
  <si>
    <t>T9, Sub. G, Part 1</t>
  </si>
  <si>
    <t>T9, Sub. G, Part 3</t>
  </si>
  <si>
    <t xml:space="preserve">T9, Sub. I </t>
  </si>
  <si>
    <t>T9, Sub.G, Part 4</t>
  </si>
  <si>
    <t>T1, Total (Agriculture, SNAP, WIC, TANF)</t>
  </si>
  <si>
    <t>T3, Sub.B</t>
  </si>
  <si>
    <t>T9, Sub.G, P.7</t>
  </si>
  <si>
    <t>T2, Sub.K</t>
  </si>
  <si>
    <t>T2, Sub.L</t>
  </si>
  <si>
    <t>Title 9, Sub. A, first four items -&gt;</t>
  </si>
  <si>
    <t>Title 9, Sub. A, Sec. 9041 + Sec. 9042</t>
  </si>
  <si>
    <t>Rest of Sub.A</t>
  </si>
  <si>
    <t>T9, Sub. F</t>
  </si>
  <si>
    <t>T9, Sub. B C D</t>
  </si>
  <si>
    <t>T9, Sub. J</t>
  </si>
  <si>
    <t>T9, Sub. L</t>
  </si>
  <si>
    <t>T9, Sub. K</t>
  </si>
  <si>
    <t>T9, Sub. M</t>
  </si>
  <si>
    <t>T9, Sub.N, Sec.9911</t>
  </si>
  <si>
    <t>T2, Sub.A, part 1</t>
  </si>
  <si>
    <t>T2: subA, part2; subB, I, J</t>
  </si>
  <si>
    <t>T11, Total</t>
  </si>
  <si>
    <t>T6, Total</t>
  </si>
  <si>
    <t>T2, Sub. C, Sec.2203, 2204, 2205, 2206</t>
  </si>
  <si>
    <t>T3, Sub. D</t>
  </si>
  <si>
    <t>T2, Sub. C, Sec. 2201</t>
  </si>
  <si>
    <t>T2, Sub. H</t>
  </si>
  <si>
    <t>T4, Total</t>
  </si>
  <si>
    <t>T9, Sub.N, Sec. 9912</t>
  </si>
  <si>
    <t>T7 SubD,E,F</t>
  </si>
  <si>
    <t>T8, Total</t>
  </si>
  <si>
    <t>T3, Sub. A</t>
  </si>
  <si>
    <t>T9, Sub.G, Part 8</t>
  </si>
  <si>
    <t>T2, Sub. D, E, F, G</t>
  </si>
  <si>
    <t>T2, Sub. C, Sec. 2202</t>
  </si>
  <si>
    <t>T6, Sec. 6001</t>
  </si>
  <si>
    <t>T6</t>
  </si>
  <si>
    <t>T3 Sub. C Sec. 3301</t>
  </si>
  <si>
    <t>T9, SubG, part5</t>
  </si>
  <si>
    <t>T9, Part6</t>
  </si>
  <si>
    <t>T9, Sub.H</t>
  </si>
  <si>
    <t>T7, parts A B C</t>
  </si>
  <si>
    <t>T10, Total</t>
  </si>
  <si>
    <t>Fiscal Year</t>
  </si>
  <si>
    <t>UI benefits</t>
  </si>
  <si>
    <t>Other Direct Aid to Families</t>
  </si>
  <si>
    <t>Other Aid to Vulnerable HHs</t>
  </si>
  <si>
    <t>Subsidies ex Provider Relief and PPP</t>
  </si>
  <si>
    <t>Other state and local aid ex Provider Relief</t>
  </si>
  <si>
    <t>Provider Relief FUND</t>
  </si>
  <si>
    <t>child tax credit</t>
  </si>
  <si>
    <t>eitc</t>
  </si>
  <si>
    <t>rebate checks</t>
  </si>
  <si>
    <t xml:space="preserve"> child care for workers</t>
  </si>
  <si>
    <t>dependent care for families</t>
  </si>
  <si>
    <t>food</t>
  </si>
  <si>
    <t>housing assistance</t>
  </si>
  <si>
    <t>premium tax credits</t>
  </si>
  <si>
    <t>ratepayer protection</t>
  </si>
  <si>
    <t>assistance for older americans</t>
  </si>
  <si>
    <t>state ui</t>
  </si>
  <si>
    <t>pua</t>
  </si>
  <si>
    <t>peuc</t>
  </si>
  <si>
    <t>puc</t>
  </si>
  <si>
    <t>ui tax suspension</t>
  </si>
  <si>
    <t>other_ui</t>
  </si>
  <si>
    <t>cobra</t>
  </si>
  <si>
    <t>emergency assistance</t>
  </si>
  <si>
    <t>chip</t>
  </si>
  <si>
    <t>coronavirus relief fund (aid to state and local)</t>
  </si>
  <si>
    <t>provider relief</t>
  </si>
  <si>
    <t>education</t>
  </si>
  <si>
    <t xml:space="preserve">other state and local </t>
  </si>
  <si>
    <t>grants to tribal governments</t>
  </si>
  <si>
    <t>Environment Grants</t>
  </si>
  <si>
    <t>human services and community supports, minus childcare policies</t>
  </si>
  <si>
    <t>other transportation</t>
  </si>
  <si>
    <t>Child care and development block grant program</t>
  </si>
  <si>
    <t>Mental Health</t>
  </si>
  <si>
    <t>Homeland Security Grants</t>
  </si>
  <si>
    <t>Title 9 other</t>
  </si>
  <si>
    <t>commerce and science federal spending</t>
  </si>
  <si>
    <t>VA</t>
  </si>
  <si>
    <t>Medical Supplies</t>
  </si>
  <si>
    <t>miscellaneous from T9</t>
  </si>
  <si>
    <t>covid containment/vaccination</t>
  </si>
  <si>
    <t>ppp</t>
  </si>
  <si>
    <t>grants to small businesses</t>
  </si>
  <si>
    <t>small business credit initiative</t>
  </si>
  <si>
    <t>paid_sick_leave</t>
  </si>
  <si>
    <t>employee_retention</t>
  </si>
  <si>
    <t>pensions</t>
  </si>
  <si>
    <t>transit and aviation support</t>
  </si>
  <si>
    <t>Foreign Aid</t>
  </si>
  <si>
    <t>Separate Accounting</t>
  </si>
  <si>
    <t>restaurant</t>
  </si>
  <si>
    <t>Spreading Fiscal Year Totals over Quarters</t>
  </si>
  <si>
    <t>FY</t>
  </si>
  <si>
    <t>date</t>
  </si>
  <si>
    <t>2021Q1</t>
  </si>
  <si>
    <t>2021Q2</t>
  </si>
  <si>
    <t>2021Q3</t>
  </si>
  <si>
    <t>2021Q4</t>
  </si>
  <si>
    <t>2022Q1</t>
  </si>
  <si>
    <t>2022Q2</t>
  </si>
  <si>
    <t>2022Q3</t>
  </si>
  <si>
    <t>2022Q4</t>
  </si>
  <si>
    <t>2023Q1</t>
  </si>
  <si>
    <t>2023Q2</t>
  </si>
  <si>
    <t>2023Q3</t>
  </si>
  <si>
    <t>2023Q4</t>
  </si>
  <si>
    <t>2024Q1</t>
  </si>
  <si>
    <t>2024Q2</t>
  </si>
  <si>
    <t>2024Q3</t>
  </si>
  <si>
    <t>2024Q4</t>
  </si>
  <si>
    <t>2025Q1</t>
  </si>
  <si>
    <t>2025Q2</t>
  </si>
  <si>
    <t>2025Q3</t>
  </si>
  <si>
    <t>2025Q4</t>
  </si>
  <si>
    <t>rebate_checks_timing</t>
  </si>
  <si>
    <t>ui_timing</t>
  </si>
  <si>
    <t>snap_timing</t>
  </si>
  <si>
    <t>other_direct_aid_timing</t>
  </si>
  <si>
    <t>other_vulnerable_timing</t>
  </si>
  <si>
    <t>aid to small businesses_timing</t>
  </si>
  <si>
    <t>health_grants_timing</t>
  </si>
  <si>
    <t>grants_timing</t>
  </si>
  <si>
    <t>capital transfers</t>
  </si>
  <si>
    <t>purchases timing</t>
  </si>
  <si>
    <t>SPENDING ASSUMPTIONS</t>
  </si>
  <si>
    <t>grants_mpc</t>
  </si>
  <si>
    <t>arp coronavirus relief fund MPC</t>
  </si>
  <si>
    <t>** when extend, make it add to 1</t>
  </si>
  <si>
    <t>column with score</t>
  </si>
  <si>
    <t>Calendar</t>
  </si>
  <si>
    <t>2025 Q2</t>
  </si>
  <si>
    <t>2025 Q3</t>
  </si>
  <si>
    <t>2025 Q4</t>
  </si>
  <si>
    <t>Subsidies ex Provider Relief</t>
  </si>
  <si>
    <t>Provider Relief Subsidies</t>
  </si>
  <si>
    <t>Provider Relief Grants</t>
  </si>
  <si>
    <t>Divide out Subsidies ex provider relief</t>
  </si>
  <si>
    <t xml:space="preserve">support for transit </t>
  </si>
  <si>
    <t>Restaurant Revitalization Fund (include grants to venues, which is small)</t>
  </si>
  <si>
    <t>Spending out of  education stabilization and other ARP grant</t>
  </si>
  <si>
    <t xml:space="preserve">q2 </t>
  </si>
  <si>
    <t>q4</t>
  </si>
  <si>
    <t>Spending out of coronavirus relief fund and other grants, not including education stabilization</t>
  </si>
  <si>
    <t xml:space="preserve">Check </t>
  </si>
  <si>
    <t>total provider relief</t>
  </si>
  <si>
    <t>Add Factor on Other ARP aid to S+L to match data rather than our disbursement assumptions</t>
  </si>
  <si>
    <t>ylwsd</t>
  </si>
  <si>
    <t>yop</t>
  </si>
  <si>
    <t>ycpd</t>
  </si>
  <si>
    <t>ypiar</t>
  </si>
  <si>
    <t xml:space="preserve">Wage and Salaries </t>
  </si>
  <si>
    <t>gfsubr</t>
  </si>
  <si>
    <t>gfsubd</t>
  </si>
  <si>
    <t>yri</t>
  </si>
  <si>
    <t>federal_social_benefits_override</t>
  </si>
  <si>
    <t>federal_other_vulnerable_arp_override</t>
  </si>
  <si>
    <t>federal_other_direct_aid_arp_override</t>
  </si>
  <si>
    <t>Federal Social Benefits Historical Override</t>
  </si>
  <si>
    <t>ARP Direct Aid Historical Override</t>
  </si>
  <si>
    <t>ARP Other Vulnerable Historical Override</t>
  </si>
  <si>
    <t>Child tax credit</t>
  </si>
  <si>
    <t>Other Direct Aid plus Provider Relief</t>
  </si>
  <si>
    <t xml:space="preserve">ARP Other Direct Aid plus Provider Relief </t>
  </si>
  <si>
    <t xml:space="preserve">Child Tax Credit </t>
  </si>
  <si>
    <t>Other legislation "add factor" (Table 3)</t>
  </si>
  <si>
    <t>FIM Federal Social Benefits</t>
  </si>
  <si>
    <t>NIPA Federal Social Benefits minus what we've accounted for</t>
  </si>
  <si>
    <t>Counterfactual Social Benefits (no pandemic legislation)</t>
  </si>
  <si>
    <t>Underlying Social Benefits (less UI, Medicare, Child Tax Credit and pandemic legislation)</t>
  </si>
  <si>
    <t>Calculating Underlying Social Benefits and Add Factor for Unaccounted Legislation</t>
  </si>
  <si>
    <t>State Social Benefits (NIPA Definition)</t>
  </si>
  <si>
    <t>FIM State Social Benefits</t>
  </si>
  <si>
    <t>Growth rate</t>
  </si>
  <si>
    <t>CBO NIPA</t>
  </si>
  <si>
    <t>CBO NIPA Translation Social Benefits</t>
  </si>
  <si>
    <t>cbo less our medicare</t>
  </si>
  <si>
    <t>Growth rate to make our benefits equal to CBO</t>
  </si>
  <si>
    <t>Our Medicare</t>
  </si>
  <si>
    <t>Our social benefits</t>
  </si>
  <si>
    <t>Ours-CBO</t>
  </si>
  <si>
    <t>Line</t>
  </si>
  <si>
    <t>Update unemployment rate and state and local employment and construction numbers</t>
  </si>
  <si>
    <t>Table-- reminding us that personal income tables don't include PPP to corporates, so we need a new table estimating the share that goes to corp</t>
  </si>
  <si>
    <t>PPP to Businesses</t>
  </si>
  <si>
    <t>PPP to Corporations</t>
  </si>
  <si>
    <t>SHARES</t>
  </si>
  <si>
    <t>Corp to Business ratio</t>
  </si>
  <si>
    <t>ARP Other Direct Aid + Provider Relief</t>
  </si>
  <si>
    <t>When the update is finished, set the top of the fiscal_impact script, set overwrite files to FALSE. This will prevent the saved archival forecast from the update from being overwritten if you change the FIM at all within the same month as the most recent update.</t>
  </si>
  <si>
    <t xml:space="preserve">At the top of the fiscal_impact script, set overwrite files to TRUE. This will automatically save the forecast sheet for this update in its archival folder. </t>
  </si>
  <si>
    <t>yptocm</t>
  </si>
  <si>
    <t xml:space="preserve">We use these to gauge our forecast for state purchases. </t>
  </si>
  <si>
    <t>Add factor on non-corp taxes to account for taxes coming higher than CBO forecasted (until we get new CBO)</t>
  </si>
  <si>
    <t>federal_aid_to_small_businesses_arp_override</t>
  </si>
  <si>
    <t>Add factor on spending out of grants to reflect that state spending has been lower than we expected even though grants disbursements have come in higher</t>
  </si>
  <si>
    <t>https://www.cbo.gov/publication/57037</t>
  </si>
  <si>
    <t>A comparison of BEA's revisions for the latest quarter of data to the last release's data</t>
  </si>
  <si>
    <t>Monthly Personal Income ("Month" MPI)</t>
  </si>
  <si>
    <t>Our projection for the components of the FIM, calling from our forecast sheets; this is what we read into the code.</t>
  </si>
  <si>
    <t>Each of these sheets generates our forecast for one (or a few) of the variables that we read into the code in the forecast sheet. This is the main part of the workbook that you will edit each update.</t>
  </si>
  <si>
    <t>Component Sheets (Grants, Medicare, Social Benefits, etc.)</t>
  </si>
  <si>
    <t>BEA data read in from Haver; called by Revisions and the component sheets to generate our forecasts. We copy and paste updated data into this sheet each time there's a new BEA release. It is very important that the order of variables in this sheet does not change, so that the formulas in other sheets call the correct row.</t>
  </si>
  <si>
    <t>Timing MPCs that we use to spread out ARP Score's fiscal year totals into quarters in ARP Quarterly. Generally you won't touch this without Louise.</t>
  </si>
  <si>
    <t>Quarterly spending out of the ARP; this is where we call scores of ARP components from in other sheets. Generally you won't touch this without Louise.</t>
  </si>
  <si>
    <t>All CBO references have a comment with where to find the data that's copy pasted in so we can verify/find it again. I write the name of the release, table and row. It is important to keep these up to date so there isn't confusion about where the numbers come from, since they are hard-coded!</t>
  </si>
  <si>
    <t>Prepare this month's spreadsheet for a new quarter of data to be read in from Haver.</t>
  </si>
  <si>
    <t xml:space="preserve">This is a somewhat complicated part of a new quarter update. Most rows change their formulas from the historical to projection period, so you have to carefully pull forward the historical period to include the new quarter of data. </t>
  </si>
  <si>
    <t xml:space="preserve">Prepare the Revisions sheet for the new quarter </t>
  </si>
  <si>
    <t>If this table has been released, create a new sheet called "Month" MPI with the table. You don't need to include the month to month changes, just the levels. It's helpful to highlight the rows in the table that are relevant to us.</t>
  </si>
  <si>
    <t>Looking over and editing our forecast</t>
  </si>
  <si>
    <t>Component Sheets</t>
  </si>
  <si>
    <t>Take a look at the forecast comparison sheet. How much has our forecast changed? Are there any components that have changed considerably, that we need to pay attention to?</t>
  </si>
  <si>
    <t>Show Louise</t>
  </si>
  <si>
    <t xml:space="preserve">Walk Louise through the changes-- she typically makes some adjustments to the forecast. Once she signs off on the spreadsheet, you'll run the code to calculate the FIM. </t>
  </si>
  <si>
    <t>At the top of the fiscal_impact script, set overwrite files to TRUE. This will automatically save the forecast sheet for this update in its archival folder (results/update month/input_data).</t>
  </si>
  <si>
    <r>
      <t xml:space="preserve">In the Revisions sheet, </t>
    </r>
    <r>
      <rPr>
        <b/>
        <sz val="11"/>
        <color theme="1"/>
        <rFont val="Calibri"/>
        <family val="2"/>
        <scheme val="minor"/>
      </rPr>
      <t>copy paste the "Current Update" column into the "Last Update" column</t>
    </r>
    <r>
      <rPr>
        <sz val="11"/>
        <color theme="1"/>
        <rFont val="Calibri"/>
        <family val="2"/>
        <scheme val="minor"/>
      </rPr>
      <t xml:space="preserve"> (make sure you paste it hard-coded using Paste Values). Relabel the columns with the quarter and which revision they represent (initial release, first revision, or second revision).</t>
    </r>
  </si>
  <si>
    <t xml:space="preserve">This sheet allows us to see how the raw inputs to the FIM have changed; it can help us parse out which changes to our forecast are due to BEA data revisions and which are due to our own formulas. </t>
  </si>
  <si>
    <t>Prepare the Revisions sheet</t>
  </si>
  <si>
    <t>Forecast Comparison Sheet</t>
  </si>
  <si>
    <t>Start with the Revisions sheet. How has BEA revised the data? How should we expect our forecast of each component to change, given their revision?</t>
  </si>
  <si>
    <t>Take a look at the forecast comparison sheet. How much has our forecast changed? Are there any components that have changed considerably, that we need to pay attention to? Anything unexpected, given what we saw in the Revisions sheet?</t>
  </si>
  <si>
    <t>Look through each component forecast to see if anything looks strange/hugely different. This is where the archived forecast from last month comes in handy-- you can compare our forecast of this quarter to the data we've just pulled in to track why our forecast has changed. Check formulas, etc.</t>
  </si>
  <si>
    <r>
      <rPr>
        <b/>
        <sz val="11"/>
        <color theme="1"/>
        <rFont val="Calibri"/>
        <family val="2"/>
        <scheme val="minor"/>
      </rPr>
      <t xml:space="preserve">Methodology: </t>
    </r>
    <r>
      <rPr>
        <sz val="11"/>
        <color theme="1"/>
        <rFont val="Calibri"/>
        <family val="2"/>
        <scheme val="minor"/>
      </rPr>
      <t>The Provider Relief Fund goes to health care providers-- some to nonprofits, some to public hospitals, and some to for-profit hospitals. We classify the funds as social benefits, grants and subsidies respectively. We get historical data on the three parts from the BEA and project forward the total using judgement, ensuring it sums to the total funds legislated (although we've been having some trouble matching numbers found online). We then project the three pieces using their historical share of the total. The pieces of the ARP's Provider Relief Fund come from our ARP Score.</t>
    </r>
  </si>
  <si>
    <r>
      <t>Methodology:</t>
    </r>
    <r>
      <rPr>
        <sz val="11"/>
        <color theme="1"/>
        <rFont val="Arial"/>
        <family val="2"/>
      </rPr>
      <t xml:space="preserve"> To forecast subsidies, we split them up into legislative and non-legislative subsidies to help us keep track of pandemic legislation versus regular, underlying subsidy payments, and then into ARP and non-ARP because they receive separate MPCs in the code.</t>
    </r>
  </si>
  <si>
    <r>
      <t xml:space="preserve">Methodology: </t>
    </r>
    <r>
      <rPr>
        <sz val="11"/>
        <color theme="1"/>
        <rFont val="Arial"/>
        <family val="2"/>
      </rPr>
      <t>The BEA gives us historical data on total Medicaid spending and federal Medicaid spending (in the form of grants to states). In order to project federal and state Medicaid spending separately, we need to know the federal share of total Medicaid spending (the FMAP). In Table 1, we calculate our quarterly FMAP using the ratio of federal to total spending from the BEA data in the historical period. Our projection of the FMAP (without the effects of the American Rescue Plan) is determined as follows: from 2021 Q3 to 2022 Q3 (when we assume the enhanced FMAP from pandemic legislation turns off because our guess of the end of the public health emergency), we take the average of the 2020 Q4 and 2021 Q1 FMAPs; in 2022 Q3 and onwards, we take the average of FY 2019 quarters (2018 Q4 - 2019 Q3). Our projection of the FMAP (accounting for the effects of ARP) is determined differently, incorporating a temporary increase in the FMAP from the expansion of ACA coverage, the 100% FMAP for urban, indian, and Hawaiian organizations, and a temporary increase in the FMAP for expanding HCBS (all from ARP). We take the sum of the values of these changes as a share of total pre-ARP medicaid to estimate their effects on the FMAP. We add these effects for each quarter to get the post-ARP FMAP. 
In Table 2, we calculate the annual growth rate of total Medicaid spending in the projection period. We back out projected annual total Medicaid spending by dividing CBO's projected federal Medicaid outlays by the annual FMAP (defined as the average of the quarterly FMAP by fiscal year), and use this to get the annual growth rate of total Medicaid spending.
In Table 3, we project forward the quarterly total Medicaid from BEA using the deannualized growth rate from Table 2, and use our projected quarterly FMAP to back out quarterly federal and state Medicaid spending.</t>
    </r>
  </si>
  <si>
    <r>
      <t xml:space="preserve">Methodology: </t>
    </r>
    <r>
      <rPr>
        <sz val="11"/>
        <color theme="1"/>
        <rFont val="Arial"/>
        <family val="2"/>
      </rPr>
      <t xml:space="preserve">BEA gives us total Medicare spending (all federal), which we grow using the growth rate of the four-quarter moving average of CBO's projected Medicare spending. CBO Medicare in 2020 is higher because of advance payments to providers that BEA doesn't appear to account for, so we use the growth rate from pre-pandemic CBO to adjust (see Table 2). Also, the CARES act temporarily suspended Medicare sequestration and that's going back on at end of 2022, so we subtract $16 billion in 2023 onwards to reflect that higher level now because of lack of sequestration.  																							
												</t>
    </r>
    <r>
      <rPr>
        <b/>
        <sz val="11"/>
        <color theme="1"/>
        <rFont val="Arial"/>
        <family val="2"/>
      </rPr>
      <t xml:space="preserve">											
																							</t>
    </r>
  </si>
  <si>
    <t xml:space="preserve">Methodology: </t>
  </si>
  <si>
    <t xml:space="preserve">See Hutchins Center Documents/Projects/Fiscal Impact/Updating the FIM Website.docx </t>
  </si>
  <si>
    <t xml:space="preserve">In each component sheet, drag forward EVERY row that calls Haver Pivoted (you can identify those by the haver codes written next to the variable name) or depends on Haver Pivoted data forward one column into the upcoming quarter. Please change the color formatting and labeling of the historical versus projection periods accordingly to avoid confusion. The new quarters will show either nothing or a #REF error; ignore this. The cells will fill with the new data that we read in when BEA releases the new quarter. DOUBLE CHECK your work-- it is important to ensure that every row that needs to be pulled forward, is. </t>
  </si>
  <si>
    <t>Total  Federal Subsidies</t>
  </si>
  <si>
    <t>federal_corporate_taxes_override</t>
  </si>
  <si>
    <t>state_corporate_taxes_override</t>
  </si>
  <si>
    <t>Federal Corporate Taxes Advanced Estimate Override</t>
  </si>
  <si>
    <t>State Corporate Taxes Advanced Estimate Override</t>
  </si>
  <si>
    <r>
      <t xml:space="preserve">Run fim/data-raw/haver-pull.R. This script automatically pastes new </t>
    </r>
    <r>
      <rPr>
        <sz val="11"/>
        <color theme="1"/>
        <rFont val="Calibri"/>
        <family val="2"/>
        <scheme val="minor"/>
      </rPr>
      <t>data into the "Haver Pivoted" sheet. The order of the Haver codes should be preserved</t>
    </r>
    <r>
      <rPr>
        <b/>
        <sz val="11"/>
        <color rgb="FF000000"/>
        <rFont val="Calibri"/>
        <family val="2"/>
      </rPr>
      <t xml:space="preserve"> </t>
    </r>
    <r>
      <rPr>
        <sz val="11"/>
        <color theme="1"/>
        <rFont val="Calibri"/>
        <family val="2"/>
        <scheme val="minor"/>
      </rPr>
      <t>each update. If you need to pull more variables from Haver make sure they're at the bottom.</t>
    </r>
  </si>
  <si>
    <t xml:space="preserve">The fiscal_impact script (the main script we use to calcualte the FIM) has five sections: 
Wrangle data-- here, we read in historical data from the BEA and the latest CBO Ten Year Baseline projections. We prep the historical data to be merged with our forecast by adjusting the BEA categories into the components we use for the FIM (see forecast sheet for those components). We also use the CBO projections to calculate the CBO's potential GDP growth projection for use later in the script.
Projection-- in this section we read in the "forecast" sheet from this spreadsheet, merge it with the historical data we cleaned in the previous section, and combine the medicaid and medicare variables into categories of "health outlays", since they have the same MPC and don't need to be kept separate. We keep them apart in the spreadsheet because it's easier to combine them in the code rather than across worksheets.
Consumption-- this is where a lot of the FIM methodology gets executed. First we subtract the counterfactual version of the components from our actual forecasted components to get the difference between actual spending and counterfactual spending; then we spread out spending of the net for each component using our MPCs. 
Contribution-- here we annualize the components and turn them into the GDP growth contributions by dividing by the lag of GDP and adjusting for inflation; then we rename a few variables and sum them into the final FIM categories.
Comparison-- this section creates a table and plots with last month's FIM, this month's FIM, and the differences between them. </t>
  </si>
  <si>
    <t>The comparison section of fiscal_impact.R renders the update-comparison.rmd file which generates graphs comparing last month and this month's components of the FIM. These help us to check for errors and see how much our forecast has changed since the last update. It outputs  to results/{this-month-year}/update-comparison-{this-month-year}.html and a copy named index.html is created in the parent directory.  It's called index.html so that GitHub knows to use it as a github site. Once you finish running fiscal_impact.R you should commit and push your changes to GitHub. Then make sure that the most recent version of index.html is published at https://github.com/Hutchins-Center/fim  (you can find this link under the about page on the FIM's github repo (Hutchins-Center/fim). Share updated link and go through this with Louise.</t>
  </si>
  <si>
    <t>This step is automated when running fiscal_impact.R</t>
  </si>
  <si>
    <t>Finalizing update</t>
  </si>
  <si>
    <t>Once you finalize the update make sure to commit any changes and push them. I recommend labeling this commit '{Year-Quarter} Update finalized' so you can always return to that point in time in the commit history if needed.</t>
  </si>
  <si>
    <t xml:space="preserve">git add .                                                                                                                                                                                                                                                                                                                                                                                                                                                                                                                                                          git commit -m '{Year-Quarter} Update finalized                                                                                                                                                                                                                                                                                                                                                                                                                                                                                                                                                                 git push                                                                                                                                                                                                                                                                                                                                                                                                                                                                                                                                                                                                         Or your prefferd method for commiting/pushing                                                                                                                                                                                                                                                                                                                                                                                                                                                                                                                                                                                                                                                                       </t>
  </si>
  <si>
    <t>Pull update cbo projections data</t>
  </si>
  <si>
    <t xml:space="preserve">Open up the fim R project by clicking on the "fim.Rproj" file. Type "CTRL + SHIFT + L" to load the fim package. Open fiscal_impact.R. This is the main script that we use to calculate the FIM. </t>
  </si>
  <si>
    <t>You may need to download the latest files at: 
https://www.cbo.gov/data/budget-economic-data</t>
  </si>
  <si>
    <t>Look at the output of index.html</t>
  </si>
  <si>
    <t xml:space="preserve">Fiscal_impact.R runs and knits compare-update.Rmd. Go over the changes from the last update that are due to the CBO with Louise. Make sure everything looks normal. These changes will be published along with the next monthly update. </t>
  </si>
  <si>
    <t>Haver codes</t>
  </si>
  <si>
    <t>Monthly State and Local Employment, for Reference (pulled from data/monthly_state_employment.xlsx)</t>
  </si>
  <si>
    <t>Update the table in the Federal and State Purchases sheet by dragging the formula to the next column. The formulas call cells from "data/monthly_state_employment.xlsx" which is created from "data-raw/haver-pull.R"</t>
  </si>
  <si>
    <r>
      <t>(Billions of dollars, seasonally adjusted at</t>
    </r>
    <r>
      <rPr>
        <b/>
        <sz val="11"/>
        <rFont val="Calibri"/>
        <family val="2"/>
        <scheme val="minor"/>
      </rPr>
      <t xml:space="preserve"> annual</t>
    </r>
    <r>
      <rPr>
        <b/>
        <sz val="11"/>
        <color theme="1"/>
        <rFont val="Calibri"/>
        <family val="2"/>
        <scheme val="minor"/>
      </rPr>
      <t xml:space="preserve"> rates)</t>
    </r>
  </si>
  <si>
    <r>
      <rPr>
        <sz val="11"/>
        <rFont val="Calibri"/>
        <family val="2"/>
        <scheme val="minor"/>
      </rPr>
      <t>4. Unemployment insurance benefits were expanded through several programs that were initially established through the CARES Act. For more information, see</t>
    </r>
    <r>
      <rPr>
        <u/>
        <sz val="11"/>
        <color theme="10"/>
        <rFont val="Calibri"/>
        <family val="2"/>
        <scheme val="minor"/>
      </rPr>
      <t xml:space="preserve"> How will the expansion of unemployment benefits in response to the COVID-19 pandemic be recorded in the NIPAs?</t>
    </r>
  </si>
  <si>
    <t>5. The American Rescue Plan increased the Child Tax Credit to $3,000 per child over the age of six and $3,600 for children under the age of six, and raised the age limit from 16 to 17. It also authorized that up to half of these credits could be distributed through advance payments during the tax year, while the rest would be claimed when parents file tax returns the following year.</t>
  </si>
  <si>
    <r>
      <rPr>
        <sz val="11"/>
        <rFont val="Calibri"/>
        <family val="2"/>
        <scheme val="minor"/>
      </rPr>
      <t>6. Economic impact payments, initially established by the CARES Act, provide direct payments to individuals. For more information, see</t>
    </r>
    <r>
      <rPr>
        <u/>
        <sz val="11"/>
        <color theme="10"/>
        <rFont val="Calibri"/>
        <family val="2"/>
        <scheme val="minor"/>
      </rPr>
      <t xml:space="preserve"> How are federal economic impact payments to support individuals during the COVID-19 pandemic recorded in the NIPAs?</t>
    </r>
  </si>
  <si>
    <t xml:space="preserve">7. The Federal Emergency Management Agency (FEMA) was authorized to make payments from the Disaster Relief Fund to supplement wages lost as a result of the COVID-19 pandemic. </t>
  </si>
  <si>
    <t>8. The Department of Health and Human Services distributes money from the Provider Relief Fund to hospitals and health care providers on the front lines of the coronavirus response. This funding supports health care-related expenses or lost revenue attributable to COVID-19 and ensures uninsured Americans can get treatment for COVID-19. In the NIPAs, funds provided to nonprofit hospitals are recorded as social benefits.</t>
  </si>
  <si>
    <r>
      <rPr>
        <sz val="11"/>
        <rFont val="Calibri"/>
        <family val="2"/>
        <scheme val="minor"/>
      </rPr>
      <t>9. Interest payments due on certain categories of federally-held student loans were initially suspended by the CARES Act. For more information, see</t>
    </r>
    <r>
      <rPr>
        <u/>
        <sz val="11"/>
        <color theme="10"/>
        <rFont val="Calibri"/>
        <family val="2"/>
        <scheme val="minor"/>
      </rPr>
      <t xml:space="preserve"> How does the federal response to the COVID-19 pandemic affect BEA's estimate of personal interest payments?</t>
    </r>
  </si>
  <si>
    <r>
      <rPr>
        <sz val="11"/>
        <rFont val="Calibri"/>
        <family val="2"/>
        <scheme val="minor"/>
      </rPr>
      <t xml:space="preserve">NOTE: For national statistics, BEA publishes the total level at an annualized rate. BEA does this so that monthly estimates can be easily compared to quarterly estimates included in BEA's quarterly gross domestic product report, for example. To be consistent, the figures in this table also are annualized. For more information, see </t>
    </r>
    <r>
      <rPr>
        <u/>
        <sz val="11"/>
        <color theme="10"/>
        <rFont val="Calibri"/>
        <family val="2"/>
        <scheme val="minor"/>
      </rPr>
      <t xml:space="preserve">Why does BEA publish estimates at annual rates? </t>
    </r>
    <r>
      <rPr>
        <sz val="11"/>
        <rFont val="Calibri"/>
        <family val="2"/>
        <scheme val="minor"/>
      </rPr>
      <t>on BEA's website.</t>
    </r>
  </si>
  <si>
    <t>Add factor</t>
  </si>
  <si>
    <t>Federal Share (FMAP)</t>
  </si>
  <si>
    <t>End of public health emergency</t>
  </si>
  <si>
    <t>Nonwage Income</t>
  </si>
  <si>
    <t>May 2022 CBO Tax Base Quarterly Projections</t>
  </si>
  <si>
    <t>Seasonally adjusted at annual rates</t>
  </si>
  <si>
    <r>
      <t>Jan.</t>
    </r>
    <r>
      <rPr>
        <vertAlign val="superscript"/>
        <sz val="11"/>
        <rFont val="Calibri"/>
        <family val="2"/>
      </rPr>
      <t xml:space="preserve"> r</t>
    </r>
    <r>
      <rPr>
        <sz val="11"/>
        <rFont val="Calibri"/>
        <family val="2"/>
      </rPr>
      <t/>
    </r>
  </si>
  <si>
    <r>
      <t>Feb.</t>
    </r>
    <r>
      <rPr>
        <vertAlign val="superscript"/>
        <sz val="11"/>
        <rFont val="Calibri"/>
        <family val="2"/>
      </rPr>
      <t xml:space="preserve"> r</t>
    </r>
    <r>
      <rPr>
        <sz val="11"/>
        <rFont val="Calibri"/>
        <family val="2"/>
      </rPr>
      <t/>
    </r>
  </si>
  <si>
    <r>
      <t>March</t>
    </r>
    <r>
      <rPr>
        <vertAlign val="superscript"/>
        <sz val="11"/>
        <rFont val="Calibri"/>
        <family val="2"/>
      </rPr>
      <t xml:space="preserve"> r</t>
    </r>
    <r>
      <rPr>
        <sz val="11"/>
        <rFont val="Calibri"/>
        <family val="2"/>
      </rPr>
      <t/>
    </r>
  </si>
  <si>
    <r>
      <t>April</t>
    </r>
    <r>
      <rPr>
        <vertAlign val="superscript"/>
        <sz val="11"/>
        <rFont val="Calibri"/>
        <family val="2"/>
      </rPr>
      <t xml:space="preserve"> p</t>
    </r>
    <r>
      <rPr>
        <sz val="11"/>
        <rFont val="Calibri"/>
        <family val="2"/>
      </rPr>
      <t/>
    </r>
  </si>
  <si>
    <t>We get the projected growth rate from the projected BEA level</t>
  </si>
  <si>
    <t>We project the BEA level using the growth rate from the CBO</t>
  </si>
  <si>
    <t>Note: these are for fiscal years which go from Q4-Q3</t>
  </si>
  <si>
    <t>Throughout the forecast spreadsheets, we use CBO projections to forecast certain FIM components. Every row taken from CBO will be marked as such, with comments indicating which update, table and row the numbers are from to make it easier to find. Replace the CBO numbers with the new forecast, and make sure to change the comments so that they reflect the new row #s. Copy paste the old table/old rows near the table from last update's forecast sheet for comparison. Then, we go through each part of the sheet that uses CBO with Louise, and decide how we want to change the forecast or simply update the old CBO rows with new CBO projections, based on the CBO revisions. Make sure to label the old and new CBO numbers clearly!</t>
  </si>
  <si>
    <t xml:space="preserve">Approximately every quarter, the CBO releases new Ten-Year Budget and Economic Projections. We use these to update our projections for GDP and inflation, and in a number of the forecast sheets. When the new projections come out, we incorporate them into the sheet and code, and then wait to release the updated FIM until the next monthly update. The inst/extdata/projections.xlsx workbook is updated with the new CBO numbers. The data-raw/projections.R script cleans them to be readable in R. </t>
  </si>
  <si>
    <t>Update CBO data in inst/extdata/projections.xlsx. Refer to the dictionary sheet to figure out which lines of the CBO update correspond to the Haver codes. Open the FIM project by clicking on the "fim.Rproj" file. Run data-raw/projections.R</t>
  </si>
  <si>
    <t>Copy paste the forecast table from the most recent update (Past Values Only) into the "Previous Forecast" table.</t>
  </si>
  <si>
    <t>yptmr</t>
  </si>
  <si>
    <t>gf</t>
  </si>
  <si>
    <t>Higher COVID Payment Rates (not used - kept for reference)</t>
  </si>
  <si>
    <r>
      <t>Quarterly FMAP =</t>
    </r>
    <r>
      <rPr>
        <sz val="10"/>
        <color theme="1"/>
        <rFont val="Arial"/>
        <family val="2"/>
      </rPr>
      <t xml:space="preserve"> Federal Medicaid grants/ Total Medicaid spending </t>
    </r>
    <r>
      <rPr>
        <b/>
        <sz val="10"/>
        <color theme="1"/>
        <rFont val="Arial"/>
        <family val="2"/>
      </rPr>
      <t xml:space="preserve">
Annual FMAP =</t>
    </r>
    <r>
      <rPr>
        <sz val="10"/>
        <color theme="1"/>
        <rFont val="Arial"/>
        <family val="2"/>
      </rPr>
      <t xml:space="preserve"> Average Quarterly FMAP for the Fiscal Year (Q4-Q3)
</t>
    </r>
    <r>
      <rPr>
        <b/>
        <sz val="10"/>
        <color theme="1"/>
        <rFont val="Arial"/>
        <family val="2"/>
      </rPr>
      <t xml:space="preserve">Total Medicaid in fiscal year = </t>
    </r>
    <r>
      <rPr>
        <sz val="10"/>
        <color theme="1"/>
        <rFont val="Arial"/>
        <family val="2"/>
      </rPr>
      <t xml:space="preserve">CBO projection of Medicaid Outlays/ Annual FMAP </t>
    </r>
    <r>
      <rPr>
        <b/>
        <sz val="10"/>
        <color theme="1"/>
        <rFont val="Arial"/>
        <family val="2"/>
      </rPr>
      <t xml:space="preserve">
Total Medicaid annual growth rate =</t>
    </r>
    <r>
      <rPr>
        <sz val="10"/>
        <color theme="1"/>
        <rFont val="Arial"/>
        <family val="2"/>
      </rPr>
      <t xml:space="preserve">(Total Medicaid_t / Total Medicaid_t-1) -1 
</t>
    </r>
    <r>
      <rPr>
        <b/>
        <sz val="10"/>
        <color theme="1"/>
        <rFont val="Arial"/>
        <family val="2"/>
      </rPr>
      <t xml:space="preserve">
Total Medicaid projection = </t>
    </r>
    <r>
      <rPr>
        <sz val="10"/>
        <color theme="1"/>
        <rFont val="Arial"/>
        <family val="2"/>
      </rPr>
      <t xml:space="preserve">Total Medicaid spending*(1+Total Medicaid Annual Growth Rate)^(0.25) + add factor
</t>
    </r>
    <r>
      <rPr>
        <b/>
        <sz val="10"/>
        <color theme="1"/>
        <rFont val="Arial"/>
        <family val="2"/>
      </rPr>
      <t>FMAP projection</t>
    </r>
    <r>
      <rPr>
        <sz val="10"/>
        <color theme="1"/>
        <rFont val="Arial"/>
        <family val="2"/>
      </rPr>
      <t xml:space="preserve"> = Previous FY FMAP + CBO FMAP effects from ARP
</t>
    </r>
    <r>
      <rPr>
        <b/>
        <sz val="10"/>
        <color theme="1"/>
        <rFont val="Arial"/>
        <family val="2"/>
      </rPr>
      <t>Federal Medicaid Projection</t>
    </r>
    <r>
      <rPr>
        <sz val="10"/>
        <color theme="1"/>
        <rFont val="Arial"/>
        <family val="2"/>
      </rPr>
      <t xml:space="preserve"> = Total Medicaid projection * FMAP</t>
    </r>
    <r>
      <rPr>
        <b/>
        <sz val="10"/>
        <color theme="1"/>
        <rFont val="Arial"/>
        <family val="2"/>
      </rPr>
      <t xml:space="preserve"> </t>
    </r>
    <r>
      <rPr>
        <sz val="10"/>
        <color theme="1"/>
        <rFont val="Arial"/>
        <family val="2"/>
      </rPr>
      <t xml:space="preserve">projection
</t>
    </r>
    <r>
      <rPr>
        <b/>
        <sz val="10"/>
        <color theme="1"/>
        <rFont val="Arial"/>
        <family val="2"/>
      </rPr>
      <t>State Medicaid Projection</t>
    </r>
    <r>
      <rPr>
        <sz val="10"/>
        <color theme="1"/>
        <rFont val="Arial"/>
        <family val="2"/>
      </rPr>
      <t xml:space="preserve"> = Total Medicaid projection - Federal Medicaid Projection</t>
    </r>
  </si>
  <si>
    <r>
      <t xml:space="preserve">Total Medicare projection = </t>
    </r>
    <r>
      <rPr>
        <sz val="9"/>
        <color theme="1"/>
        <rFont val="Arial"/>
        <family val="2"/>
      </rPr>
      <t xml:space="preserve">Total Medicare + (1+growth rate of annual Medicare spending)^0.25 + add factor
</t>
    </r>
    <r>
      <rPr>
        <b/>
        <sz val="9"/>
        <color theme="1"/>
        <rFont val="Arial"/>
        <family val="2"/>
      </rPr>
      <t>Growth rate of Medicare spending</t>
    </r>
    <r>
      <rPr>
        <sz val="9"/>
        <color theme="1"/>
        <rFont val="Arial"/>
        <family val="2"/>
      </rPr>
      <t xml:space="preserve"> = (1+ CBO growth rate of annual Medicare spending less timing shift)</t>
    </r>
  </si>
  <si>
    <t>Methodology:
Federal
Total non-corporate projection = Personal income + Social Insurance + Production
Personal income projection = Personal income*(1+projected growth rate of individual income)^0.25
Projected growth rate of individual income = Projected income level_t/Personal income from BEA_t-1
Projected income level_t = Personal income from BEA_t-1 * (Growth rate of CBO projections of federal income)</t>
  </si>
  <si>
    <t>May</t>
  </si>
  <si>
    <t>Individual Income growth rate</t>
  </si>
  <si>
    <t>Social Insurance Contributions growth rate</t>
  </si>
  <si>
    <t>Production Taxes growth rate</t>
  </si>
  <si>
    <t>Corporate growth rate</t>
  </si>
  <si>
    <t>NIPA FY and forecast based on CBO growth rates</t>
  </si>
  <si>
    <t>no</t>
  </si>
  <si>
    <t>Annual medicare spending growth rate</t>
  </si>
  <si>
    <t xml:space="preserve">Copy paste the forecast table from the most recent update (Paste Values Only) into the "Previous Forecast" table. In both the forecast and forecast comparison sheets, delete the first column so that the forecast comparison sheet contains the upcoming quarter of data and the forecast going forward. </t>
  </si>
  <si>
    <t>yes</t>
  </si>
  <si>
    <t>Investment Grants Override</t>
  </si>
  <si>
    <t>investment_grants_override</t>
  </si>
  <si>
    <t>consumption_grants_deflator</t>
  </si>
  <si>
    <t>consumption_grants_deflator_growth</t>
  </si>
  <si>
    <t>investment_grants_deflator</t>
  </si>
  <si>
    <t>investment_grants_deflator_growth</t>
  </si>
  <si>
    <t>date</t>
  </si>
  <si>
    <t>id</t>
  </si>
  <si>
    <t>1970 Q1</t>
  </si>
  <si>
    <t>historical</t>
  </si>
  <si>
    <t>1970 Q2</t>
  </si>
  <si>
    <t>1970 Q3</t>
  </si>
  <si>
    <t>1970 Q4</t>
  </si>
  <si>
    <t>1971 Q1</t>
  </si>
  <si>
    <t>1971 Q2</t>
  </si>
  <si>
    <t>1971 Q3</t>
  </si>
  <si>
    <t>1971 Q4</t>
  </si>
  <si>
    <t>1972 Q1</t>
  </si>
  <si>
    <t>1972 Q2</t>
  </si>
  <si>
    <t>1972 Q3</t>
  </si>
  <si>
    <t>1972 Q4</t>
  </si>
  <si>
    <t>1973 Q1</t>
  </si>
  <si>
    <t>1973 Q2</t>
  </si>
  <si>
    <t>1973 Q3</t>
  </si>
  <si>
    <t>1973 Q4</t>
  </si>
  <si>
    <t>1974 Q1</t>
  </si>
  <si>
    <t>1974 Q2</t>
  </si>
  <si>
    <t>1974 Q3</t>
  </si>
  <si>
    <t>1974 Q4</t>
  </si>
  <si>
    <t>1975 Q1</t>
  </si>
  <si>
    <t>1975 Q2</t>
  </si>
  <si>
    <t>1975 Q3</t>
  </si>
  <si>
    <t>1975 Q4</t>
  </si>
  <si>
    <t>1976 Q1</t>
  </si>
  <si>
    <t>1976 Q2</t>
  </si>
  <si>
    <t>1976 Q3</t>
  </si>
  <si>
    <t>1976 Q4</t>
  </si>
  <si>
    <t>1977 Q1</t>
  </si>
  <si>
    <t>1977 Q2</t>
  </si>
  <si>
    <t>1977 Q3</t>
  </si>
  <si>
    <t>1977 Q4</t>
  </si>
  <si>
    <t>1978 Q1</t>
  </si>
  <si>
    <t>1978 Q2</t>
  </si>
  <si>
    <t>1978 Q3</t>
  </si>
  <si>
    <t>1978 Q4</t>
  </si>
  <si>
    <t>1979 Q1</t>
  </si>
  <si>
    <t>1979 Q2</t>
  </si>
  <si>
    <t>1979 Q3</t>
  </si>
  <si>
    <t>1979 Q4</t>
  </si>
  <si>
    <t>1980 Q1</t>
  </si>
  <si>
    <t>1980 Q2</t>
  </si>
  <si>
    <t>1980 Q3</t>
  </si>
  <si>
    <t>1980 Q4</t>
  </si>
  <si>
    <t>1981 Q1</t>
  </si>
  <si>
    <t>1981 Q2</t>
  </si>
  <si>
    <t>1981 Q3</t>
  </si>
  <si>
    <t>1981 Q4</t>
  </si>
  <si>
    <t>1982 Q1</t>
  </si>
  <si>
    <t>1982 Q2</t>
  </si>
  <si>
    <t>1982 Q3</t>
  </si>
  <si>
    <t>1982 Q4</t>
  </si>
  <si>
    <t>1983 Q1</t>
  </si>
  <si>
    <t>1983 Q2</t>
  </si>
  <si>
    <t>1983 Q3</t>
  </si>
  <si>
    <t>1983 Q4</t>
  </si>
  <si>
    <t>1984 Q1</t>
  </si>
  <si>
    <t>1984 Q2</t>
  </si>
  <si>
    <t>1984 Q3</t>
  </si>
  <si>
    <t>1984 Q4</t>
  </si>
  <si>
    <t>1985 Q1</t>
  </si>
  <si>
    <t>1985 Q2</t>
  </si>
  <si>
    <t>1985 Q3</t>
  </si>
  <si>
    <t>1985 Q4</t>
  </si>
  <si>
    <t>1986 Q1</t>
  </si>
  <si>
    <t>1986 Q2</t>
  </si>
  <si>
    <t>1986 Q3</t>
  </si>
  <si>
    <t>1986 Q4</t>
  </si>
  <si>
    <t>1987 Q1</t>
  </si>
  <si>
    <t>1987 Q2</t>
  </si>
  <si>
    <t>1987 Q3</t>
  </si>
  <si>
    <t>1987 Q4</t>
  </si>
  <si>
    <t>1988 Q1</t>
  </si>
  <si>
    <t>1988 Q2</t>
  </si>
  <si>
    <t>1988 Q3</t>
  </si>
  <si>
    <t>1988 Q4</t>
  </si>
  <si>
    <t>1989 Q1</t>
  </si>
  <si>
    <t>1989 Q2</t>
  </si>
  <si>
    <t>1989 Q3</t>
  </si>
  <si>
    <t>1989 Q4</t>
  </si>
  <si>
    <t>1990 Q1</t>
  </si>
  <si>
    <t>1990 Q2</t>
  </si>
  <si>
    <t>1990 Q3</t>
  </si>
  <si>
    <t>1990 Q4</t>
  </si>
  <si>
    <t>1991 Q1</t>
  </si>
  <si>
    <t>1991 Q2</t>
  </si>
  <si>
    <t>1991 Q3</t>
  </si>
  <si>
    <t>1991 Q4</t>
  </si>
  <si>
    <t>1992 Q1</t>
  </si>
  <si>
    <t>1992 Q2</t>
  </si>
  <si>
    <t>1992 Q3</t>
  </si>
  <si>
    <t>1992 Q4</t>
  </si>
  <si>
    <t>1993 Q1</t>
  </si>
  <si>
    <t>1993 Q2</t>
  </si>
  <si>
    <t>1993 Q3</t>
  </si>
  <si>
    <t>1993 Q4</t>
  </si>
  <si>
    <t>1994 Q1</t>
  </si>
  <si>
    <t>1994 Q2</t>
  </si>
  <si>
    <t>1994 Q3</t>
  </si>
  <si>
    <t>1994 Q4</t>
  </si>
  <si>
    <t>1995 Q1</t>
  </si>
  <si>
    <t>1995 Q2</t>
  </si>
  <si>
    <t>1995 Q3</t>
  </si>
  <si>
    <t>1995 Q4</t>
  </si>
  <si>
    <t>1996 Q1</t>
  </si>
  <si>
    <t>1996 Q2</t>
  </si>
  <si>
    <t>1996 Q3</t>
  </si>
  <si>
    <t>1996 Q4</t>
  </si>
  <si>
    <t>1997 Q1</t>
  </si>
  <si>
    <t>1997 Q2</t>
  </si>
  <si>
    <t>1997 Q3</t>
  </si>
  <si>
    <t>1997 Q4</t>
  </si>
  <si>
    <t>1998 Q1</t>
  </si>
  <si>
    <t>1998 Q2</t>
  </si>
  <si>
    <t>1998 Q3</t>
  </si>
  <si>
    <t>1998 Q4</t>
  </si>
  <si>
    <t>1999 Q1</t>
  </si>
  <si>
    <t>1999 Q2</t>
  </si>
  <si>
    <t>1999 Q3</t>
  </si>
  <si>
    <t>1999 Q4</t>
  </si>
  <si>
    <t>2000 Q1</t>
  </si>
  <si>
    <t>2000 Q2</t>
  </si>
  <si>
    <t>2000 Q3</t>
  </si>
  <si>
    <t>2000 Q4</t>
  </si>
  <si>
    <t>2001 Q1</t>
  </si>
  <si>
    <t>2001 Q2</t>
  </si>
  <si>
    <t>2001 Q3</t>
  </si>
  <si>
    <t>2001 Q4</t>
  </si>
  <si>
    <t>2002 Q1</t>
  </si>
  <si>
    <t>2002 Q2</t>
  </si>
  <si>
    <t>2002 Q3</t>
  </si>
  <si>
    <t>2002 Q4</t>
  </si>
  <si>
    <t>2003 Q1</t>
  </si>
  <si>
    <t>2003 Q2</t>
  </si>
  <si>
    <t>2003 Q3</t>
  </si>
  <si>
    <t>2003 Q4</t>
  </si>
  <si>
    <t>2004 Q1</t>
  </si>
  <si>
    <t>2004 Q2</t>
  </si>
  <si>
    <t>2004 Q3</t>
  </si>
  <si>
    <t>2004 Q4</t>
  </si>
  <si>
    <t>2005 Q1</t>
  </si>
  <si>
    <t>2005 Q2</t>
  </si>
  <si>
    <t>2005 Q3</t>
  </si>
  <si>
    <t>2005 Q4</t>
  </si>
  <si>
    <t>2006 Q1</t>
  </si>
  <si>
    <t>2006 Q2</t>
  </si>
  <si>
    <t>2006 Q3</t>
  </si>
  <si>
    <t>2006 Q4</t>
  </si>
  <si>
    <t>2007 Q1</t>
  </si>
  <si>
    <t>2007 Q2</t>
  </si>
  <si>
    <t>2007 Q3</t>
  </si>
  <si>
    <t>2007 Q4</t>
  </si>
  <si>
    <t>2008 Q1</t>
  </si>
  <si>
    <t>2008 Q2</t>
  </si>
  <si>
    <t>2008 Q3</t>
  </si>
  <si>
    <t>2008 Q4</t>
  </si>
  <si>
    <t>2009 Q1</t>
  </si>
  <si>
    <t>2009 Q2</t>
  </si>
  <si>
    <t>2009 Q3</t>
  </si>
  <si>
    <t>2009 Q4</t>
  </si>
  <si>
    <t>2010 Q1</t>
  </si>
  <si>
    <t>2010 Q2</t>
  </si>
  <si>
    <t>2010 Q3</t>
  </si>
  <si>
    <t>2010 Q4</t>
  </si>
  <si>
    <t>2011 Q1</t>
  </si>
  <si>
    <t>2011 Q2</t>
  </si>
  <si>
    <t>2011 Q3</t>
  </si>
  <si>
    <t>2011 Q4</t>
  </si>
  <si>
    <t>2012 Q1</t>
  </si>
  <si>
    <t>2012 Q2</t>
  </si>
  <si>
    <t>2012 Q3</t>
  </si>
  <si>
    <t>2012 Q4</t>
  </si>
  <si>
    <t>2013 Q1</t>
  </si>
  <si>
    <t>2013 Q2</t>
  </si>
  <si>
    <t>2013 Q3</t>
  </si>
  <si>
    <t>2013 Q4</t>
  </si>
  <si>
    <t>2014 Q1</t>
  </si>
  <si>
    <t>2014 Q2</t>
  </si>
  <si>
    <t>2014 Q3</t>
  </si>
  <si>
    <t>2014 Q4</t>
  </si>
  <si>
    <t>2015 Q1</t>
  </si>
  <si>
    <t>2015 Q2</t>
  </si>
  <si>
    <t>2015 Q3</t>
  </si>
  <si>
    <t>2015 Q4</t>
  </si>
  <si>
    <t>2016 Q1</t>
  </si>
  <si>
    <t>2016 Q2</t>
  </si>
  <si>
    <t>2016 Q3</t>
  </si>
  <si>
    <t>2016 Q4</t>
  </si>
  <si>
    <t>2017 Q1</t>
  </si>
  <si>
    <t>2017 Q2</t>
  </si>
  <si>
    <t>2017 Q3</t>
  </si>
  <si>
    <t>2017 Q4</t>
  </si>
  <si>
    <t>2018 Q1</t>
  </si>
  <si>
    <t>2018 Q2</t>
  </si>
  <si>
    <t>2018 Q3</t>
  </si>
  <si>
    <t>2018 Q4</t>
  </si>
  <si>
    <t>2019 Q1</t>
  </si>
  <si>
    <t>2019 Q2</t>
  </si>
  <si>
    <t>2019 Q3</t>
  </si>
  <si>
    <t>2019 Q4</t>
  </si>
  <si>
    <t>2020 Q1</t>
  </si>
  <si>
    <t>2020 Q2</t>
  </si>
  <si>
    <t>2020 Q3</t>
  </si>
  <si>
    <t>2020 Q4</t>
  </si>
  <si>
    <t>2021 Q1</t>
  </si>
  <si>
    <t>2021 Q2</t>
  </si>
  <si>
    <t>2021 Q3</t>
  </si>
  <si>
    <t>2021 Q4</t>
  </si>
  <si>
    <t>2022 Q1</t>
  </si>
  <si>
    <t>2022 Q2</t>
  </si>
  <si>
    <t>2022 Q3</t>
  </si>
  <si>
    <t>projection</t>
  </si>
  <si>
    <t>2022 Q4</t>
  </si>
  <si>
    <t>2023 Q1</t>
  </si>
  <si>
    <t>2023 Q2</t>
  </si>
  <si>
    <t>2023 Q3</t>
  </si>
  <si>
    <t>2023 Q4</t>
  </si>
  <si>
    <t>2024 Q1</t>
  </si>
  <si>
    <t>2024 Q2</t>
  </si>
  <si>
    <t>2024 Q3</t>
  </si>
  <si>
    <t>2024 Q4</t>
  </si>
  <si>
    <t>2025 Q1</t>
  </si>
  <si>
    <t>2025 Q2</t>
  </si>
  <si>
    <t>2025 Q3</t>
  </si>
  <si>
    <t>2025 Q4</t>
  </si>
  <si>
    <t>2026 Q1</t>
  </si>
  <si>
    <t>2026 Q2</t>
  </si>
  <si>
    <t>2026 Q3</t>
  </si>
  <si>
    <t>2026 Q4</t>
  </si>
  <si>
    <t>2027 Q1</t>
  </si>
  <si>
    <t>2027 Q2</t>
  </si>
  <si>
    <t>2027 Q3</t>
  </si>
  <si>
    <t>2027 Q4</t>
  </si>
  <si>
    <t>2028 Q1</t>
  </si>
  <si>
    <t>2028 Q2</t>
  </si>
  <si>
    <t>2028 Q3</t>
  </si>
  <si>
    <t>2028 Q4</t>
  </si>
  <si>
    <t>2029 Q1</t>
  </si>
  <si>
    <t>2029 Q2</t>
  </si>
  <si>
    <t>2029 Q3</t>
  </si>
  <si>
    <t>2029 Q4</t>
  </si>
  <si>
    <t>2030 Q1</t>
  </si>
  <si>
    <t>2030 Q2</t>
  </si>
  <si>
    <t>2030 Q3</t>
  </si>
  <si>
    <t>2030 Q4</t>
  </si>
  <si>
    <t>2031 Q1</t>
  </si>
  <si>
    <t>2031 Q2</t>
  </si>
  <si>
    <t>2031 Q3</t>
  </si>
  <si>
    <t>2031 Q4</t>
  </si>
  <si>
    <t>2032 Q1</t>
  </si>
  <si>
    <t>2032 Q2</t>
  </si>
  <si>
    <t>2032 Q3</t>
  </si>
  <si>
    <t>IRA investment grants</t>
  </si>
  <si>
    <t>Inflation Reduction Act (2022)</t>
  </si>
  <si>
    <t>Desc</t>
  </si>
  <si>
    <t>Section</t>
  </si>
  <si>
    <t>2022-2026</t>
  </si>
  <si>
    <t>2022-2031</t>
  </si>
  <si>
    <t>Category</t>
  </si>
  <si>
    <t>Rationale/details</t>
  </si>
  <si>
    <t>Emergency drought relief for tribes</t>
  </si>
  <si>
    <t>Sec 80004</t>
  </si>
  <si>
    <t>Consumption grant</t>
  </si>
  <si>
    <t>Home energy rebates</t>
  </si>
  <si>
    <t>Sec 50121+Sec 50122+50123</t>
  </si>
  <si>
    <t>Reinstatement of Superfund (excise duty on production)</t>
  </si>
  <si>
    <t>Sec 13601</t>
  </si>
  <si>
    <t>Federal corporate tax</t>
  </si>
  <si>
    <t>National Forest System Restoration</t>
  </si>
  <si>
    <t>Sec 23001</t>
  </si>
  <si>
    <t>Federal purchase</t>
  </si>
  <si>
    <t>https://crsreports.congress.gov/product/pdf/IN/IN11978</t>
  </si>
  <si>
    <t xml:space="preserve">Interregional and offshore wind electricity modeling </t>
  </si>
  <si>
    <t>Sec 50153</t>
  </si>
  <si>
    <t>https://nawindpower.com/u-s-house-passes-inflation-reduction-act</t>
  </si>
  <si>
    <t>Low Emissions Electricity Program</t>
  </si>
  <si>
    <t>Sec 60107</t>
  </si>
  <si>
    <t>https://www.epw.senate.gov/public/_cache/files/c/8/c8c72459-0813-4341-838e-385576c69e98/D2D6B743CD39D2D0D07D46207543E2BE.08-10-2022-epw-inflation-reduction-act-section-by-section-final-clean.pdf</t>
  </si>
  <si>
    <t>Enhancement of IRS</t>
  </si>
  <si>
    <t>Sec 10301</t>
  </si>
  <si>
    <t xml:space="preserve">Appropriations </t>
  </si>
  <si>
    <t>Sec 13802</t>
  </si>
  <si>
    <t>Rural development administrative funds</t>
  </si>
  <si>
    <t>Sec 22005</t>
  </si>
  <si>
    <t>Administrative costs of rural development</t>
  </si>
  <si>
    <t>Sec 23005</t>
  </si>
  <si>
    <t>Other federal purchases</t>
  </si>
  <si>
    <t>Sec 40002+40003+…+40006</t>
  </si>
  <si>
    <t>Other energy matters (federal purchases)</t>
  </si>
  <si>
    <t>Sec 50171+Sec 50172+ Sec 50221</t>
  </si>
  <si>
    <t>National Parks and Public Lands conservation</t>
  </si>
  <si>
    <t>Sec 50222</t>
  </si>
  <si>
    <t>National Park employees</t>
  </si>
  <si>
    <t>Sec 50223</t>
  </si>
  <si>
    <t>Limits to leasing on outer continental shelf</t>
  </si>
  <si>
    <t>Sec 50251</t>
  </si>
  <si>
    <t>Fossil fuel resources (leasing of federal land/royalty rates for fossil fuels)</t>
  </si>
  <si>
    <t>Sec 50261 to 50265</t>
  </si>
  <si>
    <t>Funding to US Geological Survey 3D elevation program</t>
  </si>
  <si>
    <t>Sec 50271</t>
  </si>
  <si>
    <t>Funding to DOE, DOI, FERC to conduct environmental reviews, hire staff, community engagement</t>
  </si>
  <si>
    <t>Sec 50281+Sec 50303+Sec 50301+Sec 50303</t>
  </si>
  <si>
    <t>Funding to EPA to standardize green house gas corporate reporting</t>
  </si>
  <si>
    <t>Sec 60111</t>
  </si>
  <si>
    <t>Federal Purchase</t>
  </si>
  <si>
    <t>Funding to  EPA for Environmental Product Declaration assistance</t>
  </si>
  <si>
    <t>Sec 60112</t>
  </si>
  <si>
    <t>EPA funding for reviews and labeling of federal construction materials</t>
  </si>
  <si>
    <t>Sec 60115 + Sec 60116</t>
  </si>
  <si>
    <t>Endangered Species Act Recovery Plans</t>
  </si>
  <si>
    <t>Sec 60301</t>
  </si>
  <si>
    <t>Environmental and Climate Data Collection</t>
  </si>
  <si>
    <t>Sec 60401</t>
  </si>
  <si>
    <t>Council On Environmental Quality Efficient and environmental reviews</t>
  </si>
  <si>
    <t>Sec 60402</t>
  </si>
  <si>
    <t>Use low carbon materials/assistance for federal buildings</t>
  </si>
  <si>
    <t>Sec 60502 + 60503 + 60504</t>
  </si>
  <si>
    <t>Sec 70001 to 70007</t>
  </si>
  <si>
    <t>Clean Heavy Duty Vehicles</t>
  </si>
  <si>
    <t>Sec 60101</t>
  </si>
  <si>
    <t>Investment grant</t>
  </si>
  <si>
    <t>https://www.apta.com/advocacy-legislation-policy/legislative-updates-alerts/updates/inflation-reduction-act-public-transit-tax-credits-and-new-investments/</t>
  </si>
  <si>
    <t>Tribal Climate Resilience</t>
  </si>
  <si>
    <t>Sec 80001</t>
  </si>
  <si>
    <t>investment grant</t>
  </si>
  <si>
    <t>https://www.bia.gov/service/tcr-annual-awards-program</t>
  </si>
  <si>
    <t>Native Hawaiian Climate resilience</t>
  </si>
  <si>
    <t>Sec 80002</t>
  </si>
  <si>
    <t>Diesel Emissions reductions</t>
  </si>
  <si>
    <t>Sec 60104</t>
  </si>
  <si>
    <t>—include a state, regional, local, tribal or port agency or authority with jurisdiction over transportation or air quality, but non profits may also qualify</t>
  </si>
  <si>
    <t>Environmental review implementation</t>
  </si>
  <si>
    <t>Sec 60505</t>
  </si>
  <si>
    <t>reviews by state and localities on environmental standards</t>
  </si>
  <si>
    <t>sustainable aviation fuel development</t>
  </si>
  <si>
    <t>Sec 40007</t>
  </si>
  <si>
    <t>state, local and territorial governments; air carriers; airport sponsors; institutions of higher education; research institutions; individuals engaged in the production, transportation or storage of domestic sustainable aviation fuel or its feedstocks; individuals engaged in the development, demonstration or application of low-emission aviation technologies; and nonprofit organizations. R</t>
  </si>
  <si>
    <t>State and private forestry conservation programs</t>
  </si>
  <si>
    <t>Sec 23003</t>
  </si>
  <si>
    <t>Building energy code adoption assistance</t>
  </si>
  <si>
    <t>Sec 50131</t>
  </si>
  <si>
    <t>Domestic manufacturing conversion</t>
  </si>
  <si>
    <t>Sec 50143</t>
  </si>
  <si>
    <t>Tribal Energy Loan Guarantee Program</t>
  </si>
  <si>
    <t>Sec 50145</t>
  </si>
  <si>
    <t>Drought Response and preparedness</t>
  </si>
  <si>
    <t>Sec 50231+Sec50232</t>
  </si>
  <si>
    <t>Climate change assistance to insular territories (Puerto Rico/freely associated areas)</t>
  </si>
  <si>
    <t>Sec 50241</t>
  </si>
  <si>
    <t>Grants to reduce air pollution at ports</t>
  </si>
  <si>
    <t>Sec 60102</t>
  </si>
  <si>
    <t>Funding to address air pollution at schools</t>
  </si>
  <si>
    <t>Sec 60106</t>
  </si>
  <si>
    <t>Funding for US Wildlife Service</t>
  </si>
  <si>
    <t>Sec 60302</t>
  </si>
  <si>
    <t>Investing in coastal communities</t>
  </si>
  <si>
    <t>Sec 40001</t>
  </si>
  <si>
    <t>Grants for electricity transmission lines</t>
  </si>
  <si>
    <t>Sec 50152</t>
  </si>
  <si>
    <t>Funding for Enforcement Techonology</t>
  </si>
  <si>
    <t>Sec 60110</t>
  </si>
  <si>
    <t>Climate pollution reduction grants</t>
  </si>
  <si>
    <t>Sec 60114</t>
  </si>
  <si>
    <t>Neighborhood Access and Equity grant program</t>
  </si>
  <si>
    <t>Sec 60501</t>
  </si>
  <si>
    <t>Part D rebate by manufacturers</t>
  </si>
  <si>
    <t>Sec 11002</t>
  </si>
  <si>
    <t>Improving access to adult vaccines under Medicaid and CHIP</t>
  </si>
  <si>
    <t>Sec 11405</t>
  </si>
  <si>
    <t>Lowering Part D prices + Funding</t>
  </si>
  <si>
    <t>Sec 11001 + Sec 11004</t>
  </si>
  <si>
    <t>Sec 11002 (added Medicaid and Other)</t>
  </si>
  <si>
    <t xml:space="preserve">Part D redesign &amp; monthly cap on oop </t>
  </si>
  <si>
    <t>Sec 11201</t>
  </si>
  <si>
    <t>Repeal of prescription drug rebate rule</t>
  </si>
  <si>
    <t>Sec 11301</t>
  </si>
  <si>
    <t>Other Medicare Misc.</t>
  </si>
  <si>
    <t>Sec 11401+11402+11403</t>
  </si>
  <si>
    <t>Expanding eligibility of low income subsidies</t>
  </si>
  <si>
    <t>Sec 11404</t>
  </si>
  <si>
    <t>Funding to Address Air Pollution</t>
  </si>
  <si>
    <t>Sec 60105</t>
  </si>
  <si>
    <t>Social benefit</t>
  </si>
  <si>
    <t>air pollution control agencies, nonprofit agencies, institutions and organizations</t>
  </si>
  <si>
    <t>Green hourse gas reduction fund</t>
  </si>
  <si>
    <t>Sec 60103</t>
  </si>
  <si>
    <t>Eligible applicants include nonprofit organizations that can provide capital for the swift deployment of low and zero-emission products,</t>
  </si>
  <si>
    <t>Improving resilience of affordable housing</t>
  </si>
  <si>
    <t>Sec 30002</t>
  </si>
  <si>
    <t>Eligible recipients include owners or sponsors of low-income housing and housing for the elderly or disabled</t>
  </si>
  <si>
    <t>Reduce health insurance premium costs for consumers (ACA)</t>
  </si>
  <si>
    <t>Sec 12001</t>
  </si>
  <si>
    <t>Biofuel Infrastructure &amp; Agr Product Market expansion to individuals, corporations, higher ed institutions</t>
  </si>
  <si>
    <t>Sec 22003</t>
  </si>
  <si>
    <t xml:space="preserve">Assistance for Rural Electric Cooperatives </t>
  </si>
  <si>
    <t xml:space="preserve">Sec 22004 </t>
  </si>
  <si>
    <t>Grants for Non-Federal Forest Landowners</t>
  </si>
  <si>
    <t>Sec 23002</t>
  </si>
  <si>
    <t>Environmental and Climate Justice block grants</t>
  </si>
  <si>
    <t>Sec 60201</t>
  </si>
  <si>
    <t>Tribal Electrification program</t>
  </si>
  <si>
    <t>Sec 80003</t>
  </si>
  <si>
    <t>Methane emissions reduction program</t>
  </si>
  <si>
    <t>Sec 60113</t>
  </si>
  <si>
    <t>Social benefit (could also be subsidy)</t>
  </si>
  <si>
    <t>provides grants to operators of gas production facilities to prepare emissions reports</t>
  </si>
  <si>
    <t xml:space="preserve">Agriculture conservation </t>
  </si>
  <si>
    <t xml:space="preserve">Sec 21001 + Sec 21002 </t>
  </si>
  <si>
    <t>https://www.benefits.gov/benefit/5868#:~:text=Who%20is%20eligible%20for%20Conservation,resource%20concerns%20when%20they%20apply.</t>
  </si>
  <si>
    <t>Energy infrastructure reeinvestment</t>
  </si>
  <si>
    <t>Sec 50144</t>
  </si>
  <si>
    <t>https://bipartisanpolicy.org/blog/inflation-reduction-act-summary-energy-climate-provisions/</t>
  </si>
  <si>
    <t>Transmission facility financing</t>
  </si>
  <si>
    <t>Sec 50151</t>
  </si>
  <si>
    <t>https://crsreports.congress.gov/product/pdf/IN/IN11981</t>
  </si>
  <si>
    <t>Funding for the clean air act</t>
  </si>
  <si>
    <t>Sec 60108</t>
  </si>
  <si>
    <t>https://www.natlawreview.com/article/inflation-reduction-act-commits-significant-resources-to-federal-environmental</t>
  </si>
  <si>
    <t>Rural Energy for America Program</t>
  </si>
  <si>
    <t>Sec 22002</t>
  </si>
  <si>
    <t>https://www.rd.usda.gov/programs-services/energy-programs/rural-energy-america-program-renewable-energy-systems-energy-efficiency-improvement-guaranteed-loans</t>
  </si>
  <si>
    <t>Industrial facilities</t>
  </si>
  <si>
    <t>Sec 50161</t>
  </si>
  <si>
    <t>https://www.venable.com/insights/publications/2022/08/inflation-reduction-act-what-you-need-to-know#:~:text=The%20Act%20allocates%20over%20%245.8,that%20reduce%20greenhouse%20gas%20emissions.</t>
  </si>
  <si>
    <t>Clean hydrogren production tax credit (+adjustment for sequestration)</t>
  </si>
  <si>
    <t xml:space="preserve">Sec 13204 </t>
  </si>
  <si>
    <t xml:space="preserve">Funding for Electric Loans </t>
  </si>
  <si>
    <t>Sec 22001</t>
  </si>
  <si>
    <t>Loan programs funding for DOE</t>
  </si>
  <si>
    <t>Sec 50141</t>
  </si>
  <si>
    <t>Manufacturing subsidies for advanced techonology vehicles</t>
  </si>
  <si>
    <t>Sec 50142</t>
  </si>
  <si>
    <t>Funding for American Innovation and Manufacturing Act</t>
  </si>
  <si>
    <t>Sec 60109</t>
  </si>
  <si>
    <t>Use of defense production act</t>
  </si>
  <si>
    <t>Sec 30001</t>
  </si>
  <si>
    <r>
      <rPr>
        <sz val="8.5"/>
        <rFont val="Arial"/>
        <family val="2"/>
      </rPr>
      <t>2022-2026</t>
    </r>
  </si>
  <si>
    <r>
      <rPr>
        <sz val="8.5"/>
        <rFont val="Arial"/>
        <family val="2"/>
      </rPr>
      <t>2022-2031</t>
    </r>
  </si>
  <si>
    <t>Consumption Grants to States (non-health)</t>
  </si>
  <si>
    <t>Investment Grants to States</t>
  </si>
  <si>
    <t>Federal Purchases (NIPA)</t>
  </si>
  <si>
    <t>Medicare (Federal)</t>
  </si>
  <si>
    <t>QUARTERLY TABLE</t>
  </si>
  <si>
    <t>Totals by category, in fiscal years</t>
  </si>
  <si>
    <t>CHIPS</t>
  </si>
  <si>
    <t>CHIPS (2022)</t>
  </si>
  <si>
    <t>CBO less legislation timing shift + IRA</t>
  </si>
  <si>
    <t>Inflation Reduction Act (https://www.cbo.gov/publication/58366)</t>
  </si>
  <si>
    <t>Student loans</t>
  </si>
  <si>
    <t>GDP (Nominal)</t>
  </si>
  <si>
    <t>CBO (as a % of GDP)</t>
  </si>
  <si>
    <r>
      <t xml:space="preserve">Methodology: </t>
    </r>
    <r>
      <rPr>
        <sz val="11"/>
        <color theme="1"/>
        <rFont val="Arial"/>
        <family val="2"/>
      </rPr>
      <t>[...]</t>
    </r>
    <r>
      <rPr>
        <b/>
        <sz val="11"/>
        <color theme="1"/>
        <rFont val="Arial"/>
        <family val="2"/>
      </rPr>
      <t>, Source […]</t>
    </r>
  </si>
  <si>
    <t>federal_student_loans</t>
  </si>
  <si>
    <t>Federal Student Loans</t>
  </si>
  <si>
    <t>https://www.cbo.gov/system/files/2022-09/PL117-169_9-7-22.pdf</t>
  </si>
  <si>
    <t>Outlays</t>
  </si>
  <si>
    <t>federal purchase</t>
  </si>
  <si>
    <t>Maximum Monthly Cap on cost-sharing payments under rx Drug Plans and MA-PD Plans</t>
  </si>
  <si>
    <t>social benefit</t>
  </si>
  <si>
    <t>USDA Assistance and Support for Underserved Farmers, Ranchers, and Foresters</t>
  </si>
  <si>
    <t>Extension and Modification of Credit
for Carbon Oxide Sequestration</t>
  </si>
  <si>
    <t>subsidy</t>
  </si>
  <si>
    <t>Zero-Emission Nuclear Power
Production Creditc</t>
  </si>
  <si>
    <t>Advanced Manufacturing Production Credit</t>
  </si>
  <si>
    <t>Clean energy production credit</t>
  </si>
  <si>
    <t>Revenues</t>
  </si>
  <si>
    <t>Corporate Alternative Minimum Tax</t>
  </si>
  <si>
    <t>Corporate tax</t>
  </si>
  <si>
    <t>Medicare Part B Rebate by Manufacturers and Medicare Pard D rebate</t>
  </si>
  <si>
    <t>Sec. 11101
Sec. 11102</t>
  </si>
  <si>
    <t>Extension and Modification of Credit for alternative fuels
Electricity Produced From Certain
Renewable Resources</t>
  </si>
  <si>
    <t>Extension and Modification of Energy Credit</t>
  </si>
  <si>
    <t>Extension and Modification of Credit for Carbon Oxide Sequestrationc</t>
  </si>
  <si>
    <t>Zero-Emission Nuclear Power Production Creditc</t>
  </si>
  <si>
    <t>Energy Efficient Commercial Buildings</t>
  </si>
  <si>
    <t>Clean energy manufacturing</t>
  </si>
  <si>
    <t>13501, 13502</t>
  </si>
  <si>
    <t>Reinstatement of superfund</t>
  </si>
  <si>
    <t>Incentives for Clean Electricity and Clean Transportation</t>
  </si>
  <si>
    <t>13701, 13702, 13703, 13704</t>
  </si>
  <si>
    <t>Permanent Extension of Tax Rate to Fund Black Lung Disability Trust Fund</t>
  </si>
  <si>
    <t>Increase in Research Credit Against Payroll Tax for Small Businesses</t>
  </si>
  <si>
    <t>Extension of Limitation on Excess Business Losses of Noncorporate Taxpayers</t>
  </si>
  <si>
    <t>13903, 13904</t>
  </si>
  <si>
    <t>Methane Emissions Reduction</t>
  </si>
  <si>
    <t>Excise Tax on Repurchase of Corporate Stock</t>
  </si>
  <si>
    <t>Enhancement of Internal Revenue Service
Resources</t>
  </si>
  <si>
    <t>Improve Affordability and Reduce Premium Costs of Health Insurance</t>
  </si>
  <si>
    <t>Clean fuels</t>
  </si>
  <si>
    <t>13201, 02, 03, 04</t>
  </si>
  <si>
    <t>Extension, Increase, and Modifications of Nonbusiness Energy Property Credit</t>
  </si>
  <si>
    <t>Residential Clean Energy Credit</t>
  </si>
  <si>
    <t>New Energy Efficient Home Credit</t>
  </si>
  <si>
    <t>Clean Vehicles</t>
  </si>
  <si>
    <t>13401, 13402, 13403, 13404</t>
  </si>
  <si>
    <t>Outlays (Table 1-3)</t>
  </si>
  <si>
    <t>Outlays (Table 4-8)</t>
  </si>
  <si>
    <t>Production tax</t>
  </si>
  <si>
    <t>Production tax add factor</t>
  </si>
  <si>
    <t>Updated Nov-21</t>
  </si>
  <si>
    <t>Other legislation (what we haven't accounted for to make our underlying social benefits equal to the counterfactual underlying benefits) and add factor to match history</t>
  </si>
  <si>
    <t>SNAP due to COVID and Thrifty Food Plan (All, including ARP) (Table 2)</t>
  </si>
  <si>
    <t>SNAP due to COVID and Thrifty Food Plan</t>
  </si>
  <si>
    <t xml:space="preserve">Update the table in the Federal and State Purchases sheet by searching the lasgova, lalgova, and cpgs Haver codes, and entering in the most recent month of data. </t>
  </si>
  <si>
    <t>consumption_deflator_growth_ann</t>
  </si>
  <si>
    <t>federal_purchases_deflator_growth_ann</t>
  </si>
  <si>
    <t>consumption_grants_deflator_growth_ann</t>
  </si>
  <si>
    <t>investment_grants_deflator_growth_ann</t>
  </si>
  <si>
    <t>date</t>
  </si>
  <si>
    <t>id</t>
  </si>
  <si>
    <t>1970 Q1</t>
  </si>
  <si>
    <t>historical</t>
  </si>
  <si>
    <t>1970 Q2</t>
  </si>
  <si>
    <t>1970 Q3</t>
  </si>
  <si>
    <t>1970 Q4</t>
  </si>
  <si>
    <t>1971 Q1</t>
  </si>
  <si>
    <t>1971 Q2</t>
  </si>
  <si>
    <t>1971 Q3</t>
  </si>
  <si>
    <t>1971 Q4</t>
  </si>
  <si>
    <t>1972 Q1</t>
  </si>
  <si>
    <t>1972 Q2</t>
  </si>
  <si>
    <t>1972 Q3</t>
  </si>
  <si>
    <t>1972 Q4</t>
  </si>
  <si>
    <t>1973 Q1</t>
  </si>
  <si>
    <t>1973 Q2</t>
  </si>
  <si>
    <t>1973 Q3</t>
  </si>
  <si>
    <t>1973 Q4</t>
  </si>
  <si>
    <t>1974 Q1</t>
  </si>
  <si>
    <t>1974 Q2</t>
  </si>
  <si>
    <t>1974 Q3</t>
  </si>
  <si>
    <t>1974 Q4</t>
  </si>
  <si>
    <t>1975 Q1</t>
  </si>
  <si>
    <t>1975 Q2</t>
  </si>
  <si>
    <t>1975 Q3</t>
  </si>
  <si>
    <t>1975 Q4</t>
  </si>
  <si>
    <t>1976 Q1</t>
  </si>
  <si>
    <t>1976 Q2</t>
  </si>
  <si>
    <t>1976 Q3</t>
  </si>
  <si>
    <t>1976 Q4</t>
  </si>
  <si>
    <t>1977 Q1</t>
  </si>
  <si>
    <t>1977 Q2</t>
  </si>
  <si>
    <t>1977 Q3</t>
  </si>
  <si>
    <t>1977 Q4</t>
  </si>
  <si>
    <t>1978 Q1</t>
  </si>
  <si>
    <t>1978 Q2</t>
  </si>
  <si>
    <t>1978 Q3</t>
  </si>
  <si>
    <t>1978 Q4</t>
  </si>
  <si>
    <t>1979 Q1</t>
  </si>
  <si>
    <t>1979 Q2</t>
  </si>
  <si>
    <t>1979 Q3</t>
  </si>
  <si>
    <t>1979 Q4</t>
  </si>
  <si>
    <t>1980 Q1</t>
  </si>
  <si>
    <t>1980 Q2</t>
  </si>
  <si>
    <t>1980 Q3</t>
  </si>
  <si>
    <t>1980 Q4</t>
  </si>
  <si>
    <t>1981 Q1</t>
  </si>
  <si>
    <t>1981 Q2</t>
  </si>
  <si>
    <t>1981 Q3</t>
  </si>
  <si>
    <t>1981 Q4</t>
  </si>
  <si>
    <t>1982 Q1</t>
  </si>
  <si>
    <t>1982 Q2</t>
  </si>
  <si>
    <t>1982 Q3</t>
  </si>
  <si>
    <t>1982 Q4</t>
  </si>
  <si>
    <t>1983 Q1</t>
  </si>
  <si>
    <t>1983 Q2</t>
  </si>
  <si>
    <t>1983 Q3</t>
  </si>
  <si>
    <t>1983 Q4</t>
  </si>
  <si>
    <t>1984 Q1</t>
  </si>
  <si>
    <t>1984 Q2</t>
  </si>
  <si>
    <t>1984 Q3</t>
  </si>
  <si>
    <t>1984 Q4</t>
  </si>
  <si>
    <t>1985 Q1</t>
  </si>
  <si>
    <t>1985 Q2</t>
  </si>
  <si>
    <t>1985 Q3</t>
  </si>
  <si>
    <t>1985 Q4</t>
  </si>
  <si>
    <t>1986 Q1</t>
  </si>
  <si>
    <t>1986 Q2</t>
  </si>
  <si>
    <t>1986 Q3</t>
  </si>
  <si>
    <t>1986 Q4</t>
  </si>
  <si>
    <t>1987 Q1</t>
  </si>
  <si>
    <t>1987 Q2</t>
  </si>
  <si>
    <t>1987 Q3</t>
  </si>
  <si>
    <t>1987 Q4</t>
  </si>
  <si>
    <t>1988 Q1</t>
  </si>
  <si>
    <t>1988 Q2</t>
  </si>
  <si>
    <t>1988 Q3</t>
  </si>
  <si>
    <t>1988 Q4</t>
  </si>
  <si>
    <t>1989 Q1</t>
  </si>
  <si>
    <t>1989 Q2</t>
  </si>
  <si>
    <t>1989 Q3</t>
  </si>
  <si>
    <t>1989 Q4</t>
  </si>
  <si>
    <t>1990 Q1</t>
  </si>
  <si>
    <t>1990 Q2</t>
  </si>
  <si>
    <t>1990 Q3</t>
  </si>
  <si>
    <t>1990 Q4</t>
  </si>
  <si>
    <t>1991 Q1</t>
  </si>
  <si>
    <t>1991 Q2</t>
  </si>
  <si>
    <t>1991 Q3</t>
  </si>
  <si>
    <t>1991 Q4</t>
  </si>
  <si>
    <t>1992 Q1</t>
  </si>
  <si>
    <t>1992 Q2</t>
  </si>
  <si>
    <t>1992 Q3</t>
  </si>
  <si>
    <t>1992 Q4</t>
  </si>
  <si>
    <t>1993 Q1</t>
  </si>
  <si>
    <t>1993 Q2</t>
  </si>
  <si>
    <t>1993 Q3</t>
  </si>
  <si>
    <t>1993 Q4</t>
  </si>
  <si>
    <t>1994 Q1</t>
  </si>
  <si>
    <t>1994 Q2</t>
  </si>
  <si>
    <t>1994 Q3</t>
  </si>
  <si>
    <t>1994 Q4</t>
  </si>
  <si>
    <t>1995 Q1</t>
  </si>
  <si>
    <t>1995 Q2</t>
  </si>
  <si>
    <t>1995 Q3</t>
  </si>
  <si>
    <t>1995 Q4</t>
  </si>
  <si>
    <t>1996 Q1</t>
  </si>
  <si>
    <t>1996 Q2</t>
  </si>
  <si>
    <t>1996 Q3</t>
  </si>
  <si>
    <t>1996 Q4</t>
  </si>
  <si>
    <t>1997 Q1</t>
  </si>
  <si>
    <t>1997 Q2</t>
  </si>
  <si>
    <t>1997 Q3</t>
  </si>
  <si>
    <t>1997 Q4</t>
  </si>
  <si>
    <t>1998 Q1</t>
  </si>
  <si>
    <t>1998 Q2</t>
  </si>
  <si>
    <t>1998 Q3</t>
  </si>
  <si>
    <t>1998 Q4</t>
  </si>
  <si>
    <t>1999 Q1</t>
  </si>
  <si>
    <t>1999 Q2</t>
  </si>
  <si>
    <t>1999 Q3</t>
  </si>
  <si>
    <t>1999 Q4</t>
  </si>
  <si>
    <t>2000 Q1</t>
  </si>
  <si>
    <t>2000 Q2</t>
  </si>
  <si>
    <t>2000 Q3</t>
  </si>
  <si>
    <t>2000 Q4</t>
  </si>
  <si>
    <t>2001 Q1</t>
  </si>
  <si>
    <t>2001 Q2</t>
  </si>
  <si>
    <t>2001 Q3</t>
  </si>
  <si>
    <t>2001 Q4</t>
  </si>
  <si>
    <t>2002 Q1</t>
  </si>
  <si>
    <t>2002 Q2</t>
  </si>
  <si>
    <t>2002 Q3</t>
  </si>
  <si>
    <t>2002 Q4</t>
  </si>
  <si>
    <t>2003 Q1</t>
  </si>
  <si>
    <t>2003 Q2</t>
  </si>
  <si>
    <t>2003 Q3</t>
  </si>
  <si>
    <t>2003 Q4</t>
  </si>
  <si>
    <t>2004 Q1</t>
  </si>
  <si>
    <t>2004 Q2</t>
  </si>
  <si>
    <t>2004 Q3</t>
  </si>
  <si>
    <t>2004 Q4</t>
  </si>
  <si>
    <t>2005 Q1</t>
  </si>
  <si>
    <t>2005 Q2</t>
  </si>
  <si>
    <t>2005 Q3</t>
  </si>
  <si>
    <t>2005 Q4</t>
  </si>
  <si>
    <t>2006 Q1</t>
  </si>
  <si>
    <t>2006 Q2</t>
  </si>
  <si>
    <t>2006 Q3</t>
  </si>
  <si>
    <t>2006 Q4</t>
  </si>
  <si>
    <t>2007 Q1</t>
  </si>
  <si>
    <t>2007 Q2</t>
  </si>
  <si>
    <t>2007 Q3</t>
  </si>
  <si>
    <t>2007 Q4</t>
  </si>
  <si>
    <t>2008 Q1</t>
  </si>
  <si>
    <t>2008 Q2</t>
  </si>
  <si>
    <t>2008 Q3</t>
  </si>
  <si>
    <t>2008 Q4</t>
  </si>
  <si>
    <t>2009 Q1</t>
  </si>
  <si>
    <t>2009 Q2</t>
  </si>
  <si>
    <t>2009 Q3</t>
  </si>
  <si>
    <t>2009 Q4</t>
  </si>
  <si>
    <t>2010 Q1</t>
  </si>
  <si>
    <t>2010 Q2</t>
  </si>
  <si>
    <t>2010 Q3</t>
  </si>
  <si>
    <t>2010 Q4</t>
  </si>
  <si>
    <t>2011 Q1</t>
  </si>
  <si>
    <t>2011 Q2</t>
  </si>
  <si>
    <t>2011 Q3</t>
  </si>
  <si>
    <t>2011 Q4</t>
  </si>
  <si>
    <t>2012 Q1</t>
  </si>
  <si>
    <t>2012 Q2</t>
  </si>
  <si>
    <t>2012 Q3</t>
  </si>
  <si>
    <t>2012 Q4</t>
  </si>
  <si>
    <t>2013 Q1</t>
  </si>
  <si>
    <t>2013 Q2</t>
  </si>
  <si>
    <t>2013 Q3</t>
  </si>
  <si>
    <t>2013 Q4</t>
  </si>
  <si>
    <t>2014 Q1</t>
  </si>
  <si>
    <t>2014 Q2</t>
  </si>
  <si>
    <t>2014 Q3</t>
  </si>
  <si>
    <t>2014 Q4</t>
  </si>
  <si>
    <t>2015 Q1</t>
  </si>
  <si>
    <t>2015 Q2</t>
  </si>
  <si>
    <t>2015 Q3</t>
  </si>
  <si>
    <t>2015 Q4</t>
  </si>
  <si>
    <t>2016 Q1</t>
  </si>
  <si>
    <t>2016 Q2</t>
  </si>
  <si>
    <t>2016 Q3</t>
  </si>
  <si>
    <t>2016 Q4</t>
  </si>
  <si>
    <t>2017 Q1</t>
  </si>
  <si>
    <t>2017 Q2</t>
  </si>
  <si>
    <t>2017 Q3</t>
  </si>
  <si>
    <t>2017 Q4</t>
  </si>
  <si>
    <t>2018 Q1</t>
  </si>
  <si>
    <t>2018 Q2</t>
  </si>
  <si>
    <t>2018 Q3</t>
  </si>
  <si>
    <t>2018 Q4</t>
  </si>
  <si>
    <t>2019 Q1</t>
  </si>
  <si>
    <t>2019 Q2</t>
  </si>
  <si>
    <t>2019 Q3</t>
  </si>
  <si>
    <t>2019 Q4</t>
  </si>
  <si>
    <t>2020 Q1</t>
  </si>
  <si>
    <t>2020 Q2</t>
  </si>
  <si>
    <t>2020 Q3</t>
  </si>
  <si>
    <t>2020 Q4</t>
  </si>
  <si>
    <t>2021 Q1</t>
  </si>
  <si>
    <t>2021 Q2</t>
  </si>
  <si>
    <t>2021 Q3</t>
  </si>
  <si>
    <t>2021 Q4</t>
  </si>
  <si>
    <t>2022 Q1</t>
  </si>
  <si>
    <t>2022 Q2</t>
  </si>
  <si>
    <t>2022 Q3</t>
  </si>
  <si>
    <t>2022 Q4</t>
  </si>
  <si>
    <t>projection</t>
  </si>
  <si>
    <t>2023 Q1</t>
  </si>
  <si>
    <t>2023 Q2</t>
  </si>
  <si>
    <t>2023 Q3</t>
  </si>
  <si>
    <t>2023 Q4</t>
  </si>
  <si>
    <t>2024 Q1</t>
  </si>
  <si>
    <t>2024 Q2</t>
  </si>
  <si>
    <t>2024 Q3</t>
  </si>
  <si>
    <t>2024 Q4</t>
  </si>
  <si>
    <t>2025 Q1</t>
  </si>
  <si>
    <t>2025 Q2</t>
  </si>
  <si>
    <t>2025 Q3</t>
  </si>
  <si>
    <t>2025 Q4</t>
  </si>
  <si>
    <t>2026 Q1</t>
  </si>
  <si>
    <t>2026 Q2</t>
  </si>
  <si>
    <t>2026 Q3</t>
  </si>
  <si>
    <t>2026 Q4</t>
  </si>
  <si>
    <t>2027 Q1</t>
  </si>
  <si>
    <t>2027 Q2</t>
  </si>
  <si>
    <t>2027 Q3</t>
  </si>
  <si>
    <t>2027 Q4</t>
  </si>
  <si>
    <t>2028 Q1</t>
  </si>
  <si>
    <t>2028 Q2</t>
  </si>
  <si>
    <t>2028 Q3</t>
  </si>
  <si>
    <t>2028 Q4</t>
  </si>
  <si>
    <t>2029 Q1</t>
  </si>
  <si>
    <t>2029 Q2</t>
  </si>
  <si>
    <t>2029 Q3</t>
  </si>
  <si>
    <t>2029 Q4</t>
  </si>
  <si>
    <t>2030 Q1</t>
  </si>
  <si>
    <t>2030 Q2</t>
  </si>
  <si>
    <t>2030 Q3</t>
  </si>
  <si>
    <t>2030 Q4</t>
  </si>
  <si>
    <t>2031 Q1</t>
  </si>
  <si>
    <t>2031 Q2</t>
  </si>
  <si>
    <t>2031 Q3</t>
  </si>
  <si>
    <t>2031 Q4</t>
  </si>
  <si>
    <t>2032 Q1</t>
  </si>
  <si>
    <t>2032 Q2</t>
  </si>
  <si>
    <t>2032 Q3</t>
  </si>
  <si>
    <t>Add factor  for one-time state refunds</t>
  </si>
  <si>
    <t xml:space="preserve">CBO (original) </t>
  </si>
  <si>
    <t>CBO (with payment delay)</t>
  </si>
  <si>
    <t>Federal Tax Base Growth Rates</t>
  </si>
  <si>
    <t>jc_growth</t>
  </si>
  <si>
    <t>jgf_growth</t>
  </si>
  <si>
    <t>jgs_growth</t>
  </si>
  <si>
    <t>jgse_growth</t>
  </si>
  <si>
    <t>jgsi_growth</t>
  </si>
  <si>
    <t>Add factor for total medicaid</t>
  </si>
  <si>
    <t>NOT USED - GROWTH RATES OF BEA TAX BASES</t>
  </si>
  <si>
    <t>NOT USED -  CBO TAX PROJECTIONS BASED ON CBO GROWTH RATES</t>
  </si>
  <si>
    <t>Deflators</t>
  </si>
  <si>
    <t>We pull in the deflators in Table 1 and adjust them in Table 2. Table 2 is read into the overrides sheet and used in the forecast</t>
  </si>
  <si>
    <t>Consumption deflator growth</t>
  </si>
  <si>
    <t>Deflator growth</t>
  </si>
  <si>
    <t xml:space="preserve">Consumption </t>
  </si>
  <si>
    <t>Federal purchases</t>
  </si>
  <si>
    <t>State purchases</t>
  </si>
  <si>
    <t>Consumption grants</t>
  </si>
  <si>
    <t>Investment grants</t>
  </si>
  <si>
    <t>Personal consumption expenditures</t>
  </si>
  <si>
    <t xml:space="preserve">    "c"</t>
  </si>
  <si>
    <t xml:space="preserve">    "gf"</t>
  </si>
  <si>
    <t xml:space="preserve">    "ch"</t>
  </si>
  <si>
    <t xml:space="preserve">    "gfh"</t>
  </si>
  <si>
    <t xml:space="preserve">    "gsh"</t>
  </si>
  <si>
    <t>Final deflator growth</t>
  </si>
  <si>
    <t>Federal purchases deflator growth</t>
  </si>
  <si>
    <t>State purchases deflator growth</t>
  </si>
  <si>
    <t>Consumption grants deflator growth</t>
  </si>
  <si>
    <t>Investment grants deflator growth</t>
  </si>
  <si>
    <t>consumption_deflator_growth_override</t>
  </si>
  <si>
    <t>federal_purchases_deflator_growth_override</t>
  </si>
  <si>
    <t>state_purchases_deflator_growth_override</t>
  </si>
  <si>
    <t>consumption_grants_deflator_growth_override</t>
  </si>
  <si>
    <t>investment_grants_deflator_growth_override</t>
  </si>
  <si>
    <t>Annualized</t>
  </si>
  <si>
    <t>Table 2: Overrides (the table we edit in the forecast period)</t>
  </si>
  <si>
    <t>HISTORY - BEA data</t>
  </si>
  <si>
    <t>Table 1a (uses cbo variables for forecast period in table 1)</t>
  </si>
  <si>
    <t>Quarterly (do not touch)</t>
  </si>
  <si>
    <t>Social insurance add factor</t>
  </si>
  <si>
    <t>Table 2.8.4. Price Indexes for Personal Consumption Expenditures by Major Type of Product, Monthly</t>
  </si>
  <si>
    <t>[Index numbers, 2012=100; seasonally adjusted]</t>
  </si>
  <si>
    <t>Bureau of Economic Analysis</t>
  </si>
  <si>
    <t>2022</t>
  </si>
  <si>
    <t>JAN</t>
  </si>
  <si>
    <t>FEB</t>
  </si>
  <si>
    <t>MAR</t>
  </si>
  <si>
    <t>APR</t>
  </si>
  <si>
    <t>MAY</t>
  </si>
  <si>
    <t>JUN</t>
  </si>
  <si>
    <t>JUL</t>
  </si>
  <si>
    <t>AUG</t>
  </si>
  <si>
    <t>SEP</t>
  </si>
  <si>
    <t>OCT</t>
  </si>
  <si>
    <t>NOV</t>
  </si>
  <si>
    <t>DEC</t>
  </si>
  <si>
    <t>1</t>
  </si>
  <si>
    <t xml:space="preserve">        Personal consumption expenditures (PCE)</t>
  </si>
  <si>
    <t>2</t>
  </si>
  <si>
    <t>Goods</t>
  </si>
  <si>
    <t>3</t>
  </si>
  <si>
    <t xml:space="preserve">    Durable goods</t>
  </si>
  <si>
    <t>4</t>
  </si>
  <si>
    <t xml:space="preserve">    Nondurable goods</t>
  </si>
  <si>
    <t>5</t>
  </si>
  <si>
    <t>Services</t>
  </si>
  <si>
    <t>Addenda:</t>
  </si>
  <si>
    <t>6</t>
  </si>
  <si>
    <t xml:space="preserve">    PCE excluding food and energy</t>
  </si>
  <si>
    <t>7</t>
  </si>
  <si>
    <t xml:space="preserve">    Food1</t>
  </si>
  <si>
    <t>8</t>
  </si>
  <si>
    <t xml:space="preserve">    Energy goods and services2</t>
  </si>
  <si>
    <t>9</t>
  </si>
  <si>
    <t xml:space="preserve">    Market-based PCE3</t>
  </si>
  <si>
    <t>10</t>
  </si>
  <si>
    <t xml:space="preserve">    Market-based PCE excluding food and energy3</t>
  </si>
  <si>
    <t>Legend / Footnotes:</t>
  </si>
  <si>
    <t>1. Food consists of food and beverages purchased for off-premises consumption; food services, which include purchased meals and beverages, are not classified as food.</t>
  </si>
  <si>
    <t>2. Consists of gasoline and other energy goods and of electricity and gas services.</t>
  </si>
  <si>
    <t>3. Market-based PCE is a supplemental measure that is based on household expenditures for which there are observable price measures. It excludes most imputed transactions (for example, financial services furnished without payment) and the final consumption expenditures of nonprofit institutions serving households.</t>
  </si>
  <si>
    <t>PCE growth rates - annualized</t>
  </si>
  <si>
    <t>Headline PCE - Quarterly level</t>
  </si>
  <si>
    <t>Consumption deflator growth - annualized</t>
  </si>
  <si>
    <t>Forecast - monthly PCE level</t>
  </si>
  <si>
    <t>Our assumption for the annual PCE growth rate for the months in the quarter</t>
  </si>
  <si>
    <t>&lt;- edit</t>
  </si>
  <si>
    <t>PROJECTION -- CBO forecast</t>
  </si>
  <si>
    <t>NA</t>
  </si>
  <si>
    <t>Forecast - annualized PCE growth rate</t>
  </si>
  <si>
    <t>Consumption add factor</t>
  </si>
  <si>
    <t>Federal purchases add factor</t>
  </si>
  <si>
    <t>State purchases add factor</t>
  </si>
  <si>
    <t>Consumption grants add factor</t>
  </si>
  <si>
    <t>Investment grants add factor</t>
  </si>
  <si>
    <t>PROJECTION (CBO forecast plus any add factors)</t>
  </si>
  <si>
    <t>Last Revised on: January 27, 2023 - Next Release Date February 24, 2023</t>
  </si>
  <si>
    <t>2021</t>
  </si>
  <si>
    <t xml:space="preserve">This sheet allows us to see how the raw inputs to the FIM have changed; it can help us parse out which changes to our forecast are due to BEA data and which are due to our own formulas. </t>
  </si>
  <si>
    <t>February 2023 CBO Unemployment Rate Projection</t>
  </si>
  <si>
    <t>February 2023 CBO Excise</t>
  </si>
  <si>
    <t>February 2023 CBO Customs</t>
  </si>
  <si>
    <t>February 2023 Federal government consumption expenditures</t>
  </si>
  <si>
    <t>February 2023 state and local government consumption expenditures</t>
  </si>
  <si>
    <t>February 2023 State and local government consumption expenditures</t>
  </si>
  <si>
    <t>Add factor for corporate income tax</t>
  </si>
  <si>
    <t>NOT USED (DOES NOT INCLUDE PAYMENT DELAYS)</t>
  </si>
  <si>
    <t>Personal income add factor</t>
  </si>
  <si>
    <t>February 2023 CBO Tax Base Quarterly Projections</t>
  </si>
  <si>
    <t>https://apps.bea.gov/iTable/?reqid=19&amp;step=2&amp;isuri=1&amp;categories=survey#eyJhcHBpZCI6MTksInN0ZXBzIjpbMSwyLDNdLCJkYXRhIjpbWyJjYXRlZ29yaWVzIiwiU3VydmV5Il0sWyJOSVBBX1RhYmxlX0xpc3QiLCI4MSJdXX0=</t>
  </si>
  <si>
    <r>
      <t>July</t>
    </r>
    <r>
      <rPr>
        <vertAlign val="superscript"/>
        <sz val="11"/>
        <rFont val="Calibri"/>
        <family val="2"/>
      </rPr>
      <t xml:space="preserve"> r</t>
    </r>
    <r>
      <rPr>
        <sz val="11"/>
        <rFont val="Calibri"/>
        <family val="2"/>
      </rPr>
      <t/>
    </r>
  </si>
  <si>
    <t>Compensation of employees</t>
  </si>
  <si>
    <t>Wages and salaries</t>
  </si>
  <si>
    <t>Private industries</t>
  </si>
  <si>
    <t>Goods-producing industries</t>
  </si>
  <si>
    <t>Manufacturing</t>
  </si>
  <si>
    <t>Services-producing industries</t>
  </si>
  <si>
    <t>Trade, transportation, and utilities</t>
  </si>
  <si>
    <t>Other services-producing industries</t>
  </si>
  <si>
    <t>Government</t>
  </si>
  <si>
    <t>Supplements to wages and salaries</t>
  </si>
  <si>
    <r>
      <t>Employer contributions for employee pension and insurance funds</t>
    </r>
    <r>
      <rPr>
        <vertAlign val="superscript"/>
        <sz val="11"/>
        <rFont val="Calibri"/>
        <family val="2"/>
      </rPr>
      <t xml:space="preserve"> 1</t>
    </r>
  </si>
  <si>
    <t>Employer contributions for government social insurance</t>
  </si>
  <si>
    <t>Proprietors' income with inventory valuation and capital consumption adjustments</t>
  </si>
  <si>
    <t>Farm</t>
  </si>
  <si>
    <t>Nonfarm</t>
  </si>
  <si>
    <t>Rental income of persons with capital consumption adjustment</t>
  </si>
  <si>
    <t>Personal income receipts on assets</t>
  </si>
  <si>
    <t>Personal interest income</t>
  </si>
  <si>
    <t>Personal dividend income</t>
  </si>
  <si>
    <t>Personal current transfer receipts</t>
  </si>
  <si>
    <t>Government social benefits to persons</t>
  </si>
  <si>
    <r>
      <t>Social security</t>
    </r>
    <r>
      <rPr>
        <vertAlign val="superscript"/>
        <sz val="11"/>
        <rFont val="Calibri"/>
        <family val="2"/>
      </rPr>
      <t xml:space="preserve"> 2</t>
    </r>
  </si>
  <si>
    <r>
      <t>Medicare</t>
    </r>
    <r>
      <rPr>
        <vertAlign val="superscript"/>
        <sz val="11"/>
        <rFont val="Calibri"/>
        <family val="2"/>
      </rPr>
      <t xml:space="preserve"> 3</t>
    </r>
  </si>
  <si>
    <t>Veterans' benefits</t>
  </si>
  <si>
    <t>Other current transfer receipts, from business (net)</t>
  </si>
  <si>
    <t>Less: Contributions for government social insurance, domestic</t>
  </si>
  <si>
    <t>Equals: Disposable personal income</t>
  </si>
  <si>
    <t>Durable goods</t>
  </si>
  <si>
    <t>Nondurable goods</t>
  </si>
  <si>
    <r>
      <t>Personal interest payments</t>
    </r>
    <r>
      <rPr>
        <vertAlign val="superscript"/>
        <sz val="11"/>
        <rFont val="Calibri"/>
        <family val="2"/>
      </rPr>
      <t xml:space="preserve"> 4</t>
    </r>
  </si>
  <si>
    <t>Personal current transfer payments</t>
  </si>
  <si>
    <t>To government</t>
  </si>
  <si>
    <t>To the rest of the world (net)</t>
  </si>
  <si>
    <t>Personal saving as a percentage of disposable personal income</t>
  </si>
  <si>
    <r>
      <t>Personal income excluding current transfer receipts, billions of chained (2012) dollars</t>
    </r>
    <r>
      <rPr>
        <vertAlign val="superscript"/>
        <sz val="11"/>
        <rFont val="Calibri"/>
        <family val="2"/>
      </rPr>
      <t xml:space="preserve"> 5</t>
    </r>
  </si>
  <si>
    <t>Disposable personal income:</t>
  </si>
  <si>
    <r>
      <t>Total, billions of chained (2012) dollars</t>
    </r>
    <r>
      <rPr>
        <vertAlign val="superscript"/>
        <sz val="11"/>
        <rFont val="Calibri"/>
        <family val="2"/>
      </rPr>
      <t xml:space="preserve"> 5</t>
    </r>
  </si>
  <si>
    <t>Per capita:</t>
  </si>
  <si>
    <t>Current dollars</t>
  </si>
  <si>
    <t>Chained (2012) dollars</t>
  </si>
  <si>
    <r>
      <t>Population (midperiod, thousands)</t>
    </r>
    <r>
      <rPr>
        <vertAlign val="superscript"/>
        <sz val="11"/>
        <rFont val="Calibri"/>
        <family val="2"/>
      </rPr>
      <t xml:space="preserve"> 6</t>
    </r>
  </si>
  <si>
    <t>p Preliminary</t>
  </si>
  <si>
    <t>r Revised. Revisions include changes to series affected by the incorporation of revised wage and salary estimates for the third quarter of 2022.</t>
  </si>
  <si>
    <t>1. Includes actual employer contributions and actuarially imputed employer contributions to reflect benefits accrued by defined benefit pension plan participants through service to employers in the current period.</t>
  </si>
  <si>
    <t>2. Social security benefits include old-age, survivors, and disability insurance benefits that are distributed from the federal old-age and survivors insurance trust fund and the disability insurance trust fund.</t>
  </si>
  <si>
    <t>3. Medicare benefits include hospital and supplementary medical insurance benefits that are distributed from the federal hospital insurance trust fund and the supplementary medical insurance trust fund.</t>
  </si>
  <si>
    <t>4. Consists of nonmortgage interest paid by households.  Note that mortgage interest paid by households is an expense item in the calculation of rental income of persons.</t>
  </si>
  <si>
    <t>5. The current-dollar measure is deflated by the implicit price deflator for personal consumption expenditures.</t>
  </si>
  <si>
    <t>6. Population is the total population of the United States, including the Armed Forces overseas and the institutionalized population. The monthly estimate is the average of estimates for the first of the month and the first of the following month; the annual and quarterly estimates are averages of the monthly estimates.</t>
  </si>
  <si>
    <t xml:space="preserve">CBO projection of social security </t>
  </si>
  <si>
    <r>
      <t xml:space="preserve">Counterfactual Social Benefits linear growth factor </t>
    </r>
    <r>
      <rPr>
        <i/>
        <sz val="11"/>
        <color theme="1"/>
        <rFont val="Arial"/>
        <family val="2"/>
      </rPr>
      <t>(based on growth Q1-Q4 2019 growth)</t>
    </r>
  </si>
  <si>
    <r>
      <t xml:space="preserve">Social Security COLA adjustment amount </t>
    </r>
    <r>
      <rPr>
        <i/>
        <sz val="11"/>
        <color theme="1"/>
        <rFont val="Arial"/>
        <family val="2"/>
      </rPr>
      <t>(percentage*social security_[t-1])</t>
    </r>
  </si>
  <si>
    <t>Total Social Security linear growth factor</t>
  </si>
  <si>
    <t>Total Counterfactual Social Benefits growth</t>
  </si>
  <si>
    <t>Adjustment to CBO UR</t>
  </si>
  <si>
    <r>
      <t>Social Security linear growth factor</t>
    </r>
    <r>
      <rPr>
        <i/>
        <sz val="11"/>
        <color theme="1"/>
        <rFont val="Arial"/>
        <family val="2"/>
      </rPr>
      <t xml:space="preserve"> (hardcoded-judgemental)</t>
    </r>
  </si>
  <si>
    <r>
      <t xml:space="preserve">Social Security COLA adjustment </t>
    </r>
    <r>
      <rPr>
        <i/>
        <sz val="11"/>
        <color theme="1"/>
        <rFont val="Arial"/>
        <family val="2"/>
      </rPr>
      <t>(one time percentage added to total benefits)</t>
    </r>
  </si>
  <si>
    <t>Table 1. Personal Income and Its Disposition (Months)</t>
  </si>
  <si>
    <t>Row Labels</t>
  </si>
  <si>
    <t>Qtr1</t>
  </si>
  <si>
    <t>Qtr2</t>
  </si>
  <si>
    <t>Qtr3</t>
  </si>
  <si>
    <t>Qtr4</t>
  </si>
  <si>
    <t>Average of Monthly UR</t>
  </si>
  <si>
    <t>2023</t>
  </si>
  <si>
    <t>2024</t>
  </si>
  <si>
    <t>2025</t>
  </si>
  <si>
    <t>2026</t>
  </si>
  <si>
    <t>Quarter (helper row)</t>
  </si>
  <si>
    <t>Year (helper row)</t>
  </si>
  <si>
    <t>---</t>
  </si>
  <si>
    <t>The data came in 13B higher than expectations.</t>
  </si>
  <si>
    <t>Prepare the Forecast Comparison and Forecast sheets</t>
  </si>
  <si>
    <t>The forecast comparison sheet shows us how much our forecast (what is read into the code) has changed since the last update, in level and percent differences.</t>
  </si>
  <si>
    <t>Table 1: BEA and CBO -- historical data are read in and formulas should be updated when there's a new quarter update</t>
  </si>
  <si>
    <t>Prepare the Historical Overrides and deflators_override sheets</t>
  </si>
  <si>
    <t>We have a few overrides to historical data that we include in these sheets</t>
  </si>
  <si>
    <t>Our projection of UR (based on CBO)</t>
  </si>
  <si>
    <t>Aug.</t>
  </si>
  <si>
    <t>Sept.</t>
  </si>
  <si>
    <t>NA</t>
  </si>
  <si>
    <t>Our forecast for Q2</t>
  </si>
  <si>
    <t>In the Historical Overrides sheet, add the new quarter to the last column and drag the formulas to the right. In the deflators_override sheet, delete the first column. Add a new quarter to the last column and drag the formula over to the right. (all the quarters in this sheet should be in the forecast period)</t>
  </si>
  <si>
    <r>
      <t xml:space="preserve">Methodology: </t>
    </r>
    <r>
      <rPr>
        <sz val="11"/>
        <color theme="1"/>
        <rFont val="Arial"/>
        <family val="2"/>
      </rPr>
      <t xml:space="preserve">We take Haver's historical investment grants data and hold grants flat at the FY2020 average. </t>
    </r>
  </si>
  <si>
    <t>Lowered growth rate for Q2 &amp; Q3 compared to CBO because we think it is abnormally high</t>
  </si>
  <si>
    <t>*note that the medicaid annual growth rate has to be switched to the new fy in q4</t>
  </si>
  <si>
    <r>
      <t>Oct.</t>
    </r>
    <r>
      <rPr>
        <vertAlign val="superscript"/>
        <sz val="11"/>
        <rFont val="Calibri"/>
        <family val="2"/>
      </rPr>
      <t xml:space="preserve"> r</t>
    </r>
    <r>
      <rPr>
        <sz val="11"/>
        <rFont val="Calibri"/>
        <family val="2"/>
      </rPr>
      <t/>
    </r>
  </si>
  <si>
    <r>
      <t>Nov.</t>
    </r>
    <r>
      <rPr>
        <vertAlign val="superscript"/>
        <sz val="11"/>
        <rFont val="Calibri"/>
        <family val="2"/>
      </rPr>
      <t xml:space="preserve"> r</t>
    </r>
    <r>
      <rPr>
        <sz val="11"/>
        <rFont val="Calibri"/>
        <family val="2"/>
      </rPr>
      <t/>
    </r>
  </si>
  <si>
    <r>
      <t>Dec.</t>
    </r>
    <r>
      <rPr>
        <vertAlign val="superscript"/>
        <sz val="11"/>
        <rFont val="Calibri"/>
        <family val="2"/>
      </rPr>
      <t xml:space="preserve"> r</t>
    </r>
    <r>
      <rPr>
        <sz val="11"/>
        <rFont val="Calibri"/>
        <family val="2"/>
      </rPr>
      <t/>
    </r>
  </si>
  <si>
    <t>May 2023 CBO Projection of Federal Medicaid Outlays</t>
  </si>
  <si>
    <t>May 2023 CBO Annual Medicare Spending</t>
  </si>
  <si>
    <t xml:space="preserve"> 2023 Individual Income</t>
  </si>
  <si>
    <t>May 2023 CBO Projections of Federal Taxes (Fiscal Years)</t>
  </si>
  <si>
    <t>May 2023 Payroll</t>
  </si>
  <si>
    <t>May 2023 Corporate Taxes</t>
  </si>
  <si>
    <r>
      <t>April</t>
    </r>
    <r>
      <rPr>
        <vertAlign val="superscript"/>
        <sz val="11"/>
        <rFont val="Calibri"/>
        <family val="2"/>
      </rPr>
      <t xml:space="preserve"> r</t>
    </r>
    <r>
      <rPr>
        <sz val="11"/>
        <rFont val="Calibri"/>
        <family val="2"/>
      </rPr>
      <t/>
    </r>
  </si>
  <si>
    <t>total medicaid revised up by 9, but the federal medicaid is a haver pull which was not revised.</t>
  </si>
  <si>
    <t>Hutchins center growth rate + Budget Deal</t>
  </si>
  <si>
    <t>July 2023 CBO Projection of Federal Purchases</t>
  </si>
  <si>
    <t>July 2023 CBO Federal Purchases Growth</t>
  </si>
  <si>
    <t>July 2023 CBO Unemployment Rate Projection</t>
  </si>
  <si>
    <t>July 2023 CBO Projection of State and Local purchases</t>
  </si>
  <si>
    <t>July 2023 Taxable Personal Income</t>
  </si>
  <si>
    <t>July 2023 Wages and Salaries</t>
  </si>
  <si>
    <t>July 2023 Personal Consumption</t>
  </si>
  <si>
    <t>July 2023 Corporate Profits with IVA and CCAdj</t>
  </si>
  <si>
    <t>July 2023 Nonwage Income</t>
  </si>
  <si>
    <t>July 2023 Corporate Profits</t>
  </si>
  <si>
    <t>July 2023 CBO economic release</t>
  </si>
  <si>
    <t>July 2023 Personal Consumption Expenditures</t>
  </si>
  <si>
    <t>July 2023 Personal consumption expenditures</t>
  </si>
  <si>
    <r>
      <t>May</t>
    </r>
    <r>
      <rPr>
        <vertAlign val="superscript"/>
        <sz val="11"/>
        <rFont val="Calibri"/>
        <family val="2"/>
      </rPr>
      <t xml:space="preserve"> r</t>
    </r>
    <r>
      <rPr>
        <sz val="11"/>
        <rFont val="Calibri"/>
        <family val="2"/>
      </rPr>
      <t/>
    </r>
  </si>
  <si>
    <t>Our forecast for 2023 Q3</t>
  </si>
  <si>
    <t>Medicare add factor</t>
  </si>
  <si>
    <t>https://www.cbo.gov/system/files/2023-03/58983-IDR.pdf</t>
  </si>
  <si>
    <t>On supreme court decision:</t>
  </si>
  <si>
    <t>Total Unemployment Insurance (Federal + State)</t>
  </si>
  <si>
    <t>ARP rebate checks</t>
  </si>
  <si>
    <t>non-ARP rebate checks</t>
  </si>
  <si>
    <t>Eventual 1828</t>
  </si>
  <si>
    <t>(Residual) eventual 1970</t>
  </si>
  <si>
    <t>CTC + UI + Medicare</t>
  </si>
  <si>
    <t>everything else "we've accounted for in detail" (pandemic) = rebate checks (ARP and non-ARP) + ARP other direct aid + SNAP + PPP to NPISH</t>
  </si>
  <si>
    <t>Portion of Social Benefits we've accounted for CTC + UI + medicare pre-pandemic + all other pandemic stuff we've accounted for</t>
  </si>
  <si>
    <t>used in code</t>
  </si>
  <si>
    <t>CTC + UI + Medicare (pre-pandemic stuff we've "accounted for")</t>
  </si>
  <si>
    <t>Everything we've accounted for</t>
  </si>
  <si>
    <t>HAVER</t>
  </si>
  <si>
    <t>(RESIDUAL) Everything we haven't accounted for</t>
  </si>
  <si>
    <t>Supply side effects of CHIPS/IRA</t>
  </si>
  <si>
    <t>Put it in tax category as lower taxes (higher FIM)</t>
  </si>
  <si>
    <t>Assume75% of increase over 2019 levels is due to legislation</t>
  </si>
  <si>
    <t xml:space="preserve">USE GS estimates (read from chart) </t>
  </si>
  <si>
    <t>https://publishing.gs.com/content/research/en/reports/2023/08/18/f5dffb24-0fd6-48a4-8b5b-724c33d4268b.html</t>
  </si>
  <si>
    <t>Add on for equipment using Goldman Sachs estimate - assume delay is 3 quarters</t>
  </si>
  <si>
    <t>Assume levels off after Q2 of 2025</t>
  </si>
  <si>
    <t>Quarterly Real Tax Change</t>
  </si>
  <si>
    <t>PCE Deflator</t>
  </si>
  <si>
    <t>Nominal Corporate Tax Change</t>
  </si>
  <si>
    <t>READ OFF GS Chart (Exhibit 1)</t>
  </si>
  <si>
    <t>Monthly Real 2022</t>
  </si>
  <si>
    <t xml:space="preserve">Use deflator from below </t>
  </si>
  <si>
    <t>Quarterly</t>
  </si>
  <si>
    <t>Reading from GS chart</t>
  </si>
  <si>
    <t>Incremental in 2022 dollars</t>
  </si>
  <si>
    <t>Real</t>
  </si>
  <si>
    <t>Use PCE Deflator to make nominal</t>
  </si>
  <si>
    <t>Federal Reserve Bank of St. Louis</t>
  </si>
  <si>
    <t>C307RX1Q020SBEA</t>
  </si>
  <si>
    <t>Real private fixed investment: Nonresidential: Structures: Manufacturing, Billions of Chained 2012 Dollars, Quarterly, Seasonally Adjusted Annual Rate</t>
  </si>
  <si>
    <t>Private fixed investment: Nonresidential: Structures: Manufacturing, Billions of Dollars, Quarterly, Seasonally Adjusted Annual Rate</t>
  </si>
  <si>
    <t>Frequency: Quarterly</t>
  </si>
  <si>
    <t>observation_date</t>
  </si>
  <si>
    <t>C307RC1Q027SBEA</t>
  </si>
  <si>
    <t>Deflator</t>
  </si>
  <si>
    <t>Code</t>
  </si>
  <si>
    <t>Spreadsheet</t>
  </si>
  <si>
    <t>Federal Social Benefits from Haver</t>
  </si>
  <si>
    <t>U.I.</t>
  </si>
  <si>
    <t>-</t>
  </si>
  <si>
    <t>Nonprofit Provider Relief Fund</t>
  </si>
  <si>
    <t>Child Tax Credit</t>
  </si>
  <si>
    <t>+</t>
  </si>
  <si>
    <t>SNAP due to COVID</t>
  </si>
  <si>
    <t>Other Vulnerable Excluding SNAP</t>
  </si>
  <si>
    <t>Inflation Reduction Act</t>
  </si>
  <si>
    <t>Code Transfers Contains:</t>
  </si>
  <si>
    <t>Federal Health Outlays</t>
  </si>
  <si>
    <t>ARP Federal Aid to Small Businesses</t>
  </si>
  <si>
    <t>Code definition of Federal Social Benefits</t>
  </si>
  <si>
    <t>Taken out with override</t>
  </si>
  <si>
    <t>Student Loans</t>
  </si>
  <si>
    <t>State Health Outlays</t>
  </si>
  <si>
    <t>Other transfers never included in Federal Social Benefits</t>
  </si>
  <si>
    <t>This is equal to Federal Social Benefits MINUS U.I., Medicare, Rebate Checks, Nonprofit Provider Relief Fund, Other Vulnerable Excluding SNAP, ARP Other Direct Aid, and Inflation Reduction Act</t>
  </si>
  <si>
    <t>This is equal to Federal Social Benefits MINUS U.I., Medicare, Rebate Checks, and Nonprofit Provider Relief Fund before override</t>
  </si>
  <si>
    <t>NIPA consistent corporate taxes</t>
  </si>
  <si>
    <r>
      <t xml:space="preserve">Methodology: </t>
    </r>
    <r>
      <rPr>
        <sz val="11"/>
        <color theme="1"/>
        <rFont val="Arial"/>
        <family val="2"/>
      </rPr>
      <t xml:space="preserve">																						
												</t>
    </r>
    <r>
      <rPr>
        <b/>
        <sz val="11"/>
        <color theme="1"/>
        <rFont val="Arial"/>
        <family val="2"/>
      </rPr>
      <t xml:space="preserve">											
																							</t>
    </r>
  </si>
  <si>
    <t>Data (Billions)</t>
  </si>
  <si>
    <t>Supply Side IRA Override</t>
  </si>
  <si>
    <t>supply_side_ira_override</t>
  </si>
  <si>
    <t>supply_side_ira</t>
  </si>
  <si>
    <t>Equipment</t>
  </si>
  <si>
    <t>Smoothed Total</t>
  </si>
  <si>
    <t>name</t>
  </si>
  <si>
    <t>1970 Q1</t>
  </si>
  <si>
    <t>1970 Q2</t>
  </si>
  <si>
    <t>1970 Q3</t>
  </si>
  <si>
    <t>1970 Q4</t>
  </si>
  <si>
    <t>1971 Q1</t>
  </si>
  <si>
    <t>1971 Q2</t>
  </si>
  <si>
    <t>1971 Q3</t>
  </si>
  <si>
    <t>1971 Q4</t>
  </si>
  <si>
    <t>1972 Q1</t>
  </si>
  <si>
    <t>1972 Q2</t>
  </si>
  <si>
    <t>1972 Q3</t>
  </si>
  <si>
    <t>1972 Q4</t>
  </si>
  <si>
    <t>1973 Q1</t>
  </si>
  <si>
    <t>1973 Q2</t>
  </si>
  <si>
    <t>1973 Q3</t>
  </si>
  <si>
    <t>1973 Q4</t>
  </si>
  <si>
    <t>1974 Q1</t>
  </si>
  <si>
    <t>1974 Q2</t>
  </si>
  <si>
    <t>1974 Q3</t>
  </si>
  <si>
    <t>1974 Q4</t>
  </si>
  <si>
    <t>1975 Q1</t>
  </si>
  <si>
    <t>1975 Q2</t>
  </si>
  <si>
    <t>1975 Q3</t>
  </si>
  <si>
    <t>1975 Q4</t>
  </si>
  <si>
    <t>1976 Q1</t>
  </si>
  <si>
    <t>1976 Q2</t>
  </si>
  <si>
    <t>1976 Q3</t>
  </si>
  <si>
    <t>1976 Q4</t>
  </si>
  <si>
    <t>1977 Q1</t>
  </si>
  <si>
    <t>1977 Q2</t>
  </si>
  <si>
    <t>1977 Q3</t>
  </si>
  <si>
    <t>1977 Q4</t>
  </si>
  <si>
    <t>1978 Q1</t>
  </si>
  <si>
    <t>1978 Q2</t>
  </si>
  <si>
    <t>1978 Q3</t>
  </si>
  <si>
    <t>1978 Q4</t>
  </si>
  <si>
    <t>1979 Q1</t>
  </si>
  <si>
    <t>1979 Q2</t>
  </si>
  <si>
    <t>1979 Q3</t>
  </si>
  <si>
    <t>1979 Q4</t>
  </si>
  <si>
    <t>1980 Q1</t>
  </si>
  <si>
    <t>1980 Q2</t>
  </si>
  <si>
    <t>1980 Q3</t>
  </si>
  <si>
    <t>1980 Q4</t>
  </si>
  <si>
    <t>1981 Q1</t>
  </si>
  <si>
    <t>1981 Q2</t>
  </si>
  <si>
    <t>1981 Q3</t>
  </si>
  <si>
    <t>1981 Q4</t>
  </si>
  <si>
    <t>1982 Q1</t>
  </si>
  <si>
    <t>1982 Q2</t>
  </si>
  <si>
    <t>1982 Q3</t>
  </si>
  <si>
    <t>1982 Q4</t>
  </si>
  <si>
    <t>1983 Q1</t>
  </si>
  <si>
    <t>1983 Q2</t>
  </si>
  <si>
    <t>1983 Q3</t>
  </si>
  <si>
    <t>1983 Q4</t>
  </si>
  <si>
    <t>1984 Q1</t>
  </si>
  <si>
    <t>1984 Q2</t>
  </si>
  <si>
    <t>1984 Q3</t>
  </si>
  <si>
    <t>1984 Q4</t>
  </si>
  <si>
    <t>1985 Q1</t>
  </si>
  <si>
    <t>1985 Q2</t>
  </si>
  <si>
    <t>1985 Q3</t>
  </si>
  <si>
    <t>1985 Q4</t>
  </si>
  <si>
    <t>1986 Q1</t>
  </si>
  <si>
    <t>1986 Q2</t>
  </si>
  <si>
    <t>1986 Q3</t>
  </si>
  <si>
    <t>1986 Q4</t>
  </si>
  <si>
    <t>1987 Q1</t>
  </si>
  <si>
    <t>1987 Q2</t>
  </si>
  <si>
    <t>1987 Q3</t>
  </si>
  <si>
    <t>1987 Q4</t>
  </si>
  <si>
    <t>1988 Q1</t>
  </si>
  <si>
    <t>1988 Q2</t>
  </si>
  <si>
    <t>1988 Q3</t>
  </si>
  <si>
    <t>1988 Q4</t>
  </si>
  <si>
    <t>1989 Q1</t>
  </si>
  <si>
    <t>1989 Q2</t>
  </si>
  <si>
    <t>1989 Q3</t>
  </si>
  <si>
    <t>1989 Q4</t>
  </si>
  <si>
    <t>1990 Q1</t>
  </si>
  <si>
    <t>1990 Q2</t>
  </si>
  <si>
    <t>1990 Q3</t>
  </si>
  <si>
    <t>1990 Q4</t>
  </si>
  <si>
    <t>1991 Q1</t>
  </si>
  <si>
    <t>1991 Q2</t>
  </si>
  <si>
    <t>1991 Q3</t>
  </si>
  <si>
    <t>1991 Q4</t>
  </si>
  <si>
    <t>1992 Q1</t>
  </si>
  <si>
    <t>1992 Q2</t>
  </si>
  <si>
    <t>1992 Q3</t>
  </si>
  <si>
    <t>1992 Q4</t>
  </si>
  <si>
    <t>1993 Q1</t>
  </si>
  <si>
    <t>1993 Q2</t>
  </si>
  <si>
    <t>1993 Q3</t>
  </si>
  <si>
    <t>1993 Q4</t>
  </si>
  <si>
    <t>1994 Q1</t>
  </si>
  <si>
    <t>1994 Q2</t>
  </si>
  <si>
    <t>1994 Q3</t>
  </si>
  <si>
    <t>1994 Q4</t>
  </si>
  <si>
    <t>1995 Q1</t>
  </si>
  <si>
    <t>1995 Q2</t>
  </si>
  <si>
    <t>1995 Q3</t>
  </si>
  <si>
    <t>1995 Q4</t>
  </si>
  <si>
    <t>1996 Q1</t>
  </si>
  <si>
    <t>1996 Q2</t>
  </si>
  <si>
    <t>1996 Q3</t>
  </si>
  <si>
    <t>1996 Q4</t>
  </si>
  <si>
    <t>1997 Q1</t>
  </si>
  <si>
    <t>1997 Q2</t>
  </si>
  <si>
    <t>1997 Q3</t>
  </si>
  <si>
    <t>1997 Q4</t>
  </si>
  <si>
    <t>1998 Q1</t>
  </si>
  <si>
    <t>1998 Q2</t>
  </si>
  <si>
    <t>1998 Q3</t>
  </si>
  <si>
    <t>1998 Q4</t>
  </si>
  <si>
    <t>1999 Q1</t>
  </si>
  <si>
    <t>1999 Q2</t>
  </si>
  <si>
    <t>1999 Q3</t>
  </si>
  <si>
    <t>1999 Q4</t>
  </si>
  <si>
    <t>2000 Q1</t>
  </si>
  <si>
    <t>2000 Q2</t>
  </si>
  <si>
    <t>2000 Q3</t>
  </si>
  <si>
    <t>2000 Q4</t>
  </si>
  <si>
    <t>2001 Q1</t>
  </si>
  <si>
    <t>2001 Q2</t>
  </si>
  <si>
    <t>2001 Q3</t>
  </si>
  <si>
    <t>2001 Q4</t>
  </si>
  <si>
    <t>2002 Q1</t>
  </si>
  <si>
    <t>2002 Q2</t>
  </si>
  <si>
    <t>2002 Q3</t>
  </si>
  <si>
    <t>2002 Q4</t>
  </si>
  <si>
    <t>2003 Q1</t>
  </si>
  <si>
    <t>2003 Q2</t>
  </si>
  <si>
    <t>2003 Q3</t>
  </si>
  <si>
    <t>2003 Q4</t>
  </si>
  <si>
    <t>2004 Q1</t>
  </si>
  <si>
    <t>2004 Q2</t>
  </si>
  <si>
    <t>2004 Q3</t>
  </si>
  <si>
    <t>2004 Q4</t>
  </si>
  <si>
    <t>2005 Q1</t>
  </si>
  <si>
    <t>2005 Q2</t>
  </si>
  <si>
    <t>2005 Q3</t>
  </si>
  <si>
    <t>2005 Q4</t>
  </si>
  <si>
    <t>2006 Q1</t>
  </si>
  <si>
    <t>2006 Q2</t>
  </si>
  <si>
    <t>2006 Q3</t>
  </si>
  <si>
    <t>2006 Q4</t>
  </si>
  <si>
    <t>2007 Q1</t>
  </si>
  <si>
    <t>2007 Q2</t>
  </si>
  <si>
    <t>2007 Q3</t>
  </si>
  <si>
    <t>2007 Q4</t>
  </si>
  <si>
    <t>2008 Q1</t>
  </si>
  <si>
    <t>2008 Q2</t>
  </si>
  <si>
    <t>2008 Q3</t>
  </si>
  <si>
    <t>2008 Q4</t>
  </si>
  <si>
    <t>2009 Q1</t>
  </si>
  <si>
    <t>2009 Q2</t>
  </si>
  <si>
    <t>2009 Q3</t>
  </si>
  <si>
    <t>2009 Q4</t>
  </si>
  <si>
    <t>2010 Q1</t>
  </si>
  <si>
    <t>2010 Q2</t>
  </si>
  <si>
    <t>2010 Q3</t>
  </si>
  <si>
    <t>2010 Q4</t>
  </si>
  <si>
    <t>2011 Q1</t>
  </si>
  <si>
    <t>2011 Q2</t>
  </si>
  <si>
    <t>2011 Q3</t>
  </si>
  <si>
    <t>2011 Q4</t>
  </si>
  <si>
    <t>2012 Q1</t>
  </si>
  <si>
    <t>2012 Q2</t>
  </si>
  <si>
    <t>2012 Q3</t>
  </si>
  <si>
    <t>2012 Q4</t>
  </si>
  <si>
    <t>2013 Q1</t>
  </si>
  <si>
    <t>2013 Q2</t>
  </si>
  <si>
    <t>2013 Q3</t>
  </si>
  <si>
    <t>2013 Q4</t>
  </si>
  <si>
    <t>2014 Q1</t>
  </si>
  <si>
    <t>2014 Q2</t>
  </si>
  <si>
    <t>2014 Q3</t>
  </si>
  <si>
    <t>2014 Q4</t>
  </si>
  <si>
    <t>2015 Q1</t>
  </si>
  <si>
    <t>2015 Q2</t>
  </si>
  <si>
    <t>2015 Q3</t>
  </si>
  <si>
    <t>2015 Q4</t>
  </si>
  <si>
    <t>2016 Q1</t>
  </si>
  <si>
    <t>2016 Q2</t>
  </si>
  <si>
    <t>2016 Q3</t>
  </si>
  <si>
    <t>2016 Q4</t>
  </si>
  <si>
    <t>2017 Q1</t>
  </si>
  <si>
    <t>2017 Q2</t>
  </si>
  <si>
    <t>2017 Q3</t>
  </si>
  <si>
    <t>2017 Q4</t>
  </si>
  <si>
    <t>2018 Q1</t>
  </si>
  <si>
    <t>2018 Q2</t>
  </si>
  <si>
    <t>2018 Q3</t>
  </si>
  <si>
    <t>2018 Q4</t>
  </si>
  <si>
    <t>2019 Q1</t>
  </si>
  <si>
    <t>2019 Q2</t>
  </si>
  <si>
    <t>2019 Q3</t>
  </si>
  <si>
    <t>2019 Q4</t>
  </si>
  <si>
    <t>2020 Q1</t>
  </si>
  <si>
    <t>2020 Q2</t>
  </si>
  <si>
    <t>2020 Q3</t>
  </si>
  <si>
    <t>2020 Q4</t>
  </si>
  <si>
    <t>2021 Q1</t>
  </si>
  <si>
    <t>2021 Q2</t>
  </si>
  <si>
    <t>2021 Q3</t>
  </si>
  <si>
    <t>2021 Q4</t>
  </si>
  <si>
    <t>2022 Q1</t>
  </si>
  <si>
    <t>2022 Q2</t>
  </si>
  <si>
    <t>2022 Q3</t>
  </si>
  <si>
    <t>2022 Q4</t>
  </si>
  <si>
    <t>2023 Q1</t>
  </si>
  <si>
    <t>2023 Q2</t>
  </si>
  <si>
    <t>gdp</t>
  </si>
  <si>
    <t>gdph</t>
  </si>
  <si>
    <t>jgdp</t>
  </si>
  <si>
    <t>c</t>
  </si>
  <si>
    <t>ch</t>
  </si>
  <si>
    <t>jc</t>
  </si>
  <si>
    <t>jgf</t>
  </si>
  <si>
    <t>jgs</t>
  </si>
  <si>
    <t>jgse</t>
  </si>
  <si>
    <t>jgsi</t>
  </si>
  <si>
    <t>yptmr</t>
  </si>
  <si>
    <t>yptmd</t>
  </si>
  <si>
    <t>yptu</t>
  </si>
  <si>
    <t>gtfp</t>
  </si>
  <si>
    <t>ypog</t>
  </si>
  <si>
    <t>yptx</t>
  </si>
  <si>
    <t>ytpi</t>
  </si>
  <si>
    <t>yctlg</t>
  </si>
  <si>
    <t>g</t>
  </si>
  <si>
    <t>grcsi</t>
  </si>
  <si>
    <t>dc</t>
  </si>
  <si>
    <t>gf</t>
  </si>
  <si>
    <t>gs</t>
  </si>
  <si>
    <t>gfh</t>
  </si>
  <si>
    <t>gsh</t>
  </si>
  <si>
    <t>gfrpt</t>
  </si>
  <si>
    <t>gfrpri</t>
  </si>
  <si>
    <t>gfrcp</t>
  </si>
  <si>
    <t>gfrs</t>
  </si>
  <si>
    <t>gftfp</t>
  </si>
  <si>
    <t>gfeg</t>
  </si>
  <si>
    <t>gsrpt</t>
  </si>
  <si>
    <t>gsrpri</t>
  </si>
  <si>
    <t>gsrcp</t>
  </si>
  <si>
    <t>gsrs</t>
  </si>
  <si>
    <t>gstfp</t>
  </si>
  <si>
    <t>gset</t>
  </si>
  <si>
    <t>gfeghhx</t>
  </si>
  <si>
    <t>gfeghdx</t>
  </si>
  <si>
    <t>gfeigx</t>
  </si>
  <si>
    <t>gfsub</t>
  </si>
  <si>
    <t>gssub</t>
  </si>
  <si>
    <t>gsub</t>
  </si>
  <si>
    <t>gftfpe</t>
  </si>
  <si>
    <t>gftfpr</t>
  </si>
  <si>
    <t>gftfpp</t>
  </si>
  <si>
    <t>gftfpv</t>
  </si>
  <si>
    <t>gfsubp</t>
  </si>
  <si>
    <t>gfsubg</t>
  </si>
  <si>
    <t>gfsube</t>
  </si>
  <si>
    <t>gfsubs</t>
  </si>
  <si>
    <t>gfsubf</t>
  </si>
  <si>
    <t>gfsubv</t>
  </si>
  <si>
    <t>gfsubk</t>
  </si>
  <si>
    <t>gfegc</t>
  </si>
  <si>
    <t>gfege</t>
  </si>
  <si>
    <t>gfegv</t>
  </si>
  <si>
    <t>yptue</t>
  </si>
  <si>
    <t>yptup</t>
  </si>
  <si>
    <t>yptuc</t>
  </si>
  <si>
    <t>gftfpu</t>
  </si>
  <si>
    <t>yptub</t>
  </si>
  <si>
    <t>yptol</t>
  </si>
  <si>
    <t>gfctp</t>
  </si>
  <si>
    <t>gftffx</t>
  </si>
  <si>
    <t>cpiu</t>
  </si>
  <si>
    <t>pcw</t>
  </si>
  <si>
    <t>gdppothq</t>
  </si>
  <si>
    <t>gdppotq</t>
  </si>
  <si>
    <t>recessq</t>
  </si>
  <si>
    <t>lasgova</t>
  </si>
  <si>
    <t>lalgova</t>
  </si>
  <si>
    <t>cpgs</t>
  </si>
  <si>
    <t>jgdp_growth</t>
  </si>
  <si>
    <t>jc_growth</t>
  </si>
  <si>
    <t>jgf_growth</t>
  </si>
  <si>
    <t>jgs_growth</t>
  </si>
  <si>
    <t>jgse_growth</t>
  </si>
  <si>
    <t>jgsi_growth</t>
  </si>
  <si>
    <t>ylwsd</t>
  </si>
  <si>
    <t>yop</t>
  </si>
  <si>
    <t>yri</t>
  </si>
  <si>
    <t>ypiar</t>
  </si>
  <si>
    <t>ycpd</t>
  </si>
  <si>
    <t>gfsubr</t>
  </si>
  <si>
    <t>gfsubd</t>
  </si>
  <si>
    <t>gftfbdx</t>
  </si>
  <si>
    <t>yptocm</t>
  </si>
  <si>
    <t>March</t>
  </si>
  <si>
    <r>
      <t>June</t>
    </r>
    <r>
      <rPr>
        <vertAlign val="superscript"/>
        <sz val="11"/>
        <rFont val="Calibri"/>
        <family val="2"/>
      </rPr>
      <t xml:space="preserve"> r</t>
    </r>
    <r>
      <rPr>
        <sz val="11"/>
        <rFont val="Calibri"/>
        <family val="2"/>
      </rPr>
      <t/>
    </r>
  </si>
  <si>
    <r>
      <t>July</t>
    </r>
    <r>
      <rPr>
        <vertAlign val="superscript"/>
        <sz val="11"/>
        <rFont val="Calibri"/>
        <family val="2"/>
      </rPr>
      <t xml:space="preserve"> p</t>
    </r>
    <r>
      <rPr>
        <sz val="11"/>
        <rFont val="Calibri"/>
        <family val="2"/>
      </rPr>
      <t/>
    </r>
  </si>
  <si>
    <t>40% from leg</t>
  </si>
  <si>
    <t>Federal Student Loans Override</t>
  </si>
  <si>
    <t>federal_student_loans_override</t>
  </si>
  <si>
    <t>2023 q2 first revision</t>
  </si>
  <si>
    <t>2023 Q2 second revision</t>
  </si>
  <si>
    <t>2023 Q2 first revision (August 2023)</t>
  </si>
  <si>
    <t>2023 Q2 second revision (September 2023)</t>
  </si>
  <si>
    <t xml:space="preserve">name</t>
  </si>
  <si>
    <t xml:space="preserve">1970 Q1</t>
  </si>
  <si>
    <t xml:space="preserve">1970 Q2</t>
  </si>
  <si>
    <t xml:space="preserve">1970 Q3</t>
  </si>
  <si>
    <t xml:space="preserve">1970 Q4</t>
  </si>
  <si>
    <t xml:space="preserve">1971 Q1</t>
  </si>
  <si>
    <t xml:space="preserve">1971 Q2</t>
  </si>
  <si>
    <t xml:space="preserve">1971 Q3</t>
  </si>
  <si>
    <t xml:space="preserve">1971 Q4</t>
  </si>
  <si>
    <t xml:space="preserve">1972 Q1</t>
  </si>
  <si>
    <t xml:space="preserve">1972 Q2</t>
  </si>
  <si>
    <t xml:space="preserve">1972 Q3</t>
  </si>
  <si>
    <t xml:space="preserve">1972 Q4</t>
  </si>
  <si>
    <t xml:space="preserve">1973 Q1</t>
  </si>
  <si>
    <t xml:space="preserve">1973 Q2</t>
  </si>
  <si>
    <t xml:space="preserve">1973 Q3</t>
  </si>
  <si>
    <t xml:space="preserve">1973 Q4</t>
  </si>
  <si>
    <t xml:space="preserve">1974 Q1</t>
  </si>
  <si>
    <t xml:space="preserve">1974 Q2</t>
  </si>
  <si>
    <t xml:space="preserve">1974 Q3</t>
  </si>
  <si>
    <t xml:space="preserve">1974 Q4</t>
  </si>
  <si>
    <t xml:space="preserve">1975 Q1</t>
  </si>
  <si>
    <t xml:space="preserve">1975 Q2</t>
  </si>
  <si>
    <t xml:space="preserve">1975 Q3</t>
  </si>
  <si>
    <t xml:space="preserve">1975 Q4</t>
  </si>
  <si>
    <t xml:space="preserve">1976 Q1</t>
  </si>
  <si>
    <t xml:space="preserve">1976 Q2</t>
  </si>
  <si>
    <t xml:space="preserve">1976 Q3</t>
  </si>
  <si>
    <t xml:space="preserve">1976 Q4</t>
  </si>
  <si>
    <t xml:space="preserve">1977 Q1</t>
  </si>
  <si>
    <t xml:space="preserve">1977 Q2</t>
  </si>
  <si>
    <t xml:space="preserve">1977 Q3</t>
  </si>
  <si>
    <t xml:space="preserve">1977 Q4</t>
  </si>
  <si>
    <t xml:space="preserve">1978 Q1</t>
  </si>
  <si>
    <t xml:space="preserve">1978 Q2</t>
  </si>
  <si>
    <t xml:space="preserve">1978 Q3</t>
  </si>
  <si>
    <t xml:space="preserve">1978 Q4</t>
  </si>
  <si>
    <t xml:space="preserve">1979 Q1</t>
  </si>
  <si>
    <t xml:space="preserve">1979 Q2</t>
  </si>
  <si>
    <t xml:space="preserve">1979 Q3</t>
  </si>
  <si>
    <t xml:space="preserve">1979 Q4</t>
  </si>
  <si>
    <t xml:space="preserve">1980 Q1</t>
  </si>
  <si>
    <t xml:space="preserve">1980 Q2</t>
  </si>
  <si>
    <t xml:space="preserve">1980 Q3</t>
  </si>
  <si>
    <t xml:space="preserve">1980 Q4</t>
  </si>
  <si>
    <t xml:space="preserve">1981 Q1</t>
  </si>
  <si>
    <t xml:space="preserve">1981 Q2</t>
  </si>
  <si>
    <t xml:space="preserve">1981 Q3</t>
  </si>
  <si>
    <t xml:space="preserve">1981 Q4</t>
  </si>
  <si>
    <t xml:space="preserve">1982 Q1</t>
  </si>
  <si>
    <t xml:space="preserve">1982 Q2</t>
  </si>
  <si>
    <t xml:space="preserve">1982 Q3</t>
  </si>
  <si>
    <t xml:space="preserve">1982 Q4</t>
  </si>
  <si>
    <t xml:space="preserve">1983 Q1</t>
  </si>
  <si>
    <t xml:space="preserve">1983 Q2</t>
  </si>
  <si>
    <t xml:space="preserve">1983 Q3</t>
  </si>
  <si>
    <t xml:space="preserve">1983 Q4</t>
  </si>
  <si>
    <t xml:space="preserve">1984 Q1</t>
  </si>
  <si>
    <t xml:space="preserve">1984 Q2</t>
  </si>
  <si>
    <t xml:space="preserve">1984 Q3</t>
  </si>
  <si>
    <t xml:space="preserve">1984 Q4</t>
  </si>
  <si>
    <t xml:space="preserve">1985 Q1</t>
  </si>
  <si>
    <t xml:space="preserve">1985 Q2</t>
  </si>
  <si>
    <t xml:space="preserve">1985 Q3</t>
  </si>
  <si>
    <t xml:space="preserve">1985 Q4</t>
  </si>
  <si>
    <t xml:space="preserve">1986 Q1</t>
  </si>
  <si>
    <t xml:space="preserve">1986 Q2</t>
  </si>
  <si>
    <t xml:space="preserve">1986 Q3</t>
  </si>
  <si>
    <t xml:space="preserve">1986 Q4</t>
  </si>
  <si>
    <t xml:space="preserve">1987 Q1</t>
  </si>
  <si>
    <t xml:space="preserve">1987 Q2</t>
  </si>
  <si>
    <t xml:space="preserve">1987 Q3</t>
  </si>
  <si>
    <t xml:space="preserve">1987 Q4</t>
  </si>
  <si>
    <t xml:space="preserve">1988 Q1</t>
  </si>
  <si>
    <t xml:space="preserve">1988 Q2</t>
  </si>
  <si>
    <t xml:space="preserve">1988 Q3</t>
  </si>
  <si>
    <t xml:space="preserve">1988 Q4</t>
  </si>
  <si>
    <t xml:space="preserve">1989 Q1</t>
  </si>
  <si>
    <t xml:space="preserve">1989 Q2</t>
  </si>
  <si>
    <t xml:space="preserve">1989 Q3</t>
  </si>
  <si>
    <t xml:space="preserve">1989 Q4</t>
  </si>
  <si>
    <t xml:space="preserve">1990 Q1</t>
  </si>
  <si>
    <t xml:space="preserve">1990 Q2</t>
  </si>
  <si>
    <t xml:space="preserve">1990 Q3</t>
  </si>
  <si>
    <t xml:space="preserve">1990 Q4</t>
  </si>
  <si>
    <t xml:space="preserve">1991 Q1</t>
  </si>
  <si>
    <t xml:space="preserve">1991 Q2</t>
  </si>
  <si>
    <t xml:space="preserve">1991 Q3</t>
  </si>
  <si>
    <t xml:space="preserve">1991 Q4</t>
  </si>
  <si>
    <t xml:space="preserve">1992 Q1</t>
  </si>
  <si>
    <t xml:space="preserve">1992 Q2</t>
  </si>
  <si>
    <t xml:space="preserve">1992 Q3</t>
  </si>
  <si>
    <t xml:space="preserve">1992 Q4</t>
  </si>
  <si>
    <t xml:space="preserve">1993 Q1</t>
  </si>
  <si>
    <t xml:space="preserve">1993 Q2</t>
  </si>
  <si>
    <t xml:space="preserve">1993 Q3</t>
  </si>
  <si>
    <t xml:space="preserve">1993 Q4</t>
  </si>
  <si>
    <t xml:space="preserve">1994 Q1</t>
  </si>
  <si>
    <t xml:space="preserve">1994 Q2</t>
  </si>
  <si>
    <t xml:space="preserve">1994 Q3</t>
  </si>
  <si>
    <t xml:space="preserve">1994 Q4</t>
  </si>
  <si>
    <t xml:space="preserve">1995 Q1</t>
  </si>
  <si>
    <t xml:space="preserve">1995 Q2</t>
  </si>
  <si>
    <t xml:space="preserve">1995 Q3</t>
  </si>
  <si>
    <t xml:space="preserve">1995 Q4</t>
  </si>
  <si>
    <t xml:space="preserve">1996 Q1</t>
  </si>
  <si>
    <t xml:space="preserve">1996 Q2</t>
  </si>
  <si>
    <t xml:space="preserve">1996 Q3</t>
  </si>
  <si>
    <t xml:space="preserve">1996 Q4</t>
  </si>
  <si>
    <t xml:space="preserve">1997 Q1</t>
  </si>
  <si>
    <t xml:space="preserve">1997 Q2</t>
  </si>
  <si>
    <t xml:space="preserve">1997 Q3</t>
  </si>
  <si>
    <t xml:space="preserve">1997 Q4</t>
  </si>
  <si>
    <t xml:space="preserve">1998 Q1</t>
  </si>
  <si>
    <t xml:space="preserve">1998 Q2</t>
  </si>
  <si>
    <t xml:space="preserve">1998 Q3</t>
  </si>
  <si>
    <t xml:space="preserve">1998 Q4</t>
  </si>
  <si>
    <t xml:space="preserve">1999 Q1</t>
  </si>
  <si>
    <t xml:space="preserve">1999 Q2</t>
  </si>
  <si>
    <t xml:space="preserve">1999 Q3</t>
  </si>
  <si>
    <t xml:space="preserve">1999 Q4</t>
  </si>
  <si>
    <t xml:space="preserve">2000 Q1</t>
  </si>
  <si>
    <t xml:space="preserve">2000 Q2</t>
  </si>
  <si>
    <t xml:space="preserve">2000 Q3</t>
  </si>
  <si>
    <t xml:space="preserve">2000 Q4</t>
  </si>
  <si>
    <t xml:space="preserve">2001 Q1</t>
  </si>
  <si>
    <t xml:space="preserve">2001 Q2</t>
  </si>
  <si>
    <t xml:space="preserve">2001 Q3</t>
  </si>
  <si>
    <t xml:space="preserve">2001 Q4</t>
  </si>
  <si>
    <t xml:space="preserve">2002 Q1</t>
  </si>
  <si>
    <t xml:space="preserve">2002 Q2</t>
  </si>
  <si>
    <t xml:space="preserve">2002 Q3</t>
  </si>
  <si>
    <t xml:space="preserve">2002 Q4</t>
  </si>
  <si>
    <t xml:space="preserve">2003 Q1</t>
  </si>
  <si>
    <t xml:space="preserve">2003 Q2</t>
  </si>
  <si>
    <t xml:space="preserve">2003 Q3</t>
  </si>
  <si>
    <t xml:space="preserve">2003 Q4</t>
  </si>
  <si>
    <t xml:space="preserve">2004 Q1</t>
  </si>
  <si>
    <t xml:space="preserve">2004 Q2</t>
  </si>
  <si>
    <t xml:space="preserve">2004 Q3</t>
  </si>
  <si>
    <t xml:space="preserve">2004 Q4</t>
  </si>
  <si>
    <t xml:space="preserve">2005 Q1</t>
  </si>
  <si>
    <t xml:space="preserve">2005 Q2</t>
  </si>
  <si>
    <t xml:space="preserve">2005 Q3</t>
  </si>
  <si>
    <t xml:space="preserve">2005 Q4</t>
  </si>
  <si>
    <t xml:space="preserve">2006 Q1</t>
  </si>
  <si>
    <t xml:space="preserve">2006 Q2</t>
  </si>
  <si>
    <t xml:space="preserve">2006 Q3</t>
  </si>
  <si>
    <t xml:space="preserve">2006 Q4</t>
  </si>
  <si>
    <t xml:space="preserve">2007 Q1</t>
  </si>
  <si>
    <t xml:space="preserve">2007 Q2</t>
  </si>
  <si>
    <t xml:space="preserve">2007 Q3</t>
  </si>
  <si>
    <t xml:space="preserve">2007 Q4</t>
  </si>
  <si>
    <t xml:space="preserve">2008 Q1</t>
  </si>
  <si>
    <t xml:space="preserve">2008 Q2</t>
  </si>
  <si>
    <t xml:space="preserve">2008 Q3</t>
  </si>
  <si>
    <t xml:space="preserve">2008 Q4</t>
  </si>
  <si>
    <t xml:space="preserve">2009 Q1</t>
  </si>
  <si>
    <t xml:space="preserve">2009 Q2</t>
  </si>
  <si>
    <t xml:space="preserve">2009 Q3</t>
  </si>
  <si>
    <t xml:space="preserve">2009 Q4</t>
  </si>
  <si>
    <t xml:space="preserve">2010 Q1</t>
  </si>
  <si>
    <t xml:space="preserve">2010 Q2</t>
  </si>
  <si>
    <t xml:space="preserve">2010 Q3</t>
  </si>
  <si>
    <t xml:space="preserve">2010 Q4</t>
  </si>
  <si>
    <t xml:space="preserve">2011 Q1</t>
  </si>
  <si>
    <t xml:space="preserve">2011 Q2</t>
  </si>
  <si>
    <t xml:space="preserve">2011 Q3</t>
  </si>
  <si>
    <t xml:space="preserve">2011 Q4</t>
  </si>
  <si>
    <t xml:space="preserve">2012 Q1</t>
  </si>
  <si>
    <t xml:space="preserve">2012 Q2</t>
  </si>
  <si>
    <t xml:space="preserve">2012 Q3</t>
  </si>
  <si>
    <t xml:space="preserve">2012 Q4</t>
  </si>
  <si>
    <t xml:space="preserve">2013 Q1</t>
  </si>
  <si>
    <t xml:space="preserve">2013 Q2</t>
  </si>
  <si>
    <t xml:space="preserve">2013 Q3</t>
  </si>
  <si>
    <t xml:space="preserve">2013 Q4</t>
  </si>
  <si>
    <t xml:space="preserve">2014 Q1</t>
  </si>
  <si>
    <t xml:space="preserve">2014 Q2</t>
  </si>
  <si>
    <t xml:space="preserve">2014 Q3</t>
  </si>
  <si>
    <t xml:space="preserve">2014 Q4</t>
  </si>
  <si>
    <t xml:space="preserve">2015 Q1</t>
  </si>
  <si>
    <t xml:space="preserve">2015 Q2</t>
  </si>
  <si>
    <t xml:space="preserve">2015 Q3</t>
  </si>
  <si>
    <t xml:space="preserve">2015 Q4</t>
  </si>
  <si>
    <t xml:space="preserve">2016 Q1</t>
  </si>
  <si>
    <t xml:space="preserve">2016 Q2</t>
  </si>
  <si>
    <t xml:space="preserve">2016 Q3</t>
  </si>
  <si>
    <t xml:space="preserve">2016 Q4</t>
  </si>
  <si>
    <t xml:space="preserve">2017 Q1</t>
  </si>
  <si>
    <t xml:space="preserve">2017 Q2</t>
  </si>
  <si>
    <t xml:space="preserve">2017 Q3</t>
  </si>
  <si>
    <t xml:space="preserve">2017 Q4</t>
  </si>
  <si>
    <t xml:space="preserve">2018 Q1</t>
  </si>
  <si>
    <t xml:space="preserve">2018 Q2</t>
  </si>
  <si>
    <t xml:space="preserve">2018 Q3</t>
  </si>
  <si>
    <t xml:space="preserve">2018 Q4</t>
  </si>
  <si>
    <t xml:space="preserve">2019 Q1</t>
  </si>
  <si>
    <t xml:space="preserve">2019 Q2</t>
  </si>
  <si>
    <t xml:space="preserve">2019 Q3</t>
  </si>
  <si>
    <t xml:space="preserve">2019 Q4</t>
  </si>
  <si>
    <t xml:space="preserve">2020 Q1</t>
  </si>
  <si>
    <t xml:space="preserve">2020 Q2</t>
  </si>
  <si>
    <t xml:space="preserve">2020 Q3</t>
  </si>
  <si>
    <t xml:space="preserve">2020 Q4</t>
  </si>
  <si>
    <t xml:space="preserve">2021 Q1</t>
  </si>
  <si>
    <t xml:space="preserve">2021 Q2</t>
  </si>
  <si>
    <t xml:space="preserve">2021 Q3</t>
  </si>
  <si>
    <t xml:space="preserve">2021 Q4</t>
  </si>
  <si>
    <t xml:space="preserve">2022 Q1</t>
  </si>
  <si>
    <t xml:space="preserve">2022 Q2</t>
  </si>
  <si>
    <t xml:space="preserve">2022 Q3</t>
  </si>
  <si>
    <t xml:space="preserve">2022 Q4</t>
  </si>
  <si>
    <t xml:space="preserve">2023 Q1</t>
  </si>
  <si>
    <t xml:space="preserve">2023 Q2</t>
  </si>
  <si>
    <t xml:space="preserve">gdp</t>
  </si>
  <si>
    <t xml:space="preserve">gdph</t>
  </si>
  <si>
    <t xml:space="preserve">jgdp</t>
  </si>
  <si>
    <t xml:space="preserve">c</t>
  </si>
  <si>
    <t xml:space="preserve">ch</t>
  </si>
  <si>
    <t xml:space="preserve">jc</t>
  </si>
  <si>
    <t xml:space="preserve">jgf</t>
  </si>
  <si>
    <t xml:space="preserve">jgs</t>
  </si>
  <si>
    <t xml:space="preserve">jgse</t>
  </si>
  <si>
    <t xml:space="preserve">jgsi</t>
  </si>
  <si>
    <t xml:space="preserve">yptmr</t>
  </si>
  <si>
    <t xml:space="preserve">yptmd</t>
  </si>
  <si>
    <t xml:space="preserve">yptu</t>
  </si>
  <si>
    <t xml:space="preserve">gtfp</t>
  </si>
  <si>
    <t xml:space="preserve">ypog</t>
  </si>
  <si>
    <t xml:space="preserve">yptx</t>
  </si>
  <si>
    <t xml:space="preserve">ytpi</t>
  </si>
  <si>
    <t xml:space="preserve">yctlg</t>
  </si>
  <si>
    <t xml:space="preserve">g</t>
  </si>
  <si>
    <t xml:space="preserve">grcsi</t>
  </si>
  <si>
    <t xml:space="preserve">dc</t>
  </si>
  <si>
    <t xml:space="preserve">gf</t>
  </si>
  <si>
    <t xml:space="preserve">gs</t>
  </si>
  <si>
    <t xml:space="preserve">gfh</t>
  </si>
  <si>
    <t xml:space="preserve">gsh</t>
  </si>
  <si>
    <t xml:space="preserve">gfrpt</t>
  </si>
  <si>
    <t xml:space="preserve">gfrpri</t>
  </si>
  <si>
    <t xml:space="preserve">gfrcp</t>
  </si>
  <si>
    <t xml:space="preserve">gfrs</t>
  </si>
  <si>
    <t xml:space="preserve">gftfp</t>
  </si>
  <si>
    <t xml:space="preserve">gfeg</t>
  </si>
  <si>
    <t xml:space="preserve">gsrpt</t>
  </si>
  <si>
    <t xml:space="preserve">gsrpri</t>
  </si>
  <si>
    <t xml:space="preserve">gsrcp</t>
  </si>
  <si>
    <t xml:space="preserve">gsrs</t>
  </si>
  <si>
    <t xml:space="preserve">gstfp</t>
  </si>
  <si>
    <t xml:space="preserve">gset</t>
  </si>
  <si>
    <t xml:space="preserve">gfeghhx</t>
  </si>
  <si>
    <t xml:space="preserve">gfeghdx</t>
  </si>
  <si>
    <t xml:space="preserve">gfeigx</t>
  </si>
  <si>
    <t xml:space="preserve">gfsub</t>
  </si>
  <si>
    <t xml:space="preserve">gssub</t>
  </si>
  <si>
    <t xml:space="preserve">gsub</t>
  </si>
  <si>
    <t xml:space="preserve">gftfpe</t>
  </si>
  <si>
    <t xml:space="preserve">gftfpr</t>
  </si>
  <si>
    <t xml:space="preserve">gftfpp</t>
  </si>
  <si>
    <t xml:space="preserve">gftfpv</t>
  </si>
  <si>
    <t xml:space="preserve">gfsubp</t>
  </si>
  <si>
    <t xml:space="preserve">gfsubg</t>
  </si>
  <si>
    <t xml:space="preserve">gfsube</t>
  </si>
  <si>
    <t xml:space="preserve">gfsubs</t>
  </si>
  <si>
    <t xml:space="preserve">gfsubf</t>
  </si>
  <si>
    <t xml:space="preserve">gfsubv</t>
  </si>
  <si>
    <t xml:space="preserve">gfsubk</t>
  </si>
  <si>
    <t xml:space="preserve">gfegc</t>
  </si>
  <si>
    <t xml:space="preserve">gfege</t>
  </si>
  <si>
    <t xml:space="preserve">gfegv</t>
  </si>
  <si>
    <t xml:space="preserve">yptue</t>
  </si>
  <si>
    <t xml:space="preserve">yptup</t>
  </si>
  <si>
    <t xml:space="preserve">yptuc</t>
  </si>
  <si>
    <t xml:space="preserve">gftfpu</t>
  </si>
  <si>
    <t xml:space="preserve">yptub</t>
  </si>
  <si>
    <t xml:space="preserve">yptol</t>
  </si>
  <si>
    <t xml:space="preserve">gfctp</t>
  </si>
  <si>
    <t xml:space="preserve">gftffx</t>
  </si>
  <si>
    <t xml:space="preserve">cpiu</t>
  </si>
  <si>
    <t xml:space="preserve">pcw</t>
  </si>
  <si>
    <t xml:space="preserve">gdppothq</t>
  </si>
  <si>
    <t xml:space="preserve">gdppotq</t>
  </si>
  <si>
    <t xml:space="preserve">recessq</t>
  </si>
  <si>
    <t xml:space="preserve">lasgova</t>
  </si>
  <si>
    <t xml:space="preserve">lalgova</t>
  </si>
  <si>
    <t xml:space="preserve">cpgs</t>
  </si>
  <si>
    <t xml:space="preserve">jgdp_growth</t>
  </si>
  <si>
    <t xml:space="preserve">jc_growth</t>
  </si>
  <si>
    <t xml:space="preserve">jgf_growth</t>
  </si>
  <si>
    <t xml:space="preserve">jgs_growth</t>
  </si>
  <si>
    <t xml:space="preserve">jgse_growth</t>
  </si>
  <si>
    <t xml:space="preserve">jgsi_growth</t>
  </si>
  <si>
    <t xml:space="preserve">ylwsd</t>
  </si>
  <si>
    <t xml:space="preserve">yop</t>
  </si>
  <si>
    <t xml:space="preserve">yri</t>
  </si>
  <si>
    <t xml:space="preserve">ypiar</t>
  </si>
  <si>
    <t xml:space="preserve">ycpd</t>
  </si>
  <si>
    <t xml:space="preserve">gfsubr</t>
  </si>
  <si>
    <t xml:space="preserve">gfsubd</t>
  </si>
  <si>
    <t xml:space="preserve">gftfbdx</t>
  </si>
  <si>
    <t xml:space="preserve">yptocm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</si>
</sst>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164" formatCode="0.000%"/>
    <numFmt numFmtId="165" formatCode="#,##0.0"/>
    <numFmt numFmtId="166" formatCode="yyyy\-mm\-dd"/>
    <numFmt numFmtId="167" formatCode="0.0%"/>
    <numFmt numFmtId="168" formatCode="0.0"/>
    <numFmt numFmtId="169" formatCode="0.000"/>
    <numFmt numFmtId="170" formatCode="#,##0.000"/>
    <numFmt numFmtId="171" formatCode="#,##0.0000"/>
    <numFmt numFmtId="172" formatCode="0.00000000000000"/>
    <numFmt numFmtId="173" formatCode="0.0000000000000"/>
    <numFmt numFmtId="174" formatCode="0_);\(0\)"/>
    <numFmt numFmtId="175" formatCode="0.00_);\(0.00\)"/>
    <numFmt numFmtId="176" formatCode="0.0000%"/>
    <numFmt numFmtId="177" formatCode="[$-409]mmm\-yy;@"/>
  </numFmts>
  <fonts count="59">
    <font>
      <sz val="11"/>
      <color theme="1"/>
      <name val="Calibri"/>
      <family val="2"/>
      <scheme val="minor"/>
    </font>
    <font>
      <sz val="11"/>
      <color theme="1"/>
      <name val="Calibri"/>
    </font>
    <font>
      <sz val="11"/>
      <color theme="1"/>
      <name val="Calibri"/>
      <i/>
    </font>
    <font>
      <sz val="11"/>
      <color theme="1"/>
      <name val="Arial"/>
    </font>
    <font>
      <sz val="11"/>
      <color theme="1"/>
      <name val="Calibri"/>
      <b/>
    </font>
    <font>
      <sz val="11"/>
      <color theme="1"/>
      <name val="Calibri"/>
      <b/>
      <i/>
    </font>
    <font>
      <sz val="11"/>
      <color rgb="FF000000"/>
      <name val="Calibri"/>
      <b/>
      <i/>
    </font>
    <font>
      <sz val="11"/>
      <color rgb="FF000000"/>
      <name val="Calibri"/>
    </font>
    <font>
      <sz val="11"/>
      <color rgb="FF000000"/>
      <name val="Calibri"/>
      <b/>
    </font>
    <font>
      <sz val="11"/>
      <color rgb="FF44546A"/>
      <name val="Arial"/>
    </font>
    <font>
      <sz val="7"/>
      <color theme="1"/>
      <name val="Segoe UI"/>
    </font>
    <font>
      <sz val="11"/>
      <color theme="3"/>
      <name val="Arial"/>
    </font>
    <font>
      <sz val="11"/>
      <color theme="1"/>
      <name val="Arial"/>
      <b/>
    </font>
    <font>
      <sz val="11"/>
      <color theme="10"/>
      <name val="Calibri"/>
      <u val="single"/>
    </font>
    <font>
      <sz val="16"/>
      <color theme="1"/>
      <name val="Calibri"/>
      <b/>
    </font>
    <font>
      <sz val="14"/>
      <color theme="1"/>
      <name val="Calibri"/>
      <b/>
    </font>
    <font>
      <sz val="11"/>
      <color indexed="8"/>
      <name val="Calibri"/>
    </font>
    <font>
      <sz val="13"/>
      <color theme="1"/>
      <name val="Calibri"/>
    </font>
    <font>
      <sz val="15"/>
      <color theme="1"/>
      <name val="Calibri"/>
      <b/>
      <i/>
    </font>
    <font>
      <sz val="11"/>
      <color indexed="9"/>
      <name val="Calibri"/>
      <b/>
    </font>
    <font>
      <sz val="12"/>
      <color theme="1"/>
      <name val="Calibri"/>
    </font>
    <font>
      <sz val="12"/>
      <color theme="1"/>
      <name val="Calibri"/>
      <b/>
    </font>
    <font>
      <sz val="11"/>
      <color theme="1"/>
      <name val="Arial"/>
      <i/>
    </font>
    <font>
      <sz val="11"/>
      <color rgb="FFFF0000"/>
      <name val="Arial"/>
    </font>
    <font>
      <sz val="11"/>
      <color rgb="FF393B3E"/>
      <name val="Arial"/>
    </font>
    <font>
      <sz val="11"/>
      <color theme="1"/>
      <name val="Arial"/>
      <b/>
      <i/>
    </font>
    <font>
      <sz val="12"/>
      <color rgb="FF000000"/>
      <name val="Courier New"/>
    </font>
    <font>
      <sz val="11"/>
      <color rgb="FF000000"/>
      <name val="Arial"/>
    </font>
    <font>
      <sz val="7"/>
      <color rgb="FF242424"/>
      <name val="Segoe UI"/>
    </font>
    <font>
      <sz val="10"/>
      <color theme="1"/>
      <name val="Arial"/>
      <b/>
    </font>
    <font>
      <sz val="10"/>
      <color theme="1"/>
      <name val="Arial"/>
      <b/>
      <i/>
    </font>
    <font>
      <sz val="9"/>
      <color theme="1"/>
      <name val="Arial"/>
      <b/>
    </font>
    <font>
      <sz val="11"/>
      <color indexed="8"/>
      <name val="Arial"/>
    </font>
    <font>
      <sz val="11"/>
      <color rgb="FF0070C0"/>
      <name val="Arial"/>
    </font>
    <font>
      <sz val="11"/>
      <color theme="8" tint="-0.249977111117893"/>
      <name val="Arial"/>
    </font>
    <font>
      <sz val="11"/>
      <color rgb="FF000000"/>
      <name val="Arial"/>
      <b/>
    </font>
    <font>
      <sz val="11"/>
      <color theme="0"/>
      <name val="Arial"/>
      <b/>
    </font>
    <font>
      <sz val="11"/>
      <color rgb="FF000000"/>
      <name val="Arial"/>
      <i/>
    </font>
    <font>
      <sz val="11"/>
      <color rgb="FF242424"/>
      <name val="Arial"/>
    </font>
    <font>
      <sz val="10"/>
      <color theme="1"/>
      <name val="Arial"/>
    </font>
    <font>
      <sz val="10"/>
      <color theme="1"/>
      <name val="Arial"/>
      <i/>
    </font>
    <font>
      <sz val="10"/>
      <color theme="1"/>
      <name val="Calibri"/>
    </font>
    <font>
      <sz val="11"/>
      <color theme="1"/>
      <name val="Calibri Light"/>
    </font>
    <font>
      <sz val="11"/>
      <color rgb="FF1F497D"/>
      <name val="Arial"/>
    </font>
    <font>
      <sz val="9"/>
      <color theme="1"/>
      <name val="Arial"/>
    </font>
    <font>
      <sz val="9"/>
      <color rgb="FF000000"/>
      <name val="Arial"/>
    </font>
    <font>
      <sz val="8.5"/>
      <color rgb="FF000000"/>
      <name val="Arial"/>
    </font>
    <font>
      <sz val="8.5"/>
      <color theme="1"/>
      <name val="Arial"/>
    </font>
    <font>
      <sz val="9"/>
      <color theme="10"/>
      <name val="Arial"/>
      <u val="single"/>
    </font>
    <font>
      <sz val="8"/>
      <color theme="1"/>
      <name val="Calibri"/>
    </font>
    <font>
      <sz val="9"/>
      <color theme="1"/>
      <name val="Calibri"/>
    </font>
    <font>
      <sz val="11"/>
      <color rgb="FF333333"/>
      <name val="Arial"/>
    </font>
    <font>
      <sz val="16"/>
      <color theme="1"/>
      <name val="Arial"/>
    </font>
    <font>
      <sz val="8"/>
      <color rgb="FF000000"/>
      <name val="Arial"/>
    </font>
    <font>
      <sz val="8"/>
      <color rgb="FF980000"/>
      <name val="Arial"/>
      <b/>
      <i/>
    </font>
    <font>
      <sz val="10"/>
      <color rgb="FF000000"/>
      <name val="Arial"/>
    </font>
    <font>
      <sz val="10"/>
      <color rgb="FF980000"/>
      <name val="Arial"/>
    </font>
    <font>
      <sz val="8"/>
      <color rgb="FF000000"/>
      <name val="Arial"/>
      <b/>
      <i/>
    </font>
    <font>
      <sz val="11"/>
      <color rgb="FF980000"/>
      <name val="Calibri"/>
    </font>
  </fonts>
  <fills count="46">
    <fill>
      <patternFill patternType="none"/>
    </fill>
    <fill>
      <patternFill patternType="gray125"/>
    </fill>
    <fill>
      <patternFill patternType="solid">
        <fgColor theme="0"/>
        <bgColor indexed="64"/>
      </patternFill>
    </fill>
    <fill>
      <patternFill patternType="solid">
        <fgColor theme="7" tint="0.79998168889431442"/>
        <bgColor indexed="64"/>
      </patternFill>
    </fill>
    <fill>
      <patternFill patternType="solid">
        <fgColor rgb="FFFFF2CC"/>
        <bgColor rgb="FF000000"/>
      </patternFill>
    </fill>
    <fill>
      <patternFill patternType="solid">
        <fgColor rgb="FFD9E1F2"/>
        <bgColor rgb="FF000000"/>
      </patternFill>
    </fill>
    <fill>
      <patternFill patternType="solid">
        <fgColor theme="4" tint="0.79998168889431442"/>
        <bgColor indexed="64"/>
      </patternFill>
    </fill>
    <fill>
      <patternFill patternType="solid">
        <fgColor rgb="FFFF0000"/>
        <bgColor indexed="64"/>
      </patternFill>
    </fill>
    <fill>
      <patternFill patternType="solid">
        <fgColor theme="9" tint="0.59999389629810485"/>
        <bgColor indexed="64"/>
      </patternFill>
    </fill>
    <fill>
      <patternFill patternType="solid">
        <fgColor rgb="FFFFFF00"/>
        <bgColor indexed="64"/>
      </patternFill>
    </fill>
    <fill>
      <patternFill patternType="solid">
        <fgColor theme="8" tint="0.79998168889431442"/>
        <bgColor indexed="64"/>
      </patternFill>
    </fill>
    <fill>
      <patternFill patternType="solid">
        <fgColor theme="9" tint="-0.499984740745262"/>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rgb="FFC6E0B4"/>
        <bgColor indexed="64"/>
      </patternFill>
    </fill>
    <fill>
      <patternFill patternType="solid">
        <fgColor theme="9" tint="0.39997558519241921"/>
        <bgColor indexed="64"/>
      </patternFill>
    </fill>
    <fill>
      <patternFill patternType="solid">
        <fgColor rgb="FFDFBAF4"/>
        <bgColor indexed="64"/>
      </patternFill>
    </fill>
    <fill>
      <patternFill patternType="solid">
        <fgColor theme="0" tint="-4.9989318521683403E-2"/>
        <bgColor indexed="64"/>
      </patternFill>
    </fill>
    <fill>
      <patternFill patternType="solid">
        <fgColor theme="5" tint="0.39997558519241921"/>
        <bgColor indexed="64"/>
      </patternFill>
    </fill>
    <fill>
      <patternFill patternType="solid">
        <fgColor theme="5" tint="0.59999389629810485"/>
        <bgColor indexed="64"/>
      </patternFill>
    </fill>
    <fill>
      <patternFill patternType="solid">
        <fgColor rgb="FF00B0F0"/>
        <bgColor indexed="64"/>
      </patternFill>
    </fill>
    <fill>
      <patternFill patternType="solid">
        <fgColor theme="5"/>
        <bgColor indexed="64"/>
      </patternFill>
    </fill>
    <fill>
      <patternFill patternType="solid">
        <fgColor theme="6" tint="0.79998168889431442"/>
        <bgColor indexed="64"/>
      </patternFill>
    </fill>
    <fill>
      <patternFill patternType="solid">
        <fgColor theme="7" tint="0.39997558519241921"/>
        <bgColor indexed="64"/>
      </patternFill>
    </fill>
    <fill>
      <patternFill patternType="solid">
        <fgColor rgb="FFFDFDCB"/>
        <bgColor rgb="FF000000"/>
      </patternFill>
    </fill>
    <fill>
      <patternFill patternType="solid">
        <fgColor theme="8" tint="0.39997558519241921"/>
        <bgColor indexed="64"/>
      </patternFill>
    </fill>
    <fill>
      <patternFill patternType="solid">
        <fgColor rgb="FFFDFDCB"/>
        <bgColor indexed="64"/>
      </patternFill>
    </fill>
    <fill>
      <patternFill patternType="solid">
        <fgColor rgb="FFB0C4FE"/>
        <bgColor indexed="64"/>
      </patternFill>
    </fill>
    <fill>
      <patternFill patternType="solid">
        <fgColor rgb="FFE7E6E6"/>
      </patternFill>
    </fill>
    <fill>
      <patternFill patternType="solid">
        <fgColor rgb="FF92D050"/>
        <bgColor indexed="64"/>
      </patternFill>
    </fill>
    <fill>
      <patternFill patternType="solid">
        <fgColor rgb="FF00B050"/>
        <bgColor indexed="64"/>
      </patternFill>
    </fill>
    <fill>
      <patternFill patternType="solid">
        <fgColor rgb="FFCC66FF"/>
        <bgColor indexed="64"/>
      </patternFill>
    </fill>
    <fill>
      <patternFill patternType="solid">
        <fgColor theme="7" tint="0.59999389629810485"/>
        <bgColor indexed="64"/>
      </patternFill>
    </fill>
    <fill>
      <patternFill patternType="solid">
        <fgColor theme="3" tint="0.79998168889431442"/>
        <bgColor indexed="64"/>
      </patternFill>
    </fill>
    <fill>
      <patternFill patternType="solid">
        <fgColor rgb="FF00CC99"/>
        <bgColor indexed="64"/>
      </patternFill>
    </fill>
    <fill>
      <patternFill patternType="solid">
        <fgColor theme="0" tint="-0.14999847407452621"/>
        <bgColor indexed="64"/>
      </patternFill>
    </fill>
    <fill>
      <patternFill patternType="solid">
        <fgColor theme="7"/>
        <bgColor indexed="64"/>
      </patternFill>
    </fill>
    <fill>
      <patternFill patternType="solid">
        <fgColor rgb="FFFFFFFF"/>
        <bgColor rgb="FFFFFFFF"/>
      </patternFill>
    </fill>
    <fill>
      <patternFill patternType="solid">
        <fgColor rgb="FFFFEFF5"/>
        <bgColor indexed="64"/>
      </patternFill>
    </fill>
    <fill>
      <patternFill patternType="solid">
        <fgColor rgb="FFA9D08E"/>
        <bgColor rgb="FFA9D08E"/>
      </patternFill>
    </fill>
    <fill>
      <patternFill patternType="solid">
        <fgColor rgb="FFFADCBC"/>
        <bgColor indexed="64"/>
      </patternFill>
    </fill>
    <fill>
      <patternFill patternType="solid">
        <fgColor rgb="FFB4C6E7"/>
        <bgColor rgb="FFB4C6E7"/>
      </patternFill>
    </fill>
    <fill>
      <patternFill patternType="solid">
        <fgColor rgb="FFBF8F00"/>
        <bgColor rgb="FFBF8F00"/>
      </patternFill>
    </fill>
    <fill>
      <patternFill patternType="solid">
        <fgColor theme="9"/>
        <bgColor theme="9"/>
      </patternFill>
    </fill>
    <fill>
      <patternFill patternType="solid">
        <fgColor rgb="FFFFC000"/>
        <bgColor rgb="FFFFC000"/>
      </patternFill>
    </fill>
    <fill>
      <patternFill patternType="solid">
        <fgColor rgb="FFB3FFFF"/>
        <bgColor indexed="64"/>
      </patternFill>
    </fill>
  </fills>
  <borders count="54">
    <border>
      <left/>
      <right/>
      <top/>
      <bottom/>
      <diagonal/>
    </border>
    <border>
      <left style="thin">
        <color indexed="64"/>
      </left>
    </border>
    <border>
      <right style="thin">
        <color indexed="64"/>
      </right>
      <top style="thin">
        <color indexed="64"/>
      </top>
    </border>
    <border>
      <left style="thin">
        <color indexed="64"/>
      </left>
      <bottom style="thin">
        <color indexed="64"/>
      </bottom>
    </border>
    <border>
      <bottom style="thin">
        <color indexed="64"/>
      </bottom>
    </border>
    <border>
      <right style="thin">
        <color indexed="64"/>
      </right>
      <bottom style="thin">
        <color indexed="64"/>
      </bottom>
    </border>
    <border>
      <right style="thin">
        <color indexed="64"/>
      </right>
    </border>
    <border>
      <top style="thin">
        <color auto="1"/>
      </top>
    </border>
    <border>
      <left style="thin">
        <color indexed="64"/>
      </left>
      <top style="thin">
        <color indexed="64"/>
      </top>
    </border>
    <border>
      <left style="thin">
        <color indexed="64"/>
      </left>
      <top style="thin">
        <color indexed="64"/>
      </top>
      <bottom style="thin">
        <color indexed="64"/>
      </bottom>
    </border>
    <border>
      <top style="thin">
        <color indexed="64"/>
      </top>
      <bottom style="thin">
        <color indexed="64"/>
      </bottom>
    </border>
    <border>
      <right style="thin">
        <color indexed="64"/>
      </right>
      <top style="thin">
        <color indexed="64"/>
      </top>
      <bottom style="thin">
        <color indexed="64"/>
      </bottom>
    </border>
    <border>
      <left style="thin">
        <color indexed="64"/>
      </left>
      <right style="thin">
        <color indexed="64"/>
      </right>
      <bottom style="thin">
        <color indexed="64"/>
      </bottom>
    </border>
    <border>
      <left style="thin">
        <color indexed="64"/>
      </left>
      <right style="thin">
        <color indexed="64"/>
      </right>
    </border>
    <border>
      <left style="thin">
        <color indexed="64"/>
      </left>
      <right style="thin">
        <color indexed="64"/>
      </right>
      <top style="thin">
        <color indexed="64"/>
      </top>
    </border>
    <border>
      <top style="hair">
        <color indexed="64"/>
      </top>
    </border>
    <border>
      <right style="thin">
        <color indexed="64"/>
      </right>
      <top style="thin">
        <color theme="0" tint="-0.14999847407452621"/>
      </top>
      <bottom style="thin">
        <color theme="0" tint="-0.14999847407452621"/>
      </bottom>
    </border>
    <border>
      <bottom style="hair">
        <color indexed="64"/>
      </bottom>
    </border>
    <border>
      <left style="hair">
        <color auto="1"/>
      </left>
      <right style="hair">
        <color auto="1"/>
      </right>
      <top style="hair">
        <color auto="1"/>
      </top>
      <bottom style="hair">
        <color auto="1"/>
      </bottom>
    </border>
    <border>
      <left style="hair">
        <color auto="1"/>
      </left>
    </border>
    <border>
      <right style="hair">
        <color auto="1"/>
      </right>
      <top style="hair">
        <color auto="1"/>
      </top>
    </border>
    <border>
      <right style="hair">
        <color auto="1"/>
      </right>
    </border>
    <border>
      <right style="hair">
        <color auto="1"/>
      </right>
      <bottom style="hair">
        <color auto="1"/>
      </bottom>
    </border>
    <border>
      <left style="hair">
        <color auto="1"/>
      </left>
      <right style="hair">
        <color auto="1"/>
      </right>
      <top style="hair">
        <color auto="1"/>
      </top>
    </border>
    <border>
      <left style="hair">
        <color auto="1"/>
      </left>
      <right style="hair">
        <color auto="1"/>
      </right>
    </border>
    <border>
      <left style="hair">
        <color auto="1"/>
      </left>
      <right style="hair">
        <color auto="1"/>
      </right>
      <bottom style="hair">
        <color auto="1"/>
      </bottom>
    </border>
    <border>
      <top style="hair">
        <color indexed="64"/>
      </top>
      <bottom style="hair">
        <color indexed="64"/>
      </bottom>
    </border>
    <border>
      <right style="hair">
        <color auto="1"/>
      </right>
      <top style="hair">
        <color auto="1"/>
      </top>
      <bottom style="hair">
        <color auto="1"/>
      </bottom>
    </border>
    <border>
      <bottom style="medium">
        <color theme="0" tint="-0.499984740745262"/>
      </bottom>
    </border>
    <border>
      <left style="hair">
        <color auto="1"/>
      </left>
      <top style="hair">
        <color auto="1"/>
      </top>
      <bottom style="hair">
        <color auto="1"/>
      </bottom>
    </border>
    <border>
      <left style="hair">
        <color auto="1"/>
      </left>
      <top style="hair">
        <color auto="1"/>
      </top>
    </border>
    <border>
      <left style="hair">
        <color auto="1"/>
      </left>
      <bottom style="hair">
        <color auto="1"/>
      </bottom>
    </border>
    <border>
      <top style="thin">
        <color indexed="64"/>
      </top>
    </border>
    <border>
      <left style="thin">
        <color indexed="9"/>
      </left>
      <right style="thin">
        <color indexed="9"/>
      </right>
      <top style="thin">
        <color indexed="9"/>
      </top>
      <bottom style="thin">
        <color indexed="9"/>
      </bottom>
    </border>
    <border>
      <right style="thin">
        <color indexed="9"/>
      </right>
    </border>
    <border>
      <left style="thin">
        <color indexed="9"/>
      </left>
      <right style="thin">
        <color indexed="9"/>
      </right>
    </border>
    <border>
      <left style="thin">
        <color indexed="64"/>
      </left>
      <right style="thin">
        <color indexed="9"/>
      </right>
    </border>
    <border>
      <left style="thin">
        <color indexed="64"/>
      </left>
      <right style="thin">
        <color indexed="64"/>
      </right>
      <top style="thin">
        <color indexed="64"/>
      </top>
      <bottom style="thin">
        <color indexed="64"/>
      </bottom>
    </border>
    <border>
      <top style="thin">
        <color auto="1"/>
      </top>
      <bottom style="thin">
        <color indexed="64"/>
      </bottom>
    </border>
    <border>
      <bottom style="thin">
        <color rgb="FFFFFF00"/>
      </bottom>
    </border>
    <border>
      <left style="thin">
        <color indexed="64"/>
      </left>
      <bottom style="thin">
        <color rgb="FFFFFF00"/>
      </bottom>
    </border>
    <border>
      <right style="thin">
        <color rgb="FFFFFF00"/>
      </right>
      <bottom style="thin">
        <color rgb="FFFFFF00"/>
      </bottom>
    </border>
    <border>
      <left style="thin">
        <color indexed="64"/>
      </left>
      <top style="thin">
        <color auto="1"/>
      </top>
      <bottom style="thin">
        <color indexed="64"/>
      </bottom>
    </border>
    <border>
      <right style="thin">
        <color indexed="64"/>
      </right>
      <top style="thin">
        <color auto="1"/>
      </top>
      <bottom style="thin">
        <color indexed="64"/>
      </bottom>
    </border>
    <border>
      <left style="thin">
        <color indexed="64"/>
      </left>
      <right style="thin">
        <color indexed="64"/>
      </right>
      <top style="thin">
        <color auto="1"/>
      </top>
      <bottom style="thin">
        <color indexed="64"/>
      </bottom>
    </border>
    <border>
      <left style="thin">
        <color indexed="64"/>
      </left>
      <top style="hair">
        <color indexed="64"/>
      </top>
    </border>
    <border>
      <left style="thin">
        <color indexed="64"/>
      </left>
      <bottom style="hair">
        <color indexed="64"/>
      </bottom>
    </border>
    <border>
      <left style="thick">
        <color theme="9"/>
      </left>
      <right style="thick">
        <color theme="9"/>
      </right>
      <top style="thick">
        <color theme="9"/>
      </top>
      <bottom style="thick">
        <color theme="9"/>
      </bottom>
    </border>
    <border>
      <left style="thin">
        <color auto="1"/>
      </left>
      <right style="thin">
        <color auto="1"/>
      </right>
      <top style="thin">
        <color auto="1"/>
      </top>
      <bottom style="thin">
        <color auto="1"/>
      </bottom>
    </border>
    <border>
      <left style="thin">
        <color indexed="64"/>
      </left>
      <bottom style="dashed">
        <color indexed="64"/>
      </bottom>
    </border>
    <border>
      <bottom style="dashed">
        <color indexed="64"/>
      </bottom>
    </border>
    <border>
      <right style="thin">
        <color indexed="64"/>
      </right>
      <bottom style="dashed">
        <color indexed="64"/>
      </bottom>
    </border>
    <border>
      <bottom style="thin">
        <color rgb="FF000000"/>
      </bottom>
    </border>
    <border>
      <top style="thin">
        <color rgb="FF000000"/>
      </top>
    </border>
  </borders>
  <cellStyleXfs count="1">
    <xf numFmtId="0" fontId="0" fillId="0" borderId="0"/>
  </cellStyleXfs>
  <cellXfs count="1390">
    <xf numFmtId="0" fontId="0" fillId="0" borderId="0" xfId="0"/>
    <xf numFmtId="0" fontId="1" fillId="2" borderId="1" xfId="0" applyFont="1" applyFill="1" applyBorder="1" applyAlignment="1">
      <alignment vertical="top" wrapText="1"/>
    </xf>
    <xf numFmtId="0" fontId="1" fillId="3" borderId="2" xfId="0" applyFont="1" applyFill="1" applyBorder="1" applyAlignment="1">
      <alignment horizontal="center"/>
    </xf>
    <xf numFmtId="0" fontId="1" fillId="3" borderId="3" xfId="0" applyFont="1" applyFill="1" applyBorder="1" applyAlignment="1">
      <alignment horizontal="center"/>
    </xf>
    <xf numFmtId="0" fontId="1" fillId="3" borderId="4" xfId="0" applyFont="1" applyFill="1" applyBorder="1" applyAlignment="1">
      <alignment horizontal="center"/>
    </xf>
    <xf numFmtId="0" fontId="1" fillId="3" borderId="5" xfId="0" applyFont="1" applyFill="1" applyBorder="1" applyAlignment="1">
      <alignment horizontal="center"/>
    </xf>
    <xf numFmtId="0" fontId="1" fillId="2" borderId="0" xfId="0" applyFont="1" applyFill="1" applyAlignment="1">
      <alignment horizontal="left" vertical="top"/>
    </xf>
    <xf numFmtId="0" fontId="1" fillId="2" borderId="6" xfId="0" applyFont="1" applyFill="1" applyBorder="1" applyAlignment="1">
      <alignment horizontal="left" vertical="top"/>
    </xf>
    <xf numFmtId="0" fontId="2" fillId="2" borderId="1" xfId="0" applyFont="1" applyFill="1" applyBorder="1" applyAlignment="1">
      <alignment vertical="top"/>
    </xf>
    <xf numFmtId="0" fontId="3" fillId="0" borderId="0" xfId="0" applyFont="1" applyAlignment="1">
      <alignment vertical="top" wrapText="1"/>
    </xf>
    <xf numFmtId="0" fontId="1" fillId="2" borderId="2" xfId="0" applyFont="1" applyFill="1" applyBorder="1" applyAlignment="1">
      <alignment vertical="top"/>
    </xf>
    <xf numFmtId="0" fontId="1" fillId="2" borderId="0" xfId="0" applyFont="1" applyFill="1" applyAlignment="1">
      <alignment vertical="top"/>
    </xf>
    <xf numFmtId="0" fontId="1" fillId="2" borderId="6" xfId="0" applyFont="1" applyFill="1" applyBorder="1" applyAlignment="1">
      <alignment vertical="top"/>
    </xf>
    <xf numFmtId="0" fontId="1" fillId="2" borderId="7" xfId="0" applyFont="1" applyFill="1" applyBorder="1" applyAlignment="1">
      <alignment vertical="top"/>
    </xf>
    <xf numFmtId="0" fontId="1" fillId="2" borderId="3" xfId="0" applyFont="1" applyFill="1" applyBorder="1" applyAlignment="1">
      <alignment vertical="top"/>
    </xf>
    <xf numFmtId="0" fontId="1" fillId="2" borderId="1" xfId="0" applyFont="1" applyFill="1" applyBorder="1" applyAlignment="1">
      <alignment vertical="top"/>
    </xf>
    <xf numFmtId="0" fontId="4" fillId="2" borderId="8" xfId="0" applyFont="1" applyFill="1" applyBorder="1" applyAlignment="1">
      <alignment vertical="top"/>
    </xf>
    <xf numFmtId="0" fontId="4" fillId="2" borderId="1" xfId="0" applyFont="1" applyFill="1" applyBorder="1" applyAlignment="1">
      <alignment vertical="top"/>
    </xf>
    <xf numFmtId="0" fontId="1" fillId="2" borderId="4" xfId="0" applyFont="1" applyFill="1" applyBorder="1" applyAlignment="1">
      <alignment vertical="top"/>
    </xf>
    <xf numFmtId="0" fontId="1" fillId="2" borderId="5" xfId="0" applyFont="1" applyFill="1" applyBorder="1" applyAlignment="1">
      <alignment vertical="top"/>
    </xf>
    <xf numFmtId="0" fontId="1" fillId="2" borderId="1" xfId="0" applyFont="1" applyFill="1" applyBorder="1" applyAlignment="1">
      <alignment horizontal="left" vertical="top" wrapText="1"/>
    </xf>
    <xf numFmtId="0" fontId="1" fillId="2" borderId="0" xfId="0" applyFont="1" applyFill="1" applyAlignment="1">
      <alignment horizontal="left" vertical="top" wrapText="1"/>
    </xf>
    <xf numFmtId="0" fontId="1" fillId="2" borderId="6" xfId="0" applyFont="1" applyFill="1" applyBorder="1" applyAlignment="1">
      <alignment horizontal="left" vertical="top" wrapText="1"/>
    </xf>
    <xf numFmtId="0" fontId="1" fillId="3" borderId="8" xfId="0" applyFont="1" applyFill="1" applyBorder="1" applyAlignment="1">
      <alignment horizontal="center"/>
    </xf>
    <xf numFmtId="0" fontId="1" fillId="3" borderId="7" xfId="0" applyFont="1" applyFill="1" applyBorder="1" applyAlignment="1">
      <alignment horizontal="center"/>
    </xf>
    <xf numFmtId="0" fontId="5" fillId="0" borderId="1" xfId="0" applyFont="1" applyBorder="1" applyAlignment="1">
      <alignment horizontal="center" wrapText="1"/>
    </xf>
    <xf numFmtId="0" fontId="5" fillId="0" borderId="0" xfId="0" applyFont="1" applyAlignment="1">
      <alignment horizontal="center" wrapText="1"/>
    </xf>
    <xf numFmtId="0" fontId="6" fillId="4" borderId="9" xfId="0" applyFont="1" applyFill="1" applyBorder="1" applyAlignment="1">
      <alignment horizontal="center" wrapText="1"/>
    </xf>
    <xf numFmtId="0" fontId="6" fillId="4" borderId="10" xfId="0" applyFont="1" applyFill="1" applyBorder="1" applyAlignment="1">
      <alignment horizontal="center" wrapText="1"/>
    </xf>
    <xf numFmtId="0" fontId="6" fillId="4" borderId="11" xfId="0" applyFont="1" applyFill="1" applyBorder="1" applyAlignment="1">
      <alignment horizontal="center" wrapText="1"/>
    </xf>
    <xf numFmtId="0" fontId="5" fillId="3" borderId="9" xfId="0" applyFont="1" applyFill="1" applyBorder="1" applyAlignment="1">
      <alignment horizontal="center" wrapText="1"/>
    </xf>
    <xf numFmtId="0" fontId="5" fillId="3" borderId="10" xfId="0" applyFont="1" applyFill="1" applyBorder="1" applyAlignment="1">
      <alignment horizontal="center" wrapText="1"/>
    </xf>
    <xf numFmtId="0" fontId="5" fillId="3" borderId="11" xfId="0" applyFont="1" applyFill="1" applyBorder="1" applyAlignment="1">
      <alignment horizontal="center" wrapText="1"/>
    </xf>
    <xf numFmtId="0" fontId="7" fillId="0" borderId="0" xfId="0" applyFont="1" applyAlignment="1">
      <alignment horizontal="left" wrapText="1"/>
    </xf>
    <xf numFmtId="0" fontId="1" fillId="0" borderId="0" xfId="0" applyFont="1" applyAlignment="1">
      <alignment wrapText="1"/>
    </xf>
    <xf numFmtId="0" fontId="1" fillId="0" borderId="12" xfId="0" applyFont="1" applyBorder="1" applyAlignment="1">
      <alignment wrapText="1"/>
    </xf>
    <xf numFmtId="0" fontId="8" fillId="0" borderId="0" xfId="0" applyFont="1" applyAlignment="1">
      <alignment wrapText="1"/>
    </xf>
    <xf numFmtId="0" fontId="1" fillId="0" borderId="0" xfId="0" applyFont="1" applyAlignment="1">
      <alignment horizontal="left" vertical="top" wrapText="1"/>
    </xf>
    <xf numFmtId="0" fontId="7" fillId="0" borderId="1" xfId="0" applyFont="1" applyBorder="1" applyAlignment="1">
      <alignment wrapText="1"/>
    </xf>
    <xf numFmtId="0" fontId="1" fillId="0" borderId="1" xfId="0" applyFont="1" applyBorder="1" applyAlignment="1">
      <alignment wrapText="1"/>
    </xf>
    <xf numFmtId="0" fontId="7" fillId="0" borderId="1" xfId="0" applyFont="1" applyBorder="1" applyAlignment="1">
      <alignment horizontal="left" wrapText="1"/>
    </xf>
    <xf numFmtId="0" fontId="1" fillId="0" borderId="3" xfId="0" applyFont="1" applyBorder="1" applyAlignment="1">
      <alignment wrapText="1"/>
    </xf>
    <xf numFmtId="0" fontId="1" fillId="0" borderId="4" xfId="0" applyFont="1" applyBorder="1" applyAlignment="1">
      <alignment wrapText="1"/>
    </xf>
    <xf numFmtId="0" fontId="1" fillId="0" borderId="13" xfId="0" applyFont="1" applyBorder="1" applyAlignment="1">
      <alignment wrapText="1"/>
    </xf>
    <xf numFmtId="0" fontId="1" fillId="0" borderId="14" xfId="0" applyFont="1" applyBorder="1" applyAlignment="1">
      <alignment wrapText="1"/>
    </xf>
    <xf numFmtId="0" fontId="8" fillId="5" borderId="9" xfId="0" applyFont="1" applyFill="1" applyBorder="1" applyAlignment="1">
      <alignment horizontal="center" wrapText="1"/>
    </xf>
    <xf numFmtId="0" fontId="8" fillId="5" borderId="10" xfId="0" applyFont="1" applyFill="1" applyBorder="1" applyAlignment="1">
      <alignment horizontal="center" wrapText="1"/>
    </xf>
    <xf numFmtId="0" fontId="8" fillId="5" borderId="11" xfId="0" applyFont="1" applyFill="1" applyBorder="1" applyAlignment="1">
      <alignment horizontal="center" wrapText="1"/>
    </xf>
    <xf numFmtId="0" fontId="9" fillId="0" borderId="0" xfId="0" applyFont="1" applyAlignment="1">
      <alignment wrapText="1"/>
    </xf>
    <xf numFmtId="0" fontId="10" fillId="0" borderId="0" xfId="0" applyFont="1" applyAlignment="1">
      <alignment vertical="center" wrapText="1"/>
    </xf>
    <xf numFmtId="0" fontId="5" fillId="0" borderId="8" xfId="0" applyFont="1" applyBorder="1" applyAlignment="1">
      <alignment horizontal="center" wrapText="1"/>
    </xf>
    <xf numFmtId="0" fontId="5" fillId="0" borderId="7" xfId="0" applyFont="1" applyBorder="1" applyAlignment="1">
      <alignment horizontal="center" wrapText="1"/>
    </xf>
    <xf numFmtId="0" fontId="5" fillId="0" borderId="2" xfId="0" applyFont="1" applyBorder="1" applyAlignment="1">
      <alignment horizontal="center" wrapText="1"/>
    </xf>
    <xf numFmtId="0" fontId="5" fillId="0" borderId="3" xfId="0" applyFont="1" applyBorder="1" applyAlignment="1">
      <alignment horizontal="center" wrapText="1"/>
    </xf>
    <xf numFmtId="0" fontId="5" fillId="0" borderId="4" xfId="0" applyFont="1" applyBorder="1" applyAlignment="1">
      <alignment horizontal="center" wrapText="1"/>
    </xf>
    <xf numFmtId="0" fontId="5" fillId="0" borderId="5" xfId="0" applyFont="1" applyBorder="1" applyAlignment="1">
      <alignment horizontal="center" wrapText="1"/>
    </xf>
    <xf numFmtId="0" fontId="7" fillId="0" borderId="7" xfId="0" applyFont="1" applyBorder="1" applyAlignment="1">
      <alignment horizontal="left" wrapText="1"/>
    </xf>
    <xf numFmtId="0" fontId="7" fillId="0" borderId="2" xfId="0" applyFont="1" applyBorder="1" applyAlignment="1">
      <alignment horizontal="left" wrapText="1"/>
    </xf>
    <xf numFmtId="0" fontId="4" fillId="0" borderId="0" xfId="0" applyFont="1" applyAlignment="1">
      <alignment wrapText="1"/>
    </xf>
    <xf numFmtId="0" fontId="6" fillId="0" borderId="14" xfId="0" applyFont="1" applyBorder="1" applyAlignment="1">
      <alignment horizontal="center" wrapText="1"/>
    </xf>
    <xf numFmtId="0" fontId="11" fillId="0" borderId="0" xfId="0" applyFont="1" applyAlignment="1">
      <alignment wrapText="1"/>
    </xf>
    <xf numFmtId="0" fontId="7" fillId="0" borderId="0" xfId="0" applyFont="1" applyAlignment="1">
      <alignment wrapText="1"/>
    </xf>
    <xf numFmtId="0" fontId="7" fillId="0" borderId="13" xfId="0" applyFont="1" applyBorder="1" applyAlignment="1">
      <alignment wrapText="1"/>
    </xf>
    <xf numFmtId="0" fontId="1" fillId="0" borderId="0" xfId="0" applyFont="1"/>
    <xf numFmtId="0" fontId="1" fillId="0" borderId="4" xfId="0" applyFont="1" applyBorder="1"/>
    <xf numFmtId="0" fontId="1" fillId="0" borderId="0" xfId="0" applyFont="1" applyAlignment="1">
      <alignment vertical="top" wrapText="1"/>
    </xf>
    <xf numFmtId="0" fontId="1" fillId="0" borderId="14" xfId="0" applyFont="1" applyBorder="1"/>
    <xf numFmtId="0" fontId="1" fillId="0" borderId="13" xfId="0" applyFont="1" applyBorder="1"/>
    <xf numFmtId="0" fontId="1" fillId="0" borderId="12" xfId="0" applyFont="1" applyBorder="1"/>
    <xf numFmtId="0" fontId="1" fillId="0" borderId="8" xfId="0" applyFont="1" applyBorder="1" applyAlignment="1">
      <alignment wrapText="1"/>
    </xf>
    <xf numFmtId="0" fontId="1" fillId="0" borderId="7" xfId="0" applyFont="1" applyBorder="1" applyAlignment="1">
      <alignment wrapText="1"/>
    </xf>
    <xf numFmtId="0" fontId="1" fillId="0" borderId="4" xfId="0" applyFont="1" applyBorder="1" applyAlignment="1">
      <alignment vertical="center" wrapText="1"/>
    </xf>
    <xf numFmtId="0" fontId="4" fillId="6" borderId="9" xfId="0" applyFont="1" applyFill="1" applyBorder="1" applyAlignment="1">
      <alignment horizontal="center" wrapText="1"/>
    </xf>
    <xf numFmtId="0" fontId="4" fillId="6" borderId="10" xfId="0" applyFont="1" applyFill="1" applyBorder="1" applyAlignment="1">
      <alignment horizontal="center" wrapText="1"/>
    </xf>
    <xf numFmtId="0" fontId="4" fillId="6" borderId="11" xfId="0" applyFont="1" applyFill="1" applyBorder="1" applyAlignment="1">
      <alignment horizontal="center" wrapText="1"/>
    </xf>
    <xf numFmtId="0" fontId="1" fillId="0" borderId="1" xfId="0" applyFont="1" applyBorder="1"/>
    <xf numFmtId="0" fontId="2" fillId="0" borderId="0" xfId="0" applyFont="1" applyAlignment="1">
      <alignment vertical="center" wrapText="1"/>
    </xf>
    <xf numFmtId="3" fontId="3" fillId="0" borderId="0" xfId="0" applyFont="1" applyNumberFormat="1" applyAlignment="1">
      <alignment horizontal="center" vertical="top" wrapText="1"/>
    </xf>
    <xf numFmtId="3" fontId="3" fillId="0" borderId="0" xfId="0" applyFont="1" applyNumberFormat="1" applyAlignment="1">
      <alignment horizontal="center" wrapText="1"/>
    </xf>
    <xf numFmtId="164" fontId="1" fillId="0" borderId="0" xfId="0" applyFont="1" applyNumberFormat="1" applyAlignment="1">
      <alignment horizontal="left"/>
    </xf>
    <xf numFmtId="165" fontId="3" fillId="0" borderId="0" xfId="0" applyFont="1" applyNumberFormat="1" applyAlignment="1">
      <alignment horizontal="center" vertical="top" wrapText="1"/>
    </xf>
    <xf numFmtId="0" fontId="7" fillId="0" borderId="0" xfId="0" applyFont="1" applyAlignment="1">
      <alignment horizontal="left"/>
    </xf>
    <xf numFmtId="0" fontId="1" fillId="0" borderId="1" xfId="0" applyFont="1" applyBorder="1" applyAlignment="1">
      <alignment horizontal="left"/>
    </xf>
    <xf numFmtId="0" fontId="1" fillId="0" borderId="0" xfId="0" applyFont="1" applyAlignment="1">
      <alignment horizontal="left" vertical="top"/>
    </xf>
    <xf numFmtId="0" fontId="1" fillId="0" borderId="0" xfId="0" applyFont="1" applyAlignment="1">
      <alignment horizontal="left"/>
    </xf>
    <xf numFmtId="0" fontId="7" fillId="0" borderId="0" xfId="0" applyFont="1" applyAlignment="1">
      <alignment horizontal="left" indent="2"/>
    </xf>
    <xf numFmtId="0" fontId="1" fillId="0" borderId="0" xfId="0" applyFont="1" applyAlignment="1">
      <alignment horizontal="left" indent="2"/>
    </xf>
    <xf numFmtId="0" fontId="1" fillId="0" borderId="1" xfId="0" applyFont="1" applyBorder="1" applyAlignment="1">
      <alignment horizontal="left" vertical="top"/>
    </xf>
    <xf numFmtId="0" fontId="4" fillId="0" borderId="0" xfId="0" applyFont="1" applyAlignment="1">
      <alignment horizontal="left"/>
    </xf>
    <xf numFmtId="166" fontId="1" fillId="0" borderId="0" xfId="0" applyFont="1" applyNumberFormat="1" applyAlignment="1">
      <alignment horizontal="left"/>
    </xf>
    <xf numFmtId="0" fontId="1" fillId="0" borderId="0" xfId="0" applyFont="1" applyAlignment="1">
      <alignment horizontal="left" wrapText="1"/>
    </xf>
    <xf numFmtId="10" fontId="1" fillId="0" borderId="0" xfId="0" applyFont="1" applyNumberFormat="1" applyAlignment="1">
      <alignment horizontal="left"/>
    </xf>
    <xf numFmtId="165" fontId="1" fillId="0" borderId="0" xfId="0" applyFont="1" applyNumberFormat="1" applyAlignment="1">
      <alignment horizontal="left" vertical="top" wrapText="1"/>
    </xf>
    <xf numFmtId="3" fontId="1" fillId="0" borderId="0" xfId="0" applyFont="1" applyNumberFormat="1" applyAlignment="1">
      <alignment horizontal="left" vertical="top" wrapText="1"/>
    </xf>
    <xf numFmtId="0" fontId="1" fillId="0" borderId="7" xfId="0" applyFont="1" applyBorder="1" applyAlignment="1">
      <alignment horizontal="left"/>
    </xf>
    <xf numFmtId="165" fontId="1" fillId="0" borderId="0" xfId="0" applyFont="1" applyNumberFormat="1" applyAlignment="1">
      <alignment horizontal="left"/>
    </xf>
    <xf numFmtId="1" fontId="3" fillId="0" borderId="0" xfId="0" applyFont="1" applyNumberFormat="1" applyAlignment="1">
      <alignment horizontal="center" wrapText="1"/>
    </xf>
    <xf numFmtId="0" fontId="12" fillId="0" borderId="0" xfId="0" applyFont="1" applyAlignment="1">
      <alignment horizontal="center" vertical="top" wrapText="1"/>
    </xf>
    <xf numFmtId="1" fontId="1" fillId="0" borderId="0" xfId="0" applyFont="1" applyNumberFormat="1" applyAlignment="1">
      <alignment horizontal="center"/>
    </xf>
    <xf numFmtId="0" fontId="4" fillId="3" borderId="0" xfId="0" applyFont="1" applyFill="1" applyAlignment="1">
      <alignment horizontal="center"/>
    </xf>
    <xf numFmtId="167" fontId="1" fillId="0" borderId="0" xfId="0" applyFont="1" applyNumberFormat="1"/>
    <xf numFmtId="1" fontId="1" fillId="7" borderId="0" xfId="0" applyFont="1" applyNumberFormat="1" applyFill="1" applyAlignment="1">
      <alignment horizontal="center"/>
    </xf>
    <xf numFmtId="10" fontId="1" fillId="0" borderId="1" xfId="0" applyFont="1" applyNumberFormat="1" applyBorder="1"/>
    <xf numFmtId="167" fontId="1" fillId="0" borderId="0" xfId="0" applyFont="1" applyNumberFormat="1" applyAlignment="1">
      <alignment horizontal="center"/>
    </xf>
    <xf numFmtId="0" fontId="4" fillId="0" borderId="0" xfId="0" applyFont="1"/>
    <xf numFmtId="0" fontId="4" fillId="8" borderId="0" xfId="0" applyFont="1" applyFill="1" applyAlignment="1">
      <alignment horizontal="center"/>
    </xf>
    <xf numFmtId="0" fontId="1" fillId="0" borderId="0" xfId="0" applyFont="1" applyAlignment="1">
      <alignment horizontal="left" indent="1"/>
    </xf>
    <xf numFmtId="2" fontId="1" fillId="9" borderId="6" xfId="0" applyFont="1" applyNumberFormat="1" applyFill="1" applyBorder="1"/>
    <xf numFmtId="165" fontId="4" fillId="0" borderId="15" xfId="0" applyFont="1" applyNumberFormat="1" applyBorder="1" applyAlignment="1">
      <alignment horizontal="right"/>
    </xf>
    <xf numFmtId="165" fontId="4" fillId="0" borderId="0" xfId="0" applyFont="1" applyNumberFormat="1" applyAlignment="1">
      <alignment horizontal="right"/>
    </xf>
    <xf numFmtId="2" fontId="1" fillId="9" borderId="16" xfId="0" applyFont="1" applyNumberFormat="1" applyFill="1" applyBorder="1"/>
    <xf numFmtId="165" fontId="1" fillId="0" borderId="0" xfId="0" applyFont="1" applyNumberFormat="1" applyAlignment="1">
      <alignment horizontal="right"/>
    </xf>
    <xf numFmtId="3" fontId="1" fillId="0" borderId="0" xfId="0" applyFont="1" applyNumberFormat="1" applyAlignment="1">
      <alignment horizontal="right"/>
    </xf>
    <xf numFmtId="3" fontId="1" fillId="0" borderId="17" xfId="0" applyFont="1" applyNumberFormat="1" applyBorder="1" applyAlignment="1">
      <alignment horizontal="right"/>
    </xf>
    <xf numFmtId="168" fontId="1" fillId="0" borderId="18" xfId="0" applyFont="1" applyNumberFormat="1" applyBorder="1" applyAlignment="1">
      <alignment horizontal="center"/>
    </xf>
    <xf numFmtId="165" fontId="1" fillId="9" borderId="0" xfId="0" applyFont="1" applyNumberFormat="1" applyFill="1"/>
    <xf numFmtId="2" fontId="1" fillId="9" borderId="0" xfId="0" applyFont="1" applyNumberFormat="1" applyFill="1"/>
    <xf numFmtId="0" fontId="4" fillId="9" borderId="0" xfId="0" applyFont="1" applyFill="1" applyAlignment="1">
      <alignment horizontal="left" indent="1" wrapText="1"/>
    </xf>
    <xf numFmtId="165" fontId="4" fillId="9" borderId="19" xfId="0" applyFont="1" applyNumberFormat="1" applyFill="1" applyBorder="1" applyAlignment="1">
      <alignment horizontal="right"/>
    </xf>
    <xf numFmtId="165" fontId="4" fillId="9" borderId="0" xfId="0" applyFont="1" applyNumberFormat="1" applyFill="1" applyAlignment="1">
      <alignment horizontal="right"/>
    </xf>
    <xf numFmtId="0" fontId="4" fillId="9" borderId="0" xfId="0" applyFont="1" applyFill="1" applyAlignment="1">
      <alignment horizontal="left"/>
    </xf>
    <xf numFmtId="0" fontId="1" fillId="0" borderId="0" xfId="0" applyFont="1" applyAlignment="1">
      <alignment horizontal="left" vertical="center" indent="2"/>
    </xf>
    <xf numFmtId="0" fontId="13" fillId="0" borderId="0" xfId="0" applyFont="1"/>
    <xf numFmtId="165" fontId="1" fillId="0" borderId="0" xfId="0" applyFont="1" applyNumberFormat="1"/>
    <xf numFmtId="0" fontId="4" fillId="0" borderId="0" xfId="0" applyFont="1" applyAlignment="1">
      <alignment horizontal="left" indent="1"/>
    </xf>
    <xf numFmtId="0" fontId="4" fillId="0" borderId="0" xfId="0" applyFont="1" applyAlignment="1">
      <alignment horizontal="left" indent="2"/>
    </xf>
    <xf numFmtId="0" fontId="1" fillId="0" borderId="0" xfId="0" applyFont="1" applyAlignment="1">
      <alignment horizontal="left" indent="4"/>
    </xf>
    <xf numFmtId="0" fontId="1" fillId="0" borderId="0" xfId="0" applyFont="1" applyAlignment="1">
      <alignment horizontal="left" indent="2" wrapText="1"/>
    </xf>
    <xf numFmtId="0" fontId="1" fillId="0" borderId="0" xfId="0" applyFont="1" applyAlignment="1">
      <alignment horizontal="left" indent="3"/>
    </xf>
    <xf numFmtId="168" fontId="14" fillId="0" borderId="0" xfId="0" applyFont="1" applyNumberFormat="1" applyAlignment="1">
      <alignment horizontal="center"/>
    </xf>
    <xf numFmtId="0" fontId="4" fillId="0" borderId="0" xfId="0" applyFont="1" applyAlignment="1">
      <alignment horizontal="center"/>
    </xf>
    <xf numFmtId="49" fontId="1" fillId="0" borderId="0" xfId="0" applyFont="1" applyNumberFormat="1" applyAlignment="1">
      <alignment horizontal="left" indent="1" wrapText="1"/>
    </xf>
    <xf numFmtId="168" fontId="1" fillId="0" borderId="0" xfId="0" applyFont="1" applyNumberFormat="1" applyAlignment="1">
      <alignment horizontal="left" indent="1" wrapText="1"/>
    </xf>
    <xf numFmtId="165" fontId="4" fillId="0" borderId="20" xfId="0" applyFont="1" applyNumberFormat="1" applyBorder="1" applyAlignment="1">
      <alignment horizontal="right"/>
    </xf>
    <xf numFmtId="0" fontId="1" fillId="0" borderId="0" xfId="0" applyFont="1" applyAlignment="1">
      <alignment horizontal="left" indent="5"/>
    </xf>
    <xf numFmtId="165" fontId="4" fillId="0" borderId="21" xfId="0" applyFont="1" applyNumberFormat="1" applyBorder="1" applyAlignment="1">
      <alignment horizontal="right"/>
    </xf>
    <xf numFmtId="165" fontId="1" fillId="0" borderId="21" xfId="0" applyFont="1" applyNumberFormat="1" applyBorder="1" applyAlignment="1">
      <alignment horizontal="right"/>
    </xf>
    <xf numFmtId="3" fontId="1" fillId="0" borderId="21" xfId="0" applyFont="1" applyNumberFormat="1" applyBorder="1" applyAlignment="1">
      <alignment horizontal="right"/>
    </xf>
    <xf numFmtId="3" fontId="1" fillId="0" borderId="22" xfId="0" applyFont="1" applyNumberFormat="1" applyBorder="1" applyAlignment="1">
      <alignment horizontal="right"/>
    </xf>
    <xf numFmtId="0" fontId="1" fillId="0" borderId="0" xfId="0" applyFont="1" applyAlignment="1">
      <alignment horizontal="left" indent="5" wrapText="1"/>
    </xf>
    <xf numFmtId="0" fontId="4" fillId="0" borderId="0" xfId="0" applyFont="1" applyAlignment="1">
      <alignment horizontal="left" indent="1" wrapText="1"/>
    </xf>
    <xf numFmtId="0" fontId="1" fillId="0" borderId="0" xfId="0" applyFont="1" applyAlignment="1">
      <alignment horizontal="left" indent="3" wrapText="1"/>
    </xf>
    <xf numFmtId="0" fontId="1" fillId="0" borderId="0" xfId="0" applyFont="1" applyAlignment="1">
      <alignment horizontal="left" vertical="center" wrapText="1"/>
    </xf>
    <xf numFmtId="0" fontId="13" fillId="0" borderId="0" xfId="0" applyFont="1" applyAlignment="1">
      <alignment horizontal="left" vertical="center" wrapText="1"/>
    </xf>
    <xf numFmtId="0" fontId="13" fillId="0" borderId="0" xfId="0" applyFont="1" applyAlignment="1">
      <alignment horizontal="left" wrapText="1"/>
    </xf>
    <xf numFmtId="168" fontId="1" fillId="0" borderId="20" xfId="0" applyFont="1" applyNumberFormat="1" applyBorder="1" applyAlignment="1">
      <alignment horizontal="center" vertical="center"/>
    </xf>
    <xf numFmtId="168" fontId="1" fillId="0" borderId="21" xfId="0" applyFont="1" applyNumberFormat="1" applyBorder="1" applyAlignment="1">
      <alignment horizontal="center" vertical="center"/>
    </xf>
    <xf numFmtId="168" fontId="1" fillId="0" borderId="22" xfId="0" applyFont="1" applyNumberFormat="1" applyBorder="1" applyAlignment="1">
      <alignment horizontal="center" vertical="center"/>
    </xf>
    <xf numFmtId="168" fontId="1" fillId="0" borderId="15" xfId="0" applyFont="1" applyNumberFormat="1" applyBorder="1" applyAlignment="1">
      <alignment horizontal="left" indent="1"/>
    </xf>
    <xf numFmtId="168" fontId="1" fillId="0" borderId="23" xfId="0" applyFont="1" applyNumberFormat="1" applyBorder="1" applyAlignment="1">
      <alignment horizontal="center"/>
    </xf>
    <xf numFmtId="168" fontId="1" fillId="0" borderId="24" xfId="0" applyFont="1" applyNumberFormat="1" applyBorder="1" applyAlignment="1">
      <alignment horizontal="center"/>
    </xf>
    <xf numFmtId="1" fontId="1" fillId="0" borderId="20" xfId="0" applyFont="1" applyNumberFormat="1" applyBorder="1" applyAlignment="1">
      <alignment horizontal="center"/>
    </xf>
    <xf numFmtId="168" fontId="1" fillId="0" borderId="25" xfId="0" applyFont="1" applyNumberFormat="1" applyBorder="1" applyAlignment="1">
      <alignment horizontal="center"/>
    </xf>
    <xf numFmtId="168" fontId="1" fillId="0" borderId="26" xfId="0" applyFont="1" applyNumberFormat="1" applyBorder="1" applyAlignment="1">
      <alignment horizontal="center"/>
    </xf>
    <xf numFmtId="168" fontId="1" fillId="0" borderId="27" xfId="0" applyFont="1" applyNumberFormat="1" applyBorder="1" applyAlignment="1">
      <alignment horizontal="center"/>
    </xf>
    <xf numFmtId="0" fontId="4" fillId="0" borderId="28" xfId="0" applyFont="1" applyBorder="1" applyAlignment="1">
      <alignment horizontal="center"/>
    </xf>
    <xf numFmtId="1" fontId="1" fillId="0" borderId="29" xfId="0" applyFont="1" applyNumberFormat="1" applyBorder="1" applyAlignment="1">
      <alignment horizontal="center"/>
    </xf>
    <xf numFmtId="1" fontId="1" fillId="0" borderId="26" xfId="0" applyFont="1" applyNumberFormat="1" applyBorder="1" applyAlignment="1">
      <alignment horizontal="center"/>
    </xf>
    <xf numFmtId="1" fontId="1" fillId="0" borderId="27" xfId="0" applyFont="1" applyNumberFormat="1" applyBorder="1" applyAlignment="1">
      <alignment horizontal="center"/>
    </xf>
    <xf numFmtId="1" fontId="1" fillId="0" borderId="21" xfId="0" applyFont="1" applyNumberFormat="1" applyBorder="1" applyAlignment="1">
      <alignment horizontal="center"/>
    </xf>
    <xf numFmtId="1" fontId="1" fillId="0" borderId="21" xfId="0" applyFont="1" applyNumberFormat="1" applyBorder="1" applyAlignment="1">
      <alignment horizontal="center" vertical="top"/>
    </xf>
    <xf numFmtId="1" fontId="1" fillId="0" borderId="22" xfId="0" applyFont="1" applyNumberFormat="1" applyBorder="1" applyAlignment="1">
      <alignment horizontal="center"/>
    </xf>
    <xf numFmtId="2" fontId="1" fillId="0" borderId="0" xfId="0" applyFont="1" applyNumberFormat="1"/>
    <xf numFmtId="168" fontId="1" fillId="0" borderId="0" xfId="0" applyFont="1" applyNumberFormat="1" applyAlignment="1">
      <alignment horizontal="center"/>
    </xf>
    <xf numFmtId="168" fontId="1" fillId="0" borderId="0" xfId="0" applyFont="1" applyNumberFormat="1" applyAlignment="1">
      <alignment horizontal="left" indent="1"/>
    </xf>
    <xf numFmtId="165" fontId="4" fillId="0" borderId="30" xfId="0" applyFont="1" applyNumberFormat="1" applyBorder="1" applyAlignment="1">
      <alignment horizontal="right"/>
    </xf>
    <xf numFmtId="165" fontId="4" fillId="0" borderId="19" xfId="0" applyFont="1" applyNumberFormat="1" applyBorder="1" applyAlignment="1">
      <alignment horizontal="right"/>
    </xf>
    <xf numFmtId="165" fontId="1" fillId="0" borderId="19" xfId="0" applyFont="1" applyNumberFormat="1" applyBorder="1" applyAlignment="1">
      <alignment horizontal="right"/>
    </xf>
    <xf numFmtId="3" fontId="1" fillId="0" borderId="19" xfId="0" applyFont="1" applyNumberFormat="1" applyBorder="1" applyAlignment="1">
      <alignment horizontal="right"/>
    </xf>
    <xf numFmtId="3" fontId="1" fillId="0" borderId="31" xfId="0" applyFont="1" applyNumberFormat="1" applyBorder="1" applyAlignment="1">
      <alignment horizontal="right"/>
    </xf>
    <xf numFmtId="0" fontId="1" fillId="0" borderId="2" xfId="0" applyFont="1" applyBorder="1"/>
    <xf numFmtId="0" fontId="1" fillId="0" borderId="6" xfId="0" applyFont="1" applyBorder="1" applyAlignment="1">
      <alignment horizontal="center" wrapText="1"/>
    </xf>
    <xf numFmtId="9" fontId="1" fillId="0" borderId="6" xfId="0" applyFont="1" applyNumberFormat="1" applyBorder="1"/>
    <xf numFmtId="2" fontId="1" fillId="0" borderId="16" xfId="0" applyFont="1" applyNumberFormat="1" applyBorder="1"/>
    <xf numFmtId="9" fontId="1" fillId="0" borderId="5" xfId="0" applyFont="1" applyNumberFormat="1" applyBorder="1"/>
    <xf numFmtId="1" fontId="1" fillId="9" borderId="21" xfId="0" applyFont="1" applyNumberFormat="1" applyFill="1" applyBorder="1" applyAlignment="1">
      <alignment horizontal="center"/>
    </xf>
    <xf numFmtId="0" fontId="1" fillId="9" borderId="0" xfId="0" applyFont="1" applyFill="1" applyAlignment="1">
      <alignment horizontal="left" indent="3"/>
    </xf>
    <xf numFmtId="165" fontId="1" fillId="9" borderId="19" xfId="0" applyFont="1" applyNumberFormat="1" applyFill="1" applyBorder="1" applyAlignment="1">
      <alignment horizontal="right"/>
    </xf>
    <xf numFmtId="165" fontId="1" fillId="9" borderId="0" xfId="0" applyFont="1" applyNumberFormat="1" applyFill="1" applyAlignment="1">
      <alignment horizontal="right"/>
    </xf>
    <xf numFmtId="0" fontId="3" fillId="10" borderId="8" xfId="0" applyFont="1" applyFill="1" applyBorder="1" applyAlignment="1">
      <alignment horizontal="center"/>
    </xf>
    <xf numFmtId="0" fontId="3" fillId="10" borderId="32" xfId="0" applyFont="1" applyFill="1" applyBorder="1" applyAlignment="1">
      <alignment horizontal="center"/>
    </xf>
    <xf numFmtId="0" fontId="1" fillId="10" borderId="0" xfId="0" applyFont="1" applyFill="1" applyAlignment="1">
      <alignment horizontal="center"/>
    </xf>
    <xf numFmtId="0" fontId="2" fillId="0" borderId="0" xfId="0" applyFont="1" applyAlignment="1">
      <alignment horizontal="center"/>
    </xf>
    <xf numFmtId="0" fontId="15" fillId="0" borderId="0" xfId="0" applyFont="1"/>
    <xf numFmtId="0" fontId="16" fillId="0" borderId="0" xfId="0" applyFont="1"/>
    <xf numFmtId="0" fontId="17" fillId="0" borderId="0" xfId="0" applyFont="1"/>
    <xf numFmtId="0" fontId="18" fillId="0" borderId="0" xfId="0" applyFont="1" applyAlignment="1">
      <alignment wrapText="1"/>
    </xf>
    <xf numFmtId="0" fontId="2" fillId="0" borderId="0" xfId="0" applyFont="1" applyAlignment="1">
      <alignment wrapText="1"/>
    </xf>
    <xf numFmtId="0" fontId="1" fillId="0" borderId="0" xfId="0" applyFont="1" applyAlignment="1">
      <alignment horizontal="center"/>
    </xf>
    <xf numFmtId="0" fontId="19" fillId="0" borderId="33" xfId="0" applyFont="1" applyBorder="1" applyAlignment="1">
      <alignment horizontal="center" vertical="center"/>
    </xf>
    <xf numFmtId="0" fontId="19" fillId="11" borderId="33" xfId="0" applyFont="1" applyFill="1" applyBorder="1" applyAlignment="1">
      <alignment horizontal="center" vertical="center"/>
    </xf>
    <xf numFmtId="0" fontId="3" fillId="10" borderId="0" xfId="0" applyFont="1" applyFill="1" applyAlignment="1">
      <alignment horizontal="center"/>
    </xf>
    <xf numFmtId="0" fontId="3" fillId="10" borderId="6" xfId="0" applyFont="1" applyFill="1" applyBorder="1" applyAlignment="1">
      <alignment horizontal="center"/>
    </xf>
    <xf numFmtId="0" fontId="19" fillId="0" borderId="34" xfId="0" applyFont="1" applyBorder="1" applyAlignment="1">
      <alignment horizontal="center" vertical="center"/>
    </xf>
    <xf numFmtId="0" fontId="3" fillId="12" borderId="0" xfId="0" applyFont="1" applyFill="1" applyAlignment="1">
      <alignment horizontal="center"/>
    </xf>
    <xf numFmtId="0" fontId="3" fillId="10" borderId="1" xfId="0" applyFont="1" applyFill="1" applyBorder="1" applyAlignment="1">
      <alignment horizontal="center"/>
    </xf>
    <xf numFmtId="0" fontId="19" fillId="0" borderId="35" xfId="0" applyFont="1" applyBorder="1" applyAlignment="1">
      <alignment horizontal="center" vertical="center"/>
    </xf>
    <xf numFmtId="10" fontId="1" fillId="0" borderId="0" xfId="0" applyFont="1" applyNumberFormat="1"/>
    <xf numFmtId="0" fontId="2" fillId="0" borderId="0" xfId="0" applyFont="1"/>
    <xf numFmtId="0" fontId="19" fillId="0" borderId="36" xfId="0" applyFont="1" applyBorder="1" applyAlignment="1">
      <alignment horizontal="center" vertical="center"/>
    </xf>
    <xf numFmtId="0" fontId="1" fillId="0" borderId="6" xfId="0" applyFont="1" applyBorder="1"/>
    <xf numFmtId="0" fontId="1" fillId="0" borderId="3" xfId="0" applyFont="1" applyBorder="1"/>
    <xf numFmtId="0" fontId="1" fillId="0" borderId="5" xfId="0" applyFont="1" applyBorder="1"/>
    <xf numFmtId="164" fontId="1" fillId="0" borderId="0" xfId="0" applyFont="1" applyNumberFormat="1"/>
    <xf numFmtId="0" fontId="1" fillId="12" borderId="0" xfId="0" applyFont="1" applyFill="1"/>
    <xf numFmtId="9" fontId="1" fillId="9" borderId="37" xfId="0" applyFont="1" applyNumberFormat="1" applyFill="1" applyBorder="1"/>
    <xf numFmtId="167" fontId="1" fillId="0" borderId="4" xfId="0" applyFont="1" applyNumberFormat="1" applyBorder="1" applyAlignment="1">
      <alignment wrapText="1"/>
    </xf>
    <xf numFmtId="167" fontId="1" fillId="0" borderId="5" xfId="0" applyFont="1" applyNumberFormat="1" applyBorder="1" applyAlignment="1">
      <alignment wrapText="1"/>
    </xf>
    <xf numFmtId="0" fontId="1" fillId="11" borderId="9" xfId="0" applyFont="1" applyFill="1" applyBorder="1"/>
    <xf numFmtId="0" fontId="1" fillId="11" borderId="10" xfId="0" applyFont="1" applyFill="1" applyBorder="1"/>
    <xf numFmtId="0" fontId="1" fillId="11" borderId="11" xfId="0" applyFont="1" applyFill="1" applyBorder="1"/>
    <xf numFmtId="0" fontId="1" fillId="10" borderId="0" xfId="0" applyFont="1" applyFill="1"/>
    <xf numFmtId="1" fontId="1" fillId="0" borderId="0" xfId="0" applyFont="1" applyNumberFormat="1"/>
    <xf numFmtId="0" fontId="12" fillId="0" borderId="0" xfId="0" applyFont="1" applyAlignment="1">
      <alignment horizontal="center"/>
    </xf>
    <xf numFmtId="3" fontId="1" fillId="0" borderId="0" xfId="0" applyFont="1" applyNumberFormat="1"/>
    <xf numFmtId="0" fontId="20" fillId="0" borderId="0" xfId="0" applyFont="1" applyAlignment="1">
      <alignment horizontal="center"/>
    </xf>
    <xf numFmtId="0" fontId="21" fillId="0" borderId="0" xfId="0" applyFont="1"/>
    <xf numFmtId="0" fontId="20" fillId="0" borderId="0" xfId="0" applyFont="1" applyAlignment="1">
      <alignment horizontal="left" indent="1"/>
    </xf>
    <xf numFmtId="0" fontId="20" fillId="0" borderId="0" xfId="0" applyFont="1" applyAlignment="1">
      <alignment horizontal="left" indent="1" wrapText="1"/>
    </xf>
    <xf numFmtId="0" fontId="20" fillId="0" borderId="0" xfId="0" applyFont="1" applyAlignment="1">
      <alignment horizontal="left" indent="2"/>
    </xf>
    <xf numFmtId="0" fontId="20" fillId="0" borderId="0" xfId="0" applyFont="1" applyAlignment="1">
      <alignment horizontal="center" wrapText="1"/>
    </xf>
    <xf numFmtId="9" fontId="20" fillId="0" borderId="0" xfId="0" applyFont="1" applyNumberFormat="1" applyAlignment="1">
      <alignment horizontal="center"/>
    </xf>
    <xf numFmtId="0" fontId="21" fillId="0" borderId="0" xfId="0" applyFont="1" applyAlignment="1">
      <alignment horizontal="center"/>
    </xf>
    <xf numFmtId="167" fontId="20" fillId="0" borderId="0" xfId="0" applyFont="1" applyNumberFormat="1" applyAlignment="1">
      <alignment horizontal="center"/>
    </xf>
    <xf numFmtId="0" fontId="12" fillId="3" borderId="0" xfId="0" applyFont="1" applyFill="1" applyAlignment="1">
      <alignment horizontal="center"/>
    </xf>
    <xf numFmtId="0" fontId="12" fillId="0" borderId="0" xfId="0" applyFont="1" applyAlignment="1">
      <alignment horizontal="left" vertical="top" wrapText="1"/>
    </xf>
    <xf numFmtId="0" fontId="12" fillId="10" borderId="8" xfId="0" applyFont="1" applyFill="1" applyBorder="1" applyAlignment="1">
      <alignment horizontal="center"/>
    </xf>
    <xf numFmtId="0" fontId="12" fillId="10" borderId="2" xfId="0" applyFont="1" applyFill="1" applyBorder="1" applyAlignment="1">
      <alignment horizontal="center"/>
    </xf>
    <xf numFmtId="0" fontId="12" fillId="10" borderId="1" xfId="0" applyFont="1" applyFill="1" applyBorder="1" applyAlignment="1">
      <alignment horizontal="center"/>
    </xf>
    <xf numFmtId="0" fontId="12" fillId="10" borderId="6" xfId="0" applyFont="1" applyFill="1" applyBorder="1" applyAlignment="1">
      <alignment horizontal="center"/>
    </xf>
    <xf numFmtId="0" fontId="12" fillId="10" borderId="3" xfId="0" applyFont="1" applyFill="1" applyBorder="1" applyAlignment="1">
      <alignment horizontal="center"/>
    </xf>
    <xf numFmtId="0" fontId="12" fillId="10" borderId="5" xfId="0" applyFont="1" applyFill="1" applyBorder="1" applyAlignment="1">
      <alignment horizontal="center"/>
    </xf>
    <xf numFmtId="0" fontId="3" fillId="8" borderId="8" xfId="0" applyFont="1" applyFill="1" applyBorder="1" applyAlignment="1">
      <alignment horizontal="center"/>
    </xf>
    <xf numFmtId="0" fontId="3" fillId="8" borderId="32" xfId="0" applyFont="1" applyFill="1" applyBorder="1" applyAlignment="1">
      <alignment horizontal="center"/>
    </xf>
    <xf numFmtId="0" fontId="3" fillId="8" borderId="2" xfId="0" applyFont="1" applyFill="1" applyBorder="1" applyAlignment="1">
      <alignment horizontal="center"/>
    </xf>
    <xf numFmtId="0" fontId="3" fillId="10" borderId="7" xfId="0" applyFont="1" applyFill="1" applyBorder="1" applyAlignment="1">
      <alignment horizontal="center"/>
    </xf>
    <xf numFmtId="0" fontId="3" fillId="10" borderId="2" xfId="0" applyFont="1" applyFill="1" applyBorder="1" applyAlignment="1">
      <alignment horizontal="center"/>
    </xf>
    <xf numFmtId="0" fontId="3" fillId="10" borderId="0" xfId="0" applyFont="1" applyFill="1" applyAlignment="1">
      <alignment horizontal="right"/>
    </xf>
    <xf numFmtId="0" fontId="12" fillId="8" borderId="8" xfId="0" applyFont="1" applyFill="1" applyBorder="1" applyAlignment="1">
      <alignment horizontal="center"/>
    </xf>
    <xf numFmtId="0" fontId="12" fillId="8" borderId="32" xfId="0" applyFont="1" applyFill="1" applyBorder="1" applyAlignment="1">
      <alignment horizontal="center"/>
    </xf>
    <xf numFmtId="0" fontId="12" fillId="8" borderId="38" xfId="0" applyFont="1" applyFill="1" applyBorder="1" applyAlignment="1">
      <alignment horizontal="center"/>
    </xf>
    <xf numFmtId="0" fontId="12" fillId="8" borderId="2" xfId="0" applyFont="1" applyFill="1" applyBorder="1" applyAlignment="1">
      <alignment horizontal="center"/>
    </xf>
    <xf numFmtId="0" fontId="12" fillId="10" borderId="4" xfId="0" applyFont="1" applyFill="1" applyBorder="1" applyAlignment="1">
      <alignment horizontal="center"/>
    </xf>
    <xf numFmtId="0" fontId="12" fillId="10" borderId="0" xfId="0" applyFont="1" applyFill="1" applyAlignment="1">
      <alignment horizontal="center"/>
    </xf>
    <xf numFmtId="165" fontId="3" fillId="7" borderId="0" xfId="0" applyFont="1" applyNumberFormat="1" applyFill="1" applyAlignment="1">
      <alignment horizontal="center"/>
    </xf>
    <xf numFmtId="165" fontId="22" fillId="7" borderId="0" xfId="0" applyFont="1" applyNumberFormat="1" applyFill="1" applyAlignment="1">
      <alignment horizontal="center"/>
    </xf>
    <xf numFmtId="168" fontId="3" fillId="7" borderId="0" xfId="0" applyFont="1" applyNumberFormat="1" applyFill="1"/>
    <xf numFmtId="0" fontId="3" fillId="0" borderId="0" xfId="0" applyFont="1" applyAlignment="1">
      <alignment horizontal="center"/>
    </xf>
    <xf numFmtId="3" fontId="3" fillId="10" borderId="0" xfId="0" applyFont="1" applyNumberFormat="1" applyFill="1" applyAlignment="1">
      <alignment horizontal="center"/>
    </xf>
    <xf numFmtId="0" fontId="3" fillId="10" borderId="0" xfId="0" applyFont="1" applyFill="1" applyAlignment="1">
      <alignment horizontal="center" wrapText="1"/>
    </xf>
    <xf numFmtId="3" fontId="22" fillId="10" borderId="0" xfId="0" applyFont="1" applyNumberFormat="1" applyFill="1" applyAlignment="1">
      <alignment horizontal="center"/>
    </xf>
    <xf numFmtId="165" fontId="3" fillId="0" borderId="0" xfId="0" applyFont="1" applyNumberFormat="1" applyAlignment="1">
      <alignment horizontal="center"/>
    </xf>
    <xf numFmtId="168" fontId="3" fillId="0" borderId="0" xfId="0" applyFont="1" applyNumberFormat="1"/>
    <xf numFmtId="165" fontId="3" fillId="10" borderId="0" xfId="0" applyFont="1" applyNumberFormat="1" applyFill="1" applyAlignment="1">
      <alignment horizontal="center"/>
    </xf>
    <xf numFmtId="165" fontId="22" fillId="10" borderId="0" xfId="0" applyFont="1" applyNumberFormat="1" applyFill="1" applyAlignment="1">
      <alignment horizontal="center"/>
    </xf>
    <xf numFmtId="168" fontId="3" fillId="10" borderId="0" xfId="0" applyFont="1" applyNumberFormat="1" applyFill="1"/>
    <xf numFmtId="165" fontId="3" fillId="8" borderId="0" xfId="0" applyFont="1" applyNumberFormat="1" applyFill="1" applyAlignment="1">
      <alignment horizontal="center"/>
    </xf>
    <xf numFmtId="165" fontId="22" fillId="8" borderId="0" xfId="0" applyFont="1" applyNumberFormat="1" applyFill="1" applyAlignment="1">
      <alignment horizontal="center"/>
    </xf>
    <xf numFmtId="168" fontId="3" fillId="8" borderId="0" xfId="0" applyFont="1" applyNumberFormat="1" applyFill="1"/>
    <xf numFmtId="0" fontId="12" fillId="8" borderId="0" xfId="0" applyFont="1" applyFill="1" applyAlignment="1">
      <alignment horizontal="center"/>
    </xf>
    <xf numFmtId="0" fontId="3" fillId="10" borderId="8" xfId="0" applyFont="1" applyFill="1" applyBorder="1"/>
    <xf numFmtId="0" fontId="3" fillId="0" borderId="0" xfId="0" applyFont="1"/>
    <xf numFmtId="168" fontId="3" fillId="9" borderId="0" xfId="0" applyFont="1" applyNumberFormat="1" applyFill="1"/>
    <xf numFmtId="2" fontId="1" fillId="3" borderId="8" xfId="0" applyFont="1" applyNumberFormat="1" applyFill="1" applyBorder="1"/>
    <xf numFmtId="0" fontId="3" fillId="3" borderId="32" xfId="0" applyFont="1" applyFill="1" applyBorder="1"/>
    <xf numFmtId="0" fontId="3" fillId="3" borderId="32" xfId="0" applyFont="1" applyFill="1" applyBorder="1" applyAlignment="1">
      <alignment horizontal="center"/>
    </xf>
    <xf numFmtId="0" fontId="3" fillId="3" borderId="2" xfId="0" applyFont="1" applyFill="1" applyBorder="1" applyAlignment="1">
      <alignment horizontal="center"/>
    </xf>
    <xf numFmtId="0" fontId="3" fillId="0" borderId="1" xfId="0" applyFont="1" applyBorder="1" applyAlignment="1">
      <alignment horizontal="left" vertical="top" wrapText="1"/>
    </xf>
    <xf numFmtId="0" fontId="3" fillId="0" borderId="0" xfId="0" applyFont="1" applyAlignment="1">
      <alignment horizontal="left" vertical="top" wrapText="1"/>
    </xf>
    <xf numFmtId="0" fontId="3" fillId="0" borderId="1" xfId="0" applyFont="1" applyBorder="1" applyAlignment="1">
      <alignment horizontal="left" wrapText="1"/>
    </xf>
    <xf numFmtId="0" fontId="3" fillId="0" borderId="0" xfId="0" applyFont="1" applyAlignment="1">
      <alignment horizontal="left" wrapText="1"/>
    </xf>
    <xf numFmtId="0" fontId="3" fillId="0" borderId="8" xfId="0" applyFont="1" applyBorder="1" applyAlignment="1">
      <alignment horizontal="left"/>
    </xf>
    <xf numFmtId="0" fontId="3" fillId="8" borderId="14" xfId="0" applyFont="1" applyFill="1" applyBorder="1" applyAlignment="1">
      <alignment horizontal="center"/>
    </xf>
    <xf numFmtId="3" fontId="3" fillId="0" borderId="0" xfId="0" applyFont="1" applyNumberFormat="1" applyAlignment="1">
      <alignment horizontal="center"/>
    </xf>
    <xf numFmtId="0" fontId="3" fillId="0" borderId="0" xfId="0" applyFont="1" applyAlignment="1">
      <alignment horizontal="center" wrapText="1"/>
    </xf>
    <xf numFmtId="165" fontId="22" fillId="0" borderId="0" xfId="0" applyFont="1" applyNumberFormat="1" applyAlignment="1">
      <alignment horizontal="center"/>
    </xf>
    <xf numFmtId="3" fontId="22" fillId="0" borderId="0" xfId="0" applyFont="1" applyNumberFormat="1" applyAlignment="1">
      <alignment horizontal="center"/>
    </xf>
    <xf numFmtId="4" fontId="3" fillId="0" borderId="0" xfId="0" applyFont="1" applyNumberFormat="1" applyAlignment="1">
      <alignment horizontal="center"/>
    </xf>
    <xf numFmtId="0" fontId="3" fillId="0" borderId="8" xfId="0" applyFont="1" applyBorder="1" applyAlignment="1">
      <alignment horizontal="center"/>
    </xf>
    <xf numFmtId="0" fontId="3" fillId="0" borderId="0" xfId="0" applyFont="1" applyAlignment="1">
      <alignment horizontal="left" vertical="top"/>
    </xf>
    <xf numFmtId="0" fontId="22" fillId="0" borderId="0" xfId="0" applyFont="1" applyAlignment="1">
      <alignment horizontal="left" wrapText="1"/>
    </xf>
    <xf numFmtId="0" fontId="1" fillId="3" borderId="3" xfId="0" applyFont="1" applyFill="1" applyBorder="1"/>
    <xf numFmtId="0" fontId="3" fillId="3" borderId="4" xfId="0" applyFont="1" applyFill="1" applyBorder="1"/>
    <xf numFmtId="0" fontId="3" fillId="3" borderId="4" xfId="0" applyFont="1" applyFill="1" applyBorder="1" applyAlignment="1">
      <alignment horizontal="center"/>
    </xf>
    <xf numFmtId="0" fontId="3" fillId="3" borderId="5" xfId="0" applyFont="1" applyFill="1" applyBorder="1" applyAlignment="1">
      <alignment horizontal="center"/>
    </xf>
    <xf numFmtId="0" fontId="3" fillId="8" borderId="2" xfId="0" applyFont="1" applyFill="1" applyBorder="1"/>
    <xf numFmtId="0" fontId="3" fillId="10" borderId="0" xfId="0" applyFont="1" applyFill="1"/>
    <xf numFmtId="165" fontId="22" fillId="0" borderId="1" xfId="0" applyFont="1" applyNumberFormat="1" applyBorder="1" applyAlignment="1">
      <alignment horizontal="center"/>
    </xf>
    <xf numFmtId="0" fontId="22" fillId="0" borderId="0" xfId="0" applyFont="1"/>
    <xf numFmtId="0" fontId="3" fillId="0" borderId="1" xfId="0" applyFont="1" applyBorder="1" applyAlignment="1">
      <alignment horizontal="left" vertical="top"/>
    </xf>
    <xf numFmtId="0" fontId="3" fillId="0" borderId="0" xfId="0" applyFont="1" applyAlignment="1">
      <alignment horizontal="left" indent="1"/>
    </xf>
    <xf numFmtId="3" fontId="3" fillId="0" borderId="0" xfId="0" applyFont="1" applyNumberFormat="1" applyAlignment="1">
      <alignment horizontal="right"/>
    </xf>
    <xf numFmtId="3" fontId="3" fillId="8" borderId="4" xfId="0" applyFont="1" applyNumberFormat="1" applyFill="1" applyBorder="1" applyAlignment="1">
      <alignment horizontal="center"/>
    </xf>
    <xf numFmtId="0" fontId="22" fillId="0" borderId="1" xfId="0" applyFont="1" applyBorder="1" applyAlignment="1">
      <alignment horizontal="left" wrapText="1"/>
    </xf>
    <xf numFmtId="0" fontId="3" fillId="8" borderId="3" xfId="0" applyFont="1" applyFill="1" applyBorder="1" applyAlignment="1">
      <alignment horizontal="center"/>
    </xf>
    <xf numFmtId="0" fontId="3" fillId="8" borderId="4" xfId="0" applyFont="1" applyFill="1" applyBorder="1" applyAlignment="1">
      <alignment horizontal="center"/>
    </xf>
    <xf numFmtId="0" fontId="3" fillId="8" borderId="5" xfId="0" applyFont="1" applyFill="1" applyBorder="1" applyAlignment="1">
      <alignment horizontal="center"/>
    </xf>
    <xf numFmtId="0" fontId="3" fillId="8" borderId="12" xfId="0" applyFont="1" applyFill="1" applyBorder="1" applyAlignment="1">
      <alignment horizontal="center"/>
    </xf>
    <xf numFmtId="0" fontId="3" fillId="0" borderId="7" xfId="0" applyFont="1" applyBorder="1" applyAlignment="1">
      <alignment horizontal="left"/>
    </xf>
    <xf numFmtId="0" fontId="3" fillId="0" borderId="1" xfId="0" applyFont="1" applyBorder="1" applyAlignment="1">
      <alignment horizontal="center" wrapText="1"/>
    </xf>
    <xf numFmtId="0" fontId="3" fillId="0" borderId="1" xfId="0" applyFont="1" applyBorder="1" applyAlignment="1">
      <alignment horizontal="center"/>
    </xf>
    <xf numFmtId="14" fontId="1" fillId="0" borderId="1" xfId="0" applyFont="1" applyNumberFormat="1" applyBorder="1"/>
    <xf numFmtId="14" fontId="1" fillId="0" borderId="3" xfId="0" applyFont="1" applyNumberFormat="1" applyBorder="1"/>
    <xf numFmtId="165" fontId="3" fillId="8" borderId="7" xfId="0" applyFont="1" applyNumberFormat="1" applyFill="1" applyBorder="1" applyAlignment="1">
      <alignment horizontal="center"/>
    </xf>
    <xf numFmtId="0" fontId="4" fillId="0" borderId="0" xfId="0" applyFont="1" applyAlignment="1">
      <alignment horizontal="center" wrapText="1"/>
    </xf>
    <xf numFmtId="169" fontId="1" fillId="0" borderId="0" xfId="0" applyFont="1" applyNumberFormat="1"/>
    <xf numFmtId="0" fontId="4" fillId="3" borderId="8" xfId="0" applyFont="1" applyFill="1" applyBorder="1" applyAlignment="1">
      <alignment horizontal="center" wrapText="1"/>
    </xf>
    <xf numFmtId="0" fontId="4" fillId="3" borderId="2" xfId="0" applyFont="1" applyFill="1" applyBorder="1" applyAlignment="1">
      <alignment wrapText="1"/>
    </xf>
    <xf numFmtId="0" fontId="3" fillId="0" borderId="0" xfId="0" applyFont="1" applyAlignment="1">
      <alignment wrapText="1"/>
    </xf>
    <xf numFmtId="0" fontId="3" fillId="0" borderId="1" xfId="0" applyFont="1" applyBorder="1"/>
    <xf numFmtId="0" fontId="3" fillId="10" borderId="5" xfId="0" applyFont="1" applyFill="1" applyBorder="1" applyAlignment="1">
      <alignment horizontal="center"/>
    </xf>
    <xf numFmtId="0" fontId="3" fillId="10" borderId="3" xfId="0" applyFont="1" applyFill="1" applyBorder="1" applyAlignment="1">
      <alignment horizontal="center"/>
    </xf>
    <xf numFmtId="0" fontId="3" fillId="10" borderId="4" xfId="0" applyFont="1" applyFill="1" applyBorder="1" applyAlignment="1">
      <alignment horizontal="center"/>
    </xf>
    <xf numFmtId="165" fontId="3" fillId="10" borderId="6" xfId="0" applyFont="1" applyNumberFormat="1" applyFill="1" applyBorder="1" applyAlignment="1">
      <alignment horizontal="center"/>
    </xf>
    <xf numFmtId="0" fontId="3" fillId="0" borderId="7" xfId="0" applyFont="1" applyBorder="1" applyAlignment="1">
      <alignment horizontal="center"/>
    </xf>
    <xf numFmtId="0" fontId="3" fillId="10" borderId="32" xfId="0" applyFont="1" applyFill="1" applyBorder="1"/>
    <xf numFmtId="165" fontId="3" fillId="8" borderId="32" xfId="0" applyFont="1" applyNumberFormat="1" applyFill="1" applyBorder="1" applyAlignment="1">
      <alignment horizontal="center"/>
    </xf>
    <xf numFmtId="0" fontId="3" fillId="8" borderId="32" xfId="0" applyFont="1" applyFill="1" applyBorder="1"/>
    <xf numFmtId="0" fontId="3" fillId="8" borderId="7" xfId="0" applyFont="1" applyFill="1" applyBorder="1" applyAlignment="1">
      <alignment horizontal="center"/>
    </xf>
    <xf numFmtId="0" fontId="12" fillId="10" borderId="9" xfId="0" applyFont="1" applyFill="1" applyBorder="1" applyAlignment="1">
      <alignment horizontal="center"/>
    </xf>
    <xf numFmtId="0" fontId="12" fillId="10" borderId="10" xfId="0" applyFont="1" applyFill="1" applyBorder="1" applyAlignment="1">
      <alignment horizontal="center"/>
    </xf>
    <xf numFmtId="0" fontId="12" fillId="10" borderId="11" xfId="0" applyFont="1" applyFill="1" applyBorder="1" applyAlignment="1">
      <alignment horizontal="center"/>
    </xf>
    <xf numFmtId="0" fontId="12" fillId="8" borderId="9" xfId="0" applyFont="1" applyFill="1" applyBorder="1" applyAlignment="1">
      <alignment horizontal="center"/>
    </xf>
    <xf numFmtId="0" fontId="12" fillId="8" borderId="10" xfId="0" applyFont="1" applyFill="1" applyBorder="1" applyAlignment="1">
      <alignment horizontal="center"/>
    </xf>
    <xf numFmtId="0" fontId="12" fillId="8" borderId="11" xfId="0" applyFont="1" applyFill="1" applyBorder="1" applyAlignment="1">
      <alignment horizontal="center"/>
    </xf>
    <xf numFmtId="0" fontId="3" fillId="10" borderId="8" xfId="0" applyFont="1" applyFill="1" applyBorder="1" applyAlignment="1">
      <alignment horizontal="right"/>
    </xf>
    <xf numFmtId="0" fontId="3" fillId="10" borderId="32" xfId="0" applyFont="1" applyFill="1" applyBorder="1" applyAlignment="1">
      <alignment horizontal="right"/>
    </xf>
    <xf numFmtId="165" fontId="3" fillId="8" borderId="2" xfId="0" applyFont="1" applyNumberFormat="1" applyFill="1" applyBorder="1" applyAlignment="1">
      <alignment horizontal="center"/>
    </xf>
    <xf numFmtId="0" fontId="3" fillId="10" borderId="2" xfId="0" applyFont="1" applyFill="1" applyBorder="1"/>
    <xf numFmtId="0" fontId="3" fillId="3" borderId="0" xfId="0" applyFont="1" applyFill="1"/>
    <xf numFmtId="0" fontId="3" fillId="3" borderId="0" xfId="0" applyFont="1" applyFill="1" applyAlignment="1">
      <alignment horizontal="center"/>
    </xf>
    <xf numFmtId="165" fontId="22" fillId="8" borderId="6" xfId="0" applyFont="1" applyNumberFormat="1" applyFill="1" applyBorder="1" applyAlignment="1">
      <alignment horizontal="center"/>
    </xf>
    <xf numFmtId="3" fontId="22" fillId="10" borderId="6" xfId="0" applyFont="1" applyNumberFormat="1" applyFill="1" applyBorder="1" applyAlignment="1">
      <alignment horizontal="center"/>
    </xf>
    <xf numFmtId="0" fontId="3" fillId="10" borderId="6" xfId="0" applyFont="1" applyFill="1" applyBorder="1" applyAlignment="1">
      <alignment horizontal="center" wrapText="1"/>
    </xf>
    <xf numFmtId="165" fontId="3" fillId="8" borderId="6" xfId="0" applyFont="1" applyNumberFormat="1" applyFill="1" applyBorder="1" applyAlignment="1">
      <alignment horizontal="center"/>
    </xf>
    <xf numFmtId="3" fontId="3" fillId="10" borderId="6" xfId="0" applyFont="1" applyNumberFormat="1" applyFill="1" applyBorder="1" applyAlignment="1">
      <alignment horizontal="center"/>
    </xf>
    <xf numFmtId="0" fontId="3" fillId="0" borderId="39" xfId="0" applyFont="1" applyBorder="1"/>
    <xf numFmtId="0" fontId="3" fillId="0" borderId="40" xfId="0" applyFont="1" applyBorder="1" applyAlignment="1">
      <alignment horizontal="center"/>
    </xf>
    <xf numFmtId="0" fontId="3" fillId="0" borderId="39" xfId="0" applyFont="1" applyBorder="1" applyAlignment="1">
      <alignment horizontal="center"/>
    </xf>
    <xf numFmtId="165" fontId="3" fillId="0" borderId="39" xfId="0" applyFont="1" applyNumberFormat="1" applyBorder="1" applyAlignment="1">
      <alignment horizontal="center"/>
    </xf>
    <xf numFmtId="0" fontId="3" fillId="0" borderId="32" xfId="0" applyFont="1" applyBorder="1" applyAlignment="1">
      <alignment horizontal="center"/>
    </xf>
    <xf numFmtId="2" fontId="1" fillId="3" borderId="0" xfId="0" applyFont="1" applyNumberFormat="1" applyFill="1"/>
    <xf numFmtId="0" fontId="1" fillId="3" borderId="0" xfId="0" applyFont="1" applyFill="1"/>
    <xf numFmtId="4" fontId="3" fillId="0" borderId="6" xfId="0" applyFont="1" applyNumberFormat="1" applyBorder="1" applyAlignment="1">
      <alignment horizontal="center"/>
    </xf>
    <xf numFmtId="168" fontId="3" fillId="8" borderId="39" xfId="0" applyFont="1" applyNumberFormat="1" applyFill="1" applyBorder="1"/>
    <xf numFmtId="168" fontId="3" fillId="8" borderId="41" xfId="0" applyFont="1" applyNumberFormat="1" applyFill="1" applyBorder="1"/>
    <xf numFmtId="0" fontId="12" fillId="8" borderId="3" xfId="0" applyFont="1" applyFill="1" applyBorder="1" applyAlignment="1">
      <alignment horizontal="center"/>
    </xf>
    <xf numFmtId="0" fontId="12" fillId="8" borderId="4" xfId="0" applyFont="1" applyFill="1" applyBorder="1" applyAlignment="1">
      <alignment horizontal="center"/>
    </xf>
    <xf numFmtId="0" fontId="12" fillId="8" borderId="1" xfId="0" applyFont="1" applyFill="1" applyBorder="1" applyAlignment="1">
      <alignment horizontal="center"/>
    </xf>
    <xf numFmtId="0" fontId="3" fillId="0" borderId="6" xfId="0" applyFont="1" applyBorder="1" applyAlignment="1">
      <alignment horizontal="center" wrapText="1"/>
    </xf>
    <xf numFmtId="0" fontId="12" fillId="13" borderId="42" xfId="0" applyFont="1" applyFill="1" applyBorder="1" applyAlignment="1">
      <alignment horizontal="center" vertical="center" wrapText="1"/>
    </xf>
    <xf numFmtId="0" fontId="12" fillId="13" borderId="38" xfId="0" applyFont="1" applyFill="1" applyBorder="1" applyAlignment="1">
      <alignment horizontal="center" vertical="center" wrapText="1"/>
    </xf>
    <xf numFmtId="0" fontId="12" fillId="13" borderId="7" xfId="0" applyFont="1" applyFill="1" applyBorder="1" applyAlignment="1">
      <alignment horizontal="center" vertical="center" wrapText="1"/>
    </xf>
    <xf numFmtId="0" fontId="12" fillId="13" borderId="32" xfId="0" applyFont="1" applyFill="1" applyBorder="1" applyAlignment="1">
      <alignment horizontal="center" vertical="center" wrapText="1"/>
    </xf>
    <xf numFmtId="0" fontId="3" fillId="3" borderId="14" xfId="0" applyFont="1" applyFill="1" applyBorder="1" applyAlignment="1">
      <alignment horizontal="center" wrapText="1"/>
    </xf>
    <xf numFmtId="0" fontId="3" fillId="3" borderId="6" xfId="0" applyFont="1" applyFill="1" applyBorder="1" applyAlignment="1">
      <alignment horizontal="center" wrapText="1"/>
    </xf>
    <xf numFmtId="0" fontId="3" fillId="3" borderId="5" xfId="0" applyFont="1" applyFill="1" applyBorder="1" applyAlignment="1">
      <alignment horizontal="center" wrapText="1"/>
    </xf>
    <xf numFmtId="0" fontId="3" fillId="3" borderId="2" xfId="0" applyFont="1" applyFill="1" applyBorder="1" applyAlignment="1">
      <alignment horizontal="center" wrapText="1"/>
    </xf>
    <xf numFmtId="0" fontId="12" fillId="8" borderId="42" xfId="0" applyFont="1" applyFill="1" applyBorder="1" applyAlignment="1">
      <alignment horizontal="center"/>
    </xf>
    <xf numFmtId="0" fontId="12" fillId="8" borderId="43" xfId="0" applyFont="1" applyFill="1" applyBorder="1" applyAlignment="1">
      <alignment horizontal="center"/>
    </xf>
    <xf numFmtId="165" fontId="3" fillId="7" borderId="0" xfId="0" applyFont="1" applyNumberFormat="1" applyFill="1" applyAlignment="1">
      <alignment horizontal="center" wrapText="1"/>
    </xf>
    <xf numFmtId="0" fontId="3" fillId="8" borderId="0" xfId="0" applyFont="1" applyFill="1" applyAlignment="1">
      <alignment horizontal="center"/>
    </xf>
    <xf numFmtId="165" fontId="3" fillId="8" borderId="0" xfId="0" applyFont="1" applyNumberFormat="1" applyFill="1" applyAlignment="1">
      <alignment horizontal="center" wrapText="1"/>
    </xf>
    <xf numFmtId="165" fontId="3" fillId="14" borderId="0" xfId="0" applyFont="1" applyNumberFormat="1" applyFill="1" applyAlignment="1">
      <alignment horizontal="center" wrapText="1"/>
    </xf>
    <xf numFmtId="165" fontId="3" fillId="14" borderId="0" xfId="0" applyFont="1" applyNumberFormat="1" applyFill="1" applyAlignment="1">
      <alignment horizontal="center" vertical="top" wrapText="1"/>
    </xf>
    <xf numFmtId="1" fontId="3" fillId="10" borderId="0" xfId="0" applyFont="1" applyNumberFormat="1" applyFill="1" applyAlignment="1">
      <alignment horizontal="center" wrapText="1"/>
    </xf>
    <xf numFmtId="3" fontId="3" fillId="10" borderId="0" xfId="0" applyFont="1" applyNumberFormat="1" applyFill="1" applyAlignment="1">
      <alignment horizontal="center" wrapText="1"/>
    </xf>
    <xf numFmtId="1" fontId="3" fillId="10" borderId="0" xfId="0" applyFont="1" applyNumberFormat="1" applyFill="1" applyAlignment="1">
      <alignment horizontal="center"/>
    </xf>
    <xf numFmtId="3" fontId="3" fillId="9" borderId="0" xfId="0" applyFont="1" applyNumberFormat="1" applyFill="1" applyAlignment="1">
      <alignment horizontal="center" wrapText="1"/>
    </xf>
    <xf numFmtId="3" fontId="3" fillId="10" borderId="0" xfId="0" applyFont="1" applyNumberFormat="1" applyFill="1" applyAlignment="1">
      <alignment horizontal="center" vertical="top" wrapText="1"/>
    </xf>
    <xf numFmtId="3" fontId="3" fillId="8" borderId="0" xfId="0" applyFont="1" applyNumberFormat="1" applyFill="1" applyAlignment="1">
      <alignment horizontal="center"/>
    </xf>
    <xf numFmtId="3" fontId="3" fillId="8" borderId="0" xfId="0" applyFont="1" applyNumberFormat="1" applyFill="1" applyAlignment="1">
      <alignment horizontal="center" wrapText="1"/>
    </xf>
    <xf numFmtId="0" fontId="3" fillId="10" borderId="8" xfId="0" applyFont="1" applyFill="1" applyBorder="1" applyAlignment="1">
      <alignment wrapText="1"/>
    </xf>
    <xf numFmtId="0" fontId="3" fillId="10" borderId="32" xfId="0" applyFont="1" applyFill="1" applyBorder="1" applyAlignment="1">
      <alignment wrapText="1"/>
    </xf>
    <xf numFmtId="0" fontId="3" fillId="8" borderId="32" xfId="0" applyFont="1" applyFill="1" applyBorder="1" applyAlignment="1">
      <alignment wrapText="1"/>
    </xf>
    <xf numFmtId="0" fontId="3" fillId="8" borderId="2" xfId="0" applyFont="1" applyFill="1" applyBorder="1" applyAlignment="1">
      <alignment wrapText="1"/>
    </xf>
    <xf numFmtId="165" fontId="22" fillId="0" borderId="0" xfId="0" applyFont="1" applyNumberFormat="1" applyAlignment="1">
      <alignment horizontal="center" wrapText="1"/>
    </xf>
    <xf numFmtId="0" fontId="3" fillId="8" borderId="14" xfId="0" applyFont="1" applyFill="1" applyBorder="1"/>
    <xf numFmtId="3" fontId="3" fillId="8" borderId="12" xfId="0" applyFont="1" applyNumberFormat="1" applyFill="1" applyBorder="1" applyAlignment="1">
      <alignment horizontal="center"/>
    </xf>
    <xf numFmtId="0" fontId="3" fillId="0" borderId="0" xfId="0" applyFont="1" applyAlignment="1">
      <alignment horizontal="left" vertical="top" indent="2" wrapText="1"/>
    </xf>
    <xf numFmtId="3" fontId="3" fillId="8" borderId="13" xfId="0" applyFont="1" applyNumberFormat="1" applyFill="1" applyBorder="1" applyAlignment="1">
      <alignment horizontal="center"/>
    </xf>
    <xf numFmtId="165" fontId="12" fillId="8" borderId="0" xfId="0" applyFont="1" applyNumberFormat="1" applyFill="1" applyAlignment="1">
      <alignment horizontal="center" vertical="top" wrapText="1"/>
    </xf>
    <xf numFmtId="165" fontId="3" fillId="8" borderId="32" xfId="0" applyFont="1" applyNumberFormat="1" applyFill="1" applyBorder="1" applyAlignment="1">
      <alignment horizontal="center" wrapText="1"/>
    </xf>
    <xf numFmtId="168" fontId="3" fillId="8" borderId="0" xfId="0" applyFont="1" applyNumberFormat="1" applyFill="1" applyAlignment="1">
      <alignment horizontal="center" wrapText="1"/>
    </xf>
    <xf numFmtId="0" fontId="3" fillId="3" borderId="43" xfId="0" applyFont="1" applyFill="1" applyBorder="1" applyAlignment="1">
      <alignment horizontal="center" vertical="center" wrapText="1"/>
    </xf>
    <xf numFmtId="0" fontId="12" fillId="13" borderId="0" xfId="0" applyFont="1" applyFill="1" applyAlignment="1">
      <alignment horizontal="center" vertical="center" wrapText="1"/>
    </xf>
    <xf numFmtId="165" fontId="3" fillId="0" borderId="0" xfId="0" applyFont="1" applyNumberFormat="1" applyAlignment="1">
      <alignment horizontal="center" wrapText="1"/>
    </xf>
    <xf numFmtId="165" fontId="3" fillId="9" borderId="0" xfId="0" applyFont="1" applyNumberFormat="1" applyFill="1" applyAlignment="1">
      <alignment horizontal="center" vertical="top" wrapText="1"/>
    </xf>
    <xf numFmtId="165" fontId="12" fillId="0" borderId="0" xfId="0" applyFont="1" applyNumberFormat="1" applyAlignment="1">
      <alignment horizontal="center" vertical="top" wrapText="1"/>
    </xf>
    <xf numFmtId="165" fontId="3" fillId="9" borderId="0" xfId="0" applyFont="1" applyNumberFormat="1" applyFill="1" applyAlignment="1">
      <alignment horizontal="center" wrapText="1"/>
    </xf>
    <xf numFmtId="165" fontId="3" fillId="2" borderId="0" xfId="0" applyFont="1" applyNumberFormat="1" applyFill="1" applyAlignment="1">
      <alignment horizontal="center" wrapText="1"/>
    </xf>
    <xf numFmtId="165" fontId="22" fillId="0" borderId="32" xfId="0" applyFont="1" applyNumberFormat="1" applyBorder="1" applyAlignment="1">
      <alignment horizontal="center"/>
    </xf>
    <xf numFmtId="2" fontId="3" fillId="0" borderId="4" xfId="0" applyFont="1" applyNumberFormat="1" applyBorder="1"/>
    <xf numFmtId="0" fontId="3" fillId="0" borderId="8" xfId="0" applyFont="1" applyBorder="1" applyAlignment="1">
      <alignment horizontal="left" wrapText="1"/>
    </xf>
    <xf numFmtId="0" fontId="3" fillId="0" borderId="8" xfId="0" applyFont="1" applyBorder="1" applyAlignment="1">
      <alignment horizontal="center" wrapText="1"/>
    </xf>
    <xf numFmtId="0" fontId="3" fillId="0" borderId="32" xfId="0" applyFont="1" applyBorder="1" applyAlignment="1">
      <alignment horizontal="center" wrapText="1"/>
    </xf>
    <xf numFmtId="165" fontId="3" fillId="0" borderId="32" xfId="0" applyFont="1" applyNumberFormat="1" applyBorder="1" applyAlignment="1">
      <alignment horizontal="center" wrapText="1"/>
    </xf>
    <xf numFmtId="165" fontId="3" fillId="0" borderId="2" xfId="0" applyFont="1" applyNumberFormat="1" applyBorder="1" applyAlignment="1">
      <alignment horizontal="center" wrapText="1"/>
    </xf>
    <xf numFmtId="165" fontId="3" fillId="10" borderId="0" xfId="0" applyFont="1" applyNumberFormat="1" applyFill="1" applyAlignment="1">
      <alignment horizontal="center" wrapText="1"/>
    </xf>
    <xf numFmtId="3" fontId="3" fillId="0" borderId="6" xfId="0" applyFont="1" applyNumberFormat="1" applyBorder="1" applyAlignment="1">
      <alignment horizontal="center" wrapText="1"/>
    </xf>
    <xf numFmtId="165" fontId="3" fillId="0" borderId="6" xfId="0" applyFont="1" applyNumberFormat="1" applyBorder="1" applyAlignment="1">
      <alignment horizontal="center" wrapText="1"/>
    </xf>
    <xf numFmtId="0" fontId="3" fillId="0" borderId="3" xfId="0" applyFont="1" applyBorder="1"/>
    <xf numFmtId="0" fontId="3" fillId="0" borderId="4" xfId="0" applyFont="1" applyBorder="1"/>
    <xf numFmtId="3" fontId="3" fillId="0" borderId="1" xfId="0" applyFont="1" applyNumberFormat="1" applyBorder="1" applyAlignment="1">
      <alignment horizontal="center" vertical="top" wrapText="1"/>
    </xf>
    <xf numFmtId="2" fontId="3" fillId="8" borderId="4" xfId="0" applyFont="1" applyNumberFormat="1" applyFill="1" applyBorder="1"/>
    <xf numFmtId="165" fontId="22" fillId="8" borderId="32" xfId="0" applyFont="1" applyNumberFormat="1" applyFill="1" applyBorder="1" applyAlignment="1">
      <alignment horizontal="center"/>
    </xf>
    <xf numFmtId="2" fontId="3" fillId="8" borderId="5" xfId="0" applyFont="1" applyNumberFormat="1" applyFill="1" applyBorder="1"/>
    <xf numFmtId="0" fontId="3" fillId="0" borderId="1" xfId="0" applyFont="1" applyBorder="1" applyAlignment="1">
      <alignment horizontal="left" vertical="top" indent="2" wrapText="1"/>
    </xf>
    <xf numFmtId="3" fontId="3" fillId="0" borderId="6" xfId="0" applyFont="1" applyNumberFormat="1" applyBorder="1" applyAlignment="1">
      <alignment horizontal="center"/>
    </xf>
    <xf numFmtId="3" fontId="3" fillId="10" borderId="4" xfId="0" applyFont="1" applyNumberFormat="1" applyFill="1" applyBorder="1" applyAlignment="1">
      <alignment horizontal="center" vertical="top" wrapText="1"/>
    </xf>
    <xf numFmtId="1" fontId="3" fillId="0" borderId="8" xfId="0" applyFont="1" applyNumberFormat="1" applyBorder="1" applyAlignment="1">
      <alignment horizontal="center"/>
    </xf>
    <xf numFmtId="1" fontId="3" fillId="0" borderId="32" xfId="0" applyFont="1" applyNumberFormat="1" applyBorder="1" applyAlignment="1">
      <alignment horizontal="center"/>
    </xf>
    <xf numFmtId="1" fontId="3" fillId="10" borderId="32" xfId="0" applyFont="1" applyNumberFormat="1" applyFill="1" applyBorder="1" applyAlignment="1">
      <alignment horizontal="center"/>
    </xf>
    <xf numFmtId="0" fontId="22" fillId="0" borderId="0" xfId="0" applyFont="1" applyAlignment="1">
      <alignment horizontal="left"/>
    </xf>
    <xf numFmtId="0" fontId="22" fillId="0" borderId="8" xfId="0" applyFont="1" applyBorder="1" applyAlignment="1">
      <alignment horizontal="left"/>
    </xf>
    <xf numFmtId="0" fontId="22" fillId="0" borderId="32" xfId="0" applyFont="1" applyBorder="1" applyAlignment="1">
      <alignment horizontal="left"/>
    </xf>
    <xf numFmtId="1" fontId="3" fillId="0" borderId="1" xfId="0" applyFont="1" applyNumberFormat="1" applyBorder="1" applyAlignment="1">
      <alignment horizontal="center" wrapText="1"/>
    </xf>
    <xf numFmtId="165" fontId="3" fillId="0" borderId="7" xfId="0" applyFont="1" applyNumberFormat="1" applyBorder="1" applyAlignment="1">
      <alignment horizontal="center" wrapText="1"/>
    </xf>
    <xf numFmtId="165" fontId="3" fillId="15" borderId="0" xfId="0" applyFont="1" applyNumberFormat="1" applyFill="1" applyAlignment="1">
      <alignment horizontal="center" wrapText="1"/>
    </xf>
    <xf numFmtId="165" fontId="3" fillId="0" borderId="0" xfId="0" applyFont="1" applyNumberFormat="1" applyAlignment="1">
      <alignment vertical="top" wrapText="1"/>
    </xf>
    <xf numFmtId="0" fontId="3" fillId="0" borderId="3" xfId="0" applyFont="1" applyBorder="1" applyAlignment="1">
      <alignment horizontal="left" vertical="top" indent="2" wrapText="1"/>
    </xf>
    <xf numFmtId="0" fontId="3" fillId="0" borderId="6" xfId="0" applyFont="1" applyBorder="1" applyAlignment="1">
      <alignment vertical="top" wrapText="1"/>
    </xf>
    <xf numFmtId="0" fontId="3" fillId="0" borderId="1" xfId="0" applyFont="1" applyBorder="1" applyAlignment="1">
      <alignment horizontal="left" indent="4" wrapText="1"/>
    </xf>
    <xf numFmtId="0" fontId="12" fillId="0" borderId="0" xfId="0" applyFont="1" applyAlignment="1">
      <alignment horizontal="left" wrapText="1"/>
    </xf>
    <xf numFmtId="3" fontId="3" fillId="0" borderId="0" xfId="0" applyFont="1" applyNumberFormat="1" applyAlignment="1">
      <alignment horizontal="center" vertical="top"/>
    </xf>
    <xf numFmtId="170" fontId="3" fillId="0" borderId="0" xfId="0" applyFont="1" applyNumberFormat="1" applyAlignment="1">
      <alignment horizontal="center" vertical="top" wrapText="1"/>
    </xf>
    <xf numFmtId="3" fontId="3" fillId="0" borderId="5" xfId="0" applyFont="1" applyNumberFormat="1" applyBorder="1" applyAlignment="1">
      <alignment horizontal="center" wrapText="1"/>
    </xf>
    <xf numFmtId="0" fontId="3" fillId="0" borderId="42" xfId="0" applyFont="1" applyBorder="1" applyAlignment="1">
      <alignment wrapText="1"/>
    </xf>
    <xf numFmtId="0" fontId="3" fillId="0" borderId="38" xfId="0" applyFont="1" applyBorder="1"/>
    <xf numFmtId="3" fontId="3" fillId="0" borderId="0" xfId="0" applyFont="1" applyNumberFormat="1" applyAlignment="1">
      <alignment horizontal="left" vertical="top"/>
    </xf>
    <xf numFmtId="3" fontId="3" fillId="0" borderId="0" xfId="0" applyFont="1" applyNumberFormat="1" applyAlignment="1">
      <alignment vertical="top" wrapText="1"/>
    </xf>
    <xf numFmtId="3" fontId="3" fillId="0" borderId="2" xfId="0" applyFont="1" applyNumberFormat="1" applyBorder="1" applyAlignment="1">
      <alignment horizontal="center"/>
    </xf>
    <xf numFmtId="3" fontId="3" fillId="0" borderId="3" xfId="0" applyFont="1" applyNumberFormat="1" applyBorder="1" applyAlignment="1">
      <alignment horizontal="center" vertical="top" wrapText="1"/>
    </xf>
    <xf numFmtId="0" fontId="3" fillId="0" borderId="0" xfId="0" applyFont="1" applyAlignment="1">
      <alignment horizontal="left" indent="2" wrapText="1"/>
    </xf>
    <xf numFmtId="3" fontId="3" fillId="0" borderId="4" xfId="0" applyFont="1" applyNumberFormat="1" applyBorder="1" applyAlignment="1">
      <alignment horizontal="center" vertical="top" wrapText="1"/>
    </xf>
    <xf numFmtId="0" fontId="3" fillId="0" borderId="0" xfId="0" applyFont="1" applyAlignment="1">
      <alignment horizontal="left" indent="4" wrapText="1"/>
    </xf>
    <xf numFmtId="0" fontId="3" fillId="0" borderId="6" xfId="0" applyFont="1" applyBorder="1" applyAlignment="1">
      <alignment wrapText="1"/>
    </xf>
    <xf numFmtId="0" fontId="3" fillId="0" borderId="3" xfId="0" applyFont="1" applyBorder="1" applyAlignment="1">
      <alignment horizontal="left" indent="4" wrapText="1"/>
    </xf>
    <xf numFmtId="3" fontId="23" fillId="0" borderId="0" xfId="0" applyFont="1" applyNumberFormat="1" applyAlignment="1">
      <alignment horizontal="center" wrapText="1"/>
    </xf>
    <xf numFmtId="3" fontId="3" fillId="0" borderId="4" xfId="0" applyFont="1" applyNumberFormat="1" applyBorder="1" applyAlignment="1">
      <alignment horizontal="center" wrapText="1"/>
    </xf>
    <xf numFmtId="168" fontId="3" fillId="0" borderId="1" xfId="0" applyFont="1" applyNumberFormat="1" applyBorder="1" applyAlignment="1">
      <alignment horizontal="center" wrapText="1"/>
    </xf>
    <xf numFmtId="168" fontId="3" fillId="0" borderId="3" xfId="0" applyFont="1" applyNumberFormat="1" applyBorder="1" applyAlignment="1">
      <alignment horizontal="center" wrapText="1"/>
    </xf>
    <xf numFmtId="0" fontId="24" fillId="0" borderId="0" xfId="0" applyFont="1"/>
    <xf numFmtId="165" fontId="3" fillId="8" borderId="4" xfId="0" applyFont="1" applyNumberFormat="1" applyFill="1" applyBorder="1" applyAlignment="1">
      <alignment horizontal="center" wrapText="1"/>
    </xf>
    <xf numFmtId="0" fontId="12" fillId="0" borderId="0" xfId="0" applyFont="1" applyAlignment="1">
      <alignment wrapText="1"/>
    </xf>
    <xf numFmtId="3" fontId="3" fillId="0" borderId="0" xfId="0" applyFont="1" applyNumberFormat="1" applyAlignment="1">
      <alignment horizontal="left" vertical="top" wrapText="1"/>
    </xf>
    <xf numFmtId="168" fontId="3" fillId="0" borderId="0" xfId="0" applyFont="1" applyNumberFormat="1" applyAlignment="1">
      <alignment horizontal="center" wrapText="1"/>
    </xf>
    <xf numFmtId="165" fontId="3" fillId="0" borderId="4" xfId="0" applyFont="1" applyNumberFormat="1" applyBorder="1" applyAlignment="1">
      <alignment horizontal="center" wrapText="1"/>
    </xf>
    <xf numFmtId="165" fontId="3" fillId="0" borderId="0" xfId="0" applyFont="1" applyNumberFormat="1" applyAlignment="1">
      <alignment wrapText="1"/>
    </xf>
    <xf numFmtId="0" fontId="12" fillId="0" borderId="0" xfId="0" applyFont="1" applyAlignment="1">
      <alignment horizontal="left" vertical="top" indent="2" wrapText="1"/>
    </xf>
    <xf numFmtId="0" fontId="12" fillId="0" borderId="1" xfId="0" applyFont="1" applyBorder="1" applyAlignment="1">
      <alignment horizontal="left" vertical="top" wrapText="1"/>
    </xf>
    <xf numFmtId="3" fontId="12" fillId="0" borderId="43" xfId="0" applyFont="1" applyNumberFormat="1" applyBorder="1" applyAlignment="1">
      <alignment horizontal="left" wrapText="1"/>
    </xf>
    <xf numFmtId="165" fontId="3" fillId="0" borderId="13" xfId="0" applyFont="1" applyNumberFormat="1" applyBorder="1" applyAlignment="1">
      <alignment horizontal="center" wrapText="1"/>
    </xf>
    <xf numFmtId="168" fontId="3" fillId="0" borderId="13" xfId="0" applyFont="1" applyNumberFormat="1" applyBorder="1" applyAlignment="1">
      <alignment horizontal="center" wrapText="1"/>
    </xf>
    <xf numFmtId="3" fontId="3" fillId="0" borderId="12" xfId="0" applyFont="1" applyNumberFormat="1" applyBorder="1" applyAlignment="1">
      <alignment horizontal="center" vertical="top"/>
    </xf>
    <xf numFmtId="0" fontId="12" fillId="0" borderId="0" xfId="0" applyFont="1" applyAlignment="1">
      <alignment horizontal="center" vertical="center" wrapText="1"/>
    </xf>
    <xf numFmtId="165" fontId="3" fillId="0" borderId="5" xfId="0" applyFont="1" applyNumberFormat="1" applyBorder="1" applyAlignment="1">
      <alignment horizontal="center" wrapText="1"/>
    </xf>
    <xf numFmtId="3" fontId="3" fillId="0" borderId="5" xfId="0" applyFont="1" applyNumberFormat="1" applyBorder="1" applyAlignment="1">
      <alignment horizontal="center"/>
    </xf>
    <xf numFmtId="165" fontId="3" fillId="8" borderId="7" xfId="0" applyFont="1" applyNumberFormat="1" applyFill="1" applyBorder="1" applyAlignment="1">
      <alignment horizontal="center" wrapText="1"/>
    </xf>
    <xf numFmtId="0" fontId="12" fillId="0" borderId="1" xfId="0" applyFont="1" applyBorder="1" applyAlignment="1">
      <alignment horizontal="left" vertical="top" indent="2" wrapText="1"/>
    </xf>
    <xf numFmtId="3" fontId="3" fillId="0" borderId="7" xfId="0" applyFont="1" applyNumberFormat="1" applyBorder="1" applyAlignment="1">
      <alignment horizontal="center" wrapText="1"/>
    </xf>
    <xf numFmtId="165" fontId="3" fillId="14" borderId="4" xfId="0" applyFont="1" applyNumberFormat="1" applyFill="1" applyBorder="1" applyAlignment="1">
      <alignment horizontal="center" wrapText="1"/>
    </xf>
    <xf numFmtId="0" fontId="3" fillId="0" borderId="1" xfId="0" applyFont="1" applyBorder="1" applyAlignment="1">
      <alignment horizontal="left" indent="2" wrapText="1"/>
    </xf>
    <xf numFmtId="3" fontId="3" fillId="0" borderId="7" xfId="0" applyFont="1" applyNumberFormat="1" applyBorder="1" applyAlignment="1">
      <alignment horizontal="center" vertical="top" wrapText="1"/>
    </xf>
    <xf numFmtId="0" fontId="3" fillId="0" borderId="7" xfId="0" applyFont="1" applyBorder="1" applyAlignment="1">
      <alignment horizontal="center" wrapText="1"/>
    </xf>
    <xf numFmtId="0" fontId="3" fillId="0" borderId="14" xfId="0" applyFont="1" applyBorder="1" applyAlignment="1">
      <alignment horizontal="center"/>
    </xf>
    <xf numFmtId="0" fontId="12" fillId="0" borderId="42" xfId="0" applyFont="1" applyBorder="1" applyAlignment="1">
      <alignment horizontal="center" wrapText="1"/>
    </xf>
    <xf numFmtId="0" fontId="12" fillId="0" borderId="42" xfId="0" applyFont="1" applyBorder="1" applyAlignment="1">
      <alignment wrapText="1"/>
    </xf>
    <xf numFmtId="3" fontId="12" fillId="0" borderId="38" xfId="0" applyFont="1" applyNumberFormat="1" applyBorder="1" applyAlignment="1">
      <alignment horizontal="center" wrapText="1"/>
    </xf>
    <xf numFmtId="0" fontId="3" fillId="0" borderId="1" xfId="0" applyFont="1" applyBorder="1" applyAlignment="1">
      <alignment vertical="top" wrapText="1"/>
    </xf>
    <xf numFmtId="0" fontId="3" fillId="0" borderId="1" xfId="0" applyFont="1" applyBorder="1" applyAlignment="1">
      <alignment horizontal="left" vertical="top" indent="1" wrapText="1"/>
    </xf>
    <xf numFmtId="0" fontId="3" fillId="0" borderId="1" xfId="0" applyFont="1" applyBorder="1" applyAlignment="1">
      <alignment horizontal="left" indent="1" wrapText="1"/>
    </xf>
    <xf numFmtId="0" fontId="12" fillId="0" borderId="1" xfId="0" applyFont="1" applyBorder="1" applyAlignment="1">
      <alignment horizontal="left" wrapText="1"/>
    </xf>
    <xf numFmtId="3" fontId="3" fillId="0" borderId="8" xfId="0" applyFont="1" applyNumberFormat="1" applyBorder="1" applyAlignment="1">
      <alignment horizontal="center" vertical="top" wrapText="1"/>
    </xf>
    <xf numFmtId="168" fontId="3" fillId="0" borderId="6" xfId="0" applyFont="1" applyNumberFormat="1" applyBorder="1" applyAlignment="1">
      <alignment horizontal="center" wrapText="1"/>
    </xf>
    <xf numFmtId="3" fontId="3" fillId="0" borderId="1" xfId="0" applyFont="1" applyNumberFormat="1" applyBorder="1" applyAlignment="1">
      <alignment horizontal="center" wrapText="1"/>
    </xf>
    <xf numFmtId="0" fontId="22" fillId="0" borderId="1" xfId="0" applyFont="1" applyBorder="1" applyAlignment="1">
      <alignment wrapText="1"/>
    </xf>
    <xf numFmtId="165" fontId="3" fillId="0" borderId="1" xfId="0" applyFont="1" applyNumberFormat="1" applyBorder="1" applyAlignment="1">
      <alignment horizontal="center" vertical="top" wrapText="1"/>
    </xf>
    <xf numFmtId="0" fontId="3" fillId="0" borderId="5" xfId="0" applyFont="1" applyBorder="1"/>
    <xf numFmtId="0" fontId="3" fillId="8" borderId="6" xfId="0" applyFont="1" applyFill="1" applyBorder="1" applyAlignment="1">
      <alignment horizontal="center"/>
    </xf>
    <xf numFmtId="0" fontId="3" fillId="8" borderId="1" xfId="0" applyFont="1" applyFill="1" applyBorder="1" applyAlignment="1">
      <alignment horizontal="center"/>
    </xf>
    <xf numFmtId="0" fontId="12" fillId="10" borderId="7" xfId="0" applyFont="1" applyFill="1" applyBorder="1" applyAlignment="1">
      <alignment horizontal="center"/>
    </xf>
    <xf numFmtId="0" fontId="12" fillId="10" borderId="8" xfId="0" applyFont="1" applyFill="1" applyBorder="1" applyAlignment="1">
      <alignment horizontal="center" vertical="center"/>
    </xf>
    <xf numFmtId="0" fontId="12" fillId="10" borderId="2" xfId="0" applyFont="1" applyFill="1" applyBorder="1" applyAlignment="1">
      <alignment horizontal="center" vertical="center"/>
    </xf>
    <xf numFmtId="0" fontId="12" fillId="10" borderId="1" xfId="0" applyFont="1" applyFill="1" applyBorder="1" applyAlignment="1">
      <alignment horizontal="center" vertical="center"/>
    </xf>
    <xf numFmtId="0" fontId="12" fillId="10" borderId="6" xfId="0" applyFont="1" applyFill="1" applyBorder="1" applyAlignment="1">
      <alignment horizontal="center" vertical="center"/>
    </xf>
    <xf numFmtId="0" fontId="3" fillId="10" borderId="8" xfId="0" applyFont="1" applyFill="1" applyBorder="1" applyAlignment="1">
      <alignment horizontal="center" vertical="center"/>
    </xf>
    <xf numFmtId="0" fontId="3" fillId="10" borderId="7" xfId="0" applyFont="1" applyFill="1" applyBorder="1" applyAlignment="1">
      <alignment horizontal="center" vertical="center"/>
    </xf>
    <xf numFmtId="0" fontId="3" fillId="10" borderId="2" xfId="0" applyFont="1" applyFill="1" applyBorder="1" applyAlignment="1">
      <alignment horizontal="center" vertical="center"/>
    </xf>
    <xf numFmtId="0" fontId="3" fillId="10" borderId="32" xfId="0" applyFont="1" applyFill="1" applyBorder="1" applyAlignment="1">
      <alignment horizontal="center" vertical="center"/>
    </xf>
    <xf numFmtId="0" fontId="12" fillId="10" borderId="3" xfId="0" applyFont="1" applyFill="1" applyBorder="1" applyAlignment="1">
      <alignment horizontal="center" vertical="center"/>
    </xf>
    <xf numFmtId="0" fontId="12" fillId="10" borderId="4" xfId="0" applyFont="1" applyFill="1" applyBorder="1" applyAlignment="1">
      <alignment horizontal="center" vertical="center"/>
    </xf>
    <xf numFmtId="0" fontId="12" fillId="10" borderId="0" xfId="0" applyFont="1" applyFill="1" applyAlignment="1">
      <alignment horizontal="center" vertical="center"/>
    </xf>
    <xf numFmtId="1" fontId="3" fillId="0" borderId="0" xfId="0" applyFont="1" applyNumberFormat="1"/>
    <xf numFmtId="1" fontId="3" fillId="8" borderId="0" xfId="0" applyFont="1" applyNumberFormat="1" applyFill="1"/>
    <xf numFmtId="168" fontId="3" fillId="7" borderId="0" xfId="0" applyFont="1" applyNumberFormat="1" applyFill="1" applyAlignment="1">
      <alignment horizontal="center" vertical="center"/>
    </xf>
    <xf numFmtId="1" fontId="22" fillId="7" borderId="0" xfId="0" applyFont="1" applyNumberFormat="1" applyFill="1" applyAlignment="1">
      <alignment horizontal="center" vertical="center"/>
    </xf>
    <xf numFmtId="1" fontId="3" fillId="7" borderId="0" xfId="0" applyFont="1" applyNumberFormat="1" applyFill="1"/>
    <xf numFmtId="3" fontId="22" fillId="7" borderId="0" xfId="0" applyFont="1" applyNumberFormat="1" applyFill="1" applyAlignment="1">
      <alignment horizontal="center"/>
    </xf>
    <xf numFmtId="1" fontId="3" fillId="8" borderId="0" xfId="0" applyFont="1" applyNumberFormat="1" applyFill="1" applyAlignment="1">
      <alignment horizontal="center" vertical="center"/>
    </xf>
    <xf numFmtId="168" fontId="3" fillId="8" borderId="0" xfId="0" applyFont="1" applyNumberFormat="1" applyFill="1" applyAlignment="1">
      <alignment horizontal="center" vertical="center"/>
    </xf>
    <xf numFmtId="3" fontId="3" fillId="8" borderId="0" xfId="0" applyFont="1" applyNumberFormat="1" applyFill="1" applyAlignment="1">
      <alignment horizontal="center" vertical="center"/>
    </xf>
    <xf numFmtId="1" fontId="22" fillId="8" borderId="0" xfId="0" applyFont="1" applyNumberFormat="1" applyFill="1" applyAlignment="1">
      <alignment horizontal="center" vertical="center"/>
    </xf>
    <xf numFmtId="17" fontId="12" fillId="3" borderId="43" xfId="0" applyFont="1" applyNumberFormat="1" applyFill="1" applyBorder="1" applyAlignment="1">
      <alignment horizontal="left" wrapText="1"/>
    </xf>
    <xf numFmtId="165" fontId="3" fillId="9" borderId="0" xfId="0" applyFont="1" applyNumberFormat="1" applyFill="1" applyAlignment="1">
      <alignment horizontal="center"/>
    </xf>
    <xf numFmtId="0" fontId="3" fillId="10" borderId="0" xfId="0" applyFont="1" applyFill="1" applyAlignment="1">
      <alignment horizontal="center" vertical="center"/>
    </xf>
    <xf numFmtId="168" fontId="3" fillId="0" borderId="0" xfId="0" applyFont="1" applyNumberFormat="1" applyAlignment="1">
      <alignment horizontal="center" vertical="center"/>
    </xf>
    <xf numFmtId="3" fontId="3" fillId="0" borderId="0" xfId="0" applyFont="1" applyNumberFormat="1" applyAlignment="1">
      <alignment horizontal="center" vertical="center"/>
    </xf>
    <xf numFmtId="2" fontId="3" fillId="10" borderId="0" xfId="0" applyFont="1" applyNumberFormat="1" applyFill="1" applyAlignment="1">
      <alignment horizontal="center"/>
    </xf>
    <xf numFmtId="3" fontId="22" fillId="8" borderId="0" xfId="0" applyFont="1" applyNumberFormat="1" applyFill="1" applyAlignment="1">
      <alignment horizontal="center"/>
    </xf>
    <xf numFmtId="0" fontId="3" fillId="0" borderId="1" xfId="0" applyFont="1" applyBorder="1" applyAlignment="1">
      <alignment horizontal="left"/>
    </xf>
    <xf numFmtId="0" fontId="1" fillId="0" borderId="32" xfId="0" applyFont="1" applyBorder="1"/>
    <xf numFmtId="3" fontId="3" fillId="0" borderId="32" xfId="0" applyFont="1" applyNumberFormat="1" applyBorder="1" applyAlignment="1">
      <alignment horizontal="center"/>
    </xf>
    <xf numFmtId="165" fontId="3" fillId="0" borderId="7" xfId="0" applyFont="1" applyNumberFormat="1" applyBorder="1" applyAlignment="1">
      <alignment horizontal="center"/>
    </xf>
    <xf numFmtId="165" fontId="3" fillId="0" borderId="4" xfId="0" applyFont="1" applyNumberFormat="1" applyBorder="1" applyAlignment="1">
      <alignment horizontal="center"/>
    </xf>
    <xf numFmtId="0" fontId="3" fillId="0" borderId="0" xfId="0" applyFont="1" applyAlignment="1">
      <alignment horizontal="center" vertical="center" wrapText="1"/>
    </xf>
    <xf numFmtId="165" fontId="3" fillId="0" borderId="0" xfId="0" applyFont="1" applyNumberFormat="1" applyAlignment="1">
      <alignment horizontal="center" vertical="center"/>
    </xf>
    <xf numFmtId="168" fontId="3" fillId="10" borderId="0" xfId="0" applyFont="1" applyNumberFormat="1" applyFill="1" applyAlignment="1">
      <alignment horizontal="center" vertical="center"/>
    </xf>
    <xf numFmtId="0" fontId="25" fillId="0" borderId="8" xfId="0" applyFont="1" applyBorder="1" applyAlignment="1">
      <alignment horizontal="center" vertical="center" wrapText="1"/>
    </xf>
    <xf numFmtId="0" fontId="3" fillId="0" borderId="32" xfId="0" applyFont="1" applyBorder="1" applyAlignment="1">
      <alignment horizontal="center" vertical="center"/>
    </xf>
    <xf numFmtId="3" fontId="3" fillId="0" borderId="32" xfId="0" applyFont="1" applyNumberFormat="1" applyBorder="1" applyAlignment="1">
      <alignment horizontal="center" vertical="center"/>
    </xf>
    <xf numFmtId="2" fontId="3" fillId="0" borderId="0" xfId="0" applyFont="1" applyNumberFormat="1" applyAlignment="1">
      <alignment horizontal="center"/>
    </xf>
    <xf numFmtId="165" fontId="3" fillId="0" borderId="32" xfId="0" applyFont="1" applyNumberFormat="1" applyBorder="1" applyAlignment="1">
      <alignment horizontal="center"/>
    </xf>
    <xf numFmtId="0" fontId="3" fillId="0" borderId="0" xfId="0" applyFont="1" applyAlignment="1">
      <alignment horizontal="left"/>
    </xf>
    <xf numFmtId="3" fontId="3" fillId="10" borderId="32" xfId="0" applyFont="1" applyNumberFormat="1" applyFill="1" applyBorder="1" applyAlignment="1">
      <alignment horizontal="center"/>
    </xf>
    <xf numFmtId="0" fontId="25" fillId="0" borderId="1" xfId="0" applyFont="1" applyBorder="1" applyAlignment="1">
      <alignment horizontal="center" vertical="center" wrapText="1"/>
    </xf>
    <xf numFmtId="0" fontId="3" fillId="10" borderId="1" xfId="0" applyFont="1" applyFill="1" applyBorder="1" applyAlignment="1">
      <alignment horizontal="center" vertical="center"/>
    </xf>
    <xf numFmtId="0" fontId="3" fillId="10" borderId="6" xfId="0" applyFont="1" applyFill="1" applyBorder="1" applyAlignment="1">
      <alignment horizontal="center" vertical="center"/>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3" fontId="3" fillId="8" borderId="4" xfId="0" applyFont="1" applyNumberFormat="1" applyFill="1" applyBorder="1" applyAlignment="1">
      <alignment horizontal="center" vertical="center"/>
    </xf>
    <xf numFmtId="3" fontId="3" fillId="10" borderId="4" xfId="0" applyFont="1" applyNumberFormat="1" applyFill="1" applyBorder="1" applyAlignment="1">
      <alignment horizontal="center" vertical="center"/>
    </xf>
    <xf numFmtId="3" fontId="3" fillId="0" borderId="4" xfId="0" applyFont="1" applyNumberFormat="1" applyBorder="1" applyAlignment="1">
      <alignment horizontal="center" vertical="center"/>
    </xf>
    <xf numFmtId="0" fontId="3" fillId="0" borderId="1" xfId="0" applyFont="1" applyBorder="1" applyAlignment="1">
      <alignment horizontal="center" vertical="center" wrapText="1"/>
    </xf>
    <xf numFmtId="0" fontId="3" fillId="0" borderId="1" xfId="0" applyFont="1" applyBorder="1" applyAlignment="1">
      <alignment wrapText="1"/>
    </xf>
    <xf numFmtId="0" fontId="3" fillId="0" borderId="3" xfId="0" applyFont="1" applyBorder="1" applyAlignment="1">
      <alignment horizontal="left" wrapText="1"/>
    </xf>
    <xf numFmtId="0" fontId="3" fillId="0" borderId="4" xfId="0" applyFont="1" applyBorder="1" applyAlignment="1">
      <alignment horizontal="left" wrapText="1"/>
    </xf>
    <xf numFmtId="0" fontId="3" fillId="0" borderId="32" xfId="0" applyFont="1" applyBorder="1" applyAlignment="1">
      <alignment horizontal="left"/>
    </xf>
    <xf numFmtId="165" fontId="3" fillId="2" borderId="32" xfId="0" applyFont="1" applyNumberFormat="1" applyFill="1" applyBorder="1" applyAlignment="1">
      <alignment horizontal="center"/>
    </xf>
    <xf numFmtId="0" fontId="3" fillId="0" borderId="7" xfId="0" applyFont="1" applyBorder="1"/>
    <xf numFmtId="168" fontId="12" fillId="0" borderId="0" xfId="0" applyFont="1" applyNumberFormat="1"/>
    <xf numFmtId="171" fontId="3" fillId="0" borderId="0" xfId="0" applyFont="1" applyNumberFormat="1" applyAlignment="1">
      <alignment horizontal="center"/>
    </xf>
    <xf numFmtId="17" fontId="12" fillId="3" borderId="44" xfId="0" applyFont="1" applyNumberFormat="1" applyFill="1" applyBorder="1" applyAlignment="1">
      <alignment horizontal="left" wrapText="1"/>
    </xf>
    <xf numFmtId="17" fontId="12" fillId="3" borderId="11" xfId="0" applyFont="1" applyNumberFormat="1" applyFill="1" applyBorder="1" applyAlignment="1">
      <alignment horizontal="left" wrapText="1"/>
    </xf>
    <xf numFmtId="3" fontId="3" fillId="0" borderId="4" xfId="0" applyFont="1" applyNumberFormat="1" applyBorder="1" applyAlignment="1">
      <alignment horizontal="center"/>
    </xf>
    <xf numFmtId="165" fontId="3" fillId="0" borderId="0" xfId="0" applyFont="1" applyNumberFormat="1"/>
    <xf numFmtId="0" fontId="12" fillId="3" borderId="8" xfId="0" applyFont="1" applyFill="1" applyBorder="1" applyAlignment="1">
      <alignment horizontal="left" wrapText="1"/>
    </xf>
    <xf numFmtId="0" fontId="3" fillId="0" borderId="8" xfId="0" applyFont="1" applyBorder="1" applyAlignment="1">
      <alignment wrapText="1"/>
    </xf>
    <xf numFmtId="0" fontId="3" fillId="0" borderId="3" xfId="0" applyFont="1" applyBorder="1" applyAlignment="1">
      <alignment vertical="top" wrapText="1"/>
    </xf>
    <xf numFmtId="17" fontId="12" fillId="3" borderId="42" xfId="0" applyFont="1" applyNumberFormat="1" applyFill="1" applyBorder="1" applyAlignment="1">
      <alignment horizontal="left" wrapText="1"/>
    </xf>
    <xf numFmtId="17" fontId="12" fillId="3" borderId="38" xfId="0" applyFont="1" applyNumberFormat="1" applyFill="1" applyBorder="1" applyAlignment="1">
      <alignment horizontal="left" wrapText="1"/>
    </xf>
    <xf numFmtId="17" fontId="12" fillId="3" borderId="7" xfId="0" applyFont="1" applyNumberFormat="1" applyFill="1" applyBorder="1" applyAlignment="1">
      <alignment horizontal="left" vertical="top" wrapText="1"/>
    </xf>
    <xf numFmtId="0" fontId="22" fillId="0" borderId="1" xfId="0" applyFont="1" applyBorder="1" applyAlignment="1">
      <alignment horizontal="left" vertical="top" wrapText="1"/>
    </xf>
    <xf numFmtId="0" fontId="26" fillId="0" borderId="0" xfId="0" applyFont="1" applyAlignment="1">
      <alignment horizontal="center" vertical="center" wrapText="1"/>
    </xf>
    <xf numFmtId="0" fontId="25" fillId="0" borderId="1" xfId="0" applyFont="1" applyBorder="1" applyAlignment="1">
      <alignment wrapText="1"/>
    </xf>
    <xf numFmtId="0" fontId="12" fillId="0" borderId="8" xfId="0" applyFont="1" applyBorder="1" applyAlignment="1">
      <alignment horizontal="center" vertical="top" wrapText="1"/>
    </xf>
    <xf numFmtId="0" fontId="12" fillId="0" borderId="7" xfId="0" applyFont="1" applyBorder="1" applyAlignment="1">
      <alignment horizontal="center" vertical="top" wrapText="1"/>
    </xf>
    <xf numFmtId="0" fontId="12" fillId="0" borderId="8" xfId="0" applyFont="1" applyBorder="1" applyAlignment="1">
      <alignment horizontal="center" wrapText="1"/>
    </xf>
    <xf numFmtId="0" fontId="12" fillId="0" borderId="0" xfId="0" applyFont="1" applyAlignment="1">
      <alignment horizontal="center" wrapText="1"/>
    </xf>
    <xf numFmtId="0" fontId="12" fillId="10" borderId="42" xfId="0" applyFont="1" applyFill="1" applyBorder="1" applyAlignment="1">
      <alignment horizontal="center"/>
    </xf>
    <xf numFmtId="0" fontId="12" fillId="10" borderId="38" xfId="0" applyFont="1" applyFill="1" applyBorder="1" applyAlignment="1">
      <alignment horizontal="center"/>
    </xf>
    <xf numFmtId="0" fontId="12" fillId="10" borderId="32" xfId="0" applyFont="1" applyFill="1" applyBorder="1" applyAlignment="1">
      <alignment horizontal="center"/>
    </xf>
    <xf numFmtId="0" fontId="1" fillId="7" borderId="0" xfId="0" applyFont="1" applyFill="1"/>
    <xf numFmtId="0" fontId="2" fillId="7" borderId="0" xfId="0" applyFont="1" applyFill="1"/>
    <xf numFmtId="0" fontId="3" fillId="8" borderId="8" xfId="0" applyFont="1" applyFill="1" applyBorder="1"/>
    <xf numFmtId="1" fontId="3" fillId="9" borderId="0" xfId="0" applyFont="1" applyNumberFormat="1" applyFill="1" applyAlignment="1">
      <alignment horizontal="center" wrapText="1"/>
    </xf>
    <xf numFmtId="3" fontId="12" fillId="0" borderId="0" xfId="0" applyFont="1" applyNumberFormat="1" applyAlignment="1">
      <alignment horizontal="center" wrapText="1"/>
    </xf>
    <xf numFmtId="3" fontId="12" fillId="0" borderId="4" xfId="0" applyFont="1" applyNumberFormat="1" applyBorder="1" applyAlignment="1">
      <alignment horizontal="center" wrapText="1"/>
    </xf>
    <xf numFmtId="0" fontId="1" fillId="8" borderId="32" xfId="0" applyFont="1" applyFill="1" applyBorder="1"/>
    <xf numFmtId="0" fontId="1" fillId="8" borderId="0" xfId="0" applyFont="1" applyFill="1"/>
    <xf numFmtId="3" fontId="22" fillId="8" borderId="0" xfId="0" applyFont="1" applyNumberFormat="1" applyFill="1" applyAlignment="1">
      <alignment horizontal="center" wrapText="1"/>
    </xf>
    <xf numFmtId="3" fontId="3" fillId="0" borderId="32" xfId="0" applyFont="1" applyNumberFormat="1" applyBorder="1" applyAlignment="1">
      <alignment horizontal="center" wrapText="1"/>
    </xf>
    <xf numFmtId="3" fontId="22" fillId="0" borderId="0" xfId="0" applyFont="1" applyNumberFormat="1" applyAlignment="1">
      <alignment horizontal="center" wrapText="1"/>
    </xf>
    <xf numFmtId="1" fontId="22" fillId="0" borderId="4" xfId="0" applyFont="1" applyNumberFormat="1" applyBorder="1" applyAlignment="1">
      <alignment horizontal="center"/>
    </xf>
    <xf numFmtId="3" fontId="3" fillId="8" borderId="32" xfId="0" applyFont="1" applyNumberFormat="1" applyFill="1" applyBorder="1" applyAlignment="1">
      <alignment horizontal="center" wrapText="1"/>
    </xf>
    <xf numFmtId="1" fontId="3" fillId="8" borderId="0" xfId="0" applyFont="1" applyNumberFormat="1" applyFill="1" applyAlignment="1">
      <alignment horizontal="center" wrapText="1"/>
    </xf>
    <xf numFmtId="3" fontId="12" fillId="8" borderId="0" xfId="0" applyFont="1" applyNumberFormat="1" applyFill="1" applyAlignment="1">
      <alignment horizontal="center" wrapText="1"/>
    </xf>
    <xf numFmtId="1" fontId="1" fillId="8" borderId="0" xfId="0" applyFont="1" applyNumberFormat="1" applyFill="1"/>
    <xf numFmtId="0" fontId="12" fillId="0" borderId="0" xfId="0" applyFont="1"/>
    <xf numFmtId="1" fontId="12" fillId="0" borderId="0" xfId="0" applyFont="1" applyNumberFormat="1"/>
    <xf numFmtId="3" fontId="12" fillId="0" borderId="0" xfId="0" applyFont="1" applyNumberFormat="1"/>
    <xf numFmtId="168" fontId="1" fillId="0" borderId="0" xfId="0" applyFont="1" applyNumberFormat="1"/>
    <xf numFmtId="1" fontId="1" fillId="9" borderId="0" xfId="0" applyFont="1" applyNumberFormat="1" applyFill="1"/>
    <xf numFmtId="3" fontId="22" fillId="9" borderId="0" xfId="0" applyFont="1" applyNumberFormat="1" applyFill="1" applyAlignment="1">
      <alignment horizontal="center"/>
    </xf>
    <xf numFmtId="0" fontId="22" fillId="0" borderId="0" xfId="0" applyFont="1" applyAlignment="1">
      <alignment horizontal="center" wrapText="1"/>
    </xf>
    <xf numFmtId="0" fontId="27" fillId="0" borderId="1" xfId="0" applyFont="1" applyBorder="1" applyAlignment="1">
      <alignment horizontal="left" indent="2"/>
    </xf>
    <xf numFmtId="0" fontId="3" fillId="0" borderId="4" xfId="0" applyFont="1" applyBorder="1" applyAlignment="1">
      <alignment horizontal="center" wrapText="1"/>
    </xf>
    <xf numFmtId="3" fontId="12" fillId="8" borderId="4" xfId="0" applyFont="1" applyNumberFormat="1" applyFill="1" applyBorder="1" applyAlignment="1">
      <alignment horizontal="center" wrapText="1"/>
    </xf>
    <xf numFmtId="0" fontId="12" fillId="0" borderId="1" xfId="0" applyFont="1" applyBorder="1" applyAlignment="1">
      <alignment horizontal="center" wrapText="1"/>
    </xf>
    <xf numFmtId="0" fontId="12" fillId="0" borderId="1" xfId="0" applyFont="1" applyBorder="1" applyAlignment="1">
      <alignment horizontal="center" vertical="top" wrapText="1"/>
    </xf>
    <xf numFmtId="0" fontId="3" fillId="0" borderId="3" xfId="0" applyFont="1" applyBorder="1" applyAlignment="1">
      <alignment wrapText="1"/>
    </xf>
    <xf numFmtId="0" fontId="3" fillId="0" borderId="4" xfId="0" applyFont="1" applyBorder="1" applyAlignment="1">
      <alignment wrapText="1"/>
    </xf>
    <xf numFmtId="170" fontId="3" fillId="0" borderId="0" xfId="0" applyFont="1" applyNumberFormat="1" applyAlignment="1">
      <alignment horizontal="center" wrapText="1"/>
    </xf>
    <xf numFmtId="0" fontId="22" fillId="0" borderId="0" xfId="0" applyFont="1" applyAlignment="1">
      <alignment wrapText="1"/>
    </xf>
    <xf numFmtId="170" fontId="22" fillId="0" borderId="0" xfId="0" applyFont="1" applyNumberFormat="1" applyAlignment="1">
      <alignment wrapText="1"/>
    </xf>
    <xf numFmtId="0" fontId="12" fillId="0" borderId="32" xfId="0" applyFont="1" applyBorder="1" applyAlignment="1">
      <alignment horizontal="center" vertical="top" wrapText="1"/>
    </xf>
    <xf numFmtId="170" fontId="3" fillId="0" borderId="4" xfId="0" applyFont="1" applyNumberFormat="1" applyBorder="1" applyAlignment="1">
      <alignment horizontal="center" wrapText="1"/>
    </xf>
    <xf numFmtId="3" fontId="3" fillId="0" borderId="0" xfId="0" applyFont="1" applyNumberFormat="1" applyAlignment="1">
      <alignment vertical="top"/>
    </xf>
    <xf numFmtId="1" fontId="12" fillId="0" borderId="0" xfId="0" applyFont="1" applyNumberFormat="1" applyAlignment="1">
      <alignment horizontal="center" wrapText="1"/>
    </xf>
    <xf numFmtId="0" fontId="28" fillId="0" borderId="0" xfId="0" applyFont="1"/>
    <xf numFmtId="1" fontId="3" fillId="0" borderId="32" xfId="0" applyFont="1" applyNumberFormat="1" applyBorder="1" applyAlignment="1">
      <alignment horizontal="center" wrapText="1"/>
    </xf>
    <xf numFmtId="1" fontId="3" fillId="10" borderId="32" xfId="0" applyFont="1" applyNumberFormat="1" applyFill="1" applyBorder="1" applyAlignment="1">
      <alignment horizontal="center" wrapText="1"/>
    </xf>
    <xf numFmtId="0" fontId="22" fillId="0" borderId="3" xfId="0" applyFont="1" applyBorder="1"/>
    <xf numFmtId="0" fontId="22" fillId="0" borderId="4" xfId="0" applyFont="1" applyBorder="1"/>
    <xf numFmtId="3" fontId="1" fillId="8" borderId="0" xfId="0" applyFont="1" applyNumberFormat="1" applyFill="1"/>
    <xf numFmtId="1" fontId="22" fillId="0" borderId="0" xfId="0" applyFont="1" applyNumberFormat="1" applyAlignment="1">
      <alignment horizontal="center"/>
    </xf>
    <xf numFmtId="1" fontId="22" fillId="8" borderId="4" xfId="0" applyFont="1" applyNumberFormat="1" applyFill="1" applyBorder="1" applyAlignment="1">
      <alignment horizontal="center"/>
    </xf>
    <xf numFmtId="0" fontId="27" fillId="0" borderId="1" xfId="0" applyFont="1" applyBorder="1" applyAlignment="1">
      <alignment horizontal="left" indent="5"/>
    </xf>
    <xf numFmtId="0" fontId="3" fillId="0" borderId="1" xfId="0" applyFont="1" applyBorder="1" applyAlignment="1">
      <alignment horizontal="left" vertical="top" indent="5" wrapText="1"/>
    </xf>
    <xf numFmtId="3" fontId="3" fillId="8" borderId="7" xfId="0" applyFont="1" applyNumberFormat="1" applyFill="1" applyBorder="1" applyAlignment="1">
      <alignment horizontal="center" wrapText="1"/>
    </xf>
    <xf numFmtId="0" fontId="3" fillId="0" borderId="1" xfId="0" applyFont="1" applyBorder="1" applyAlignment="1">
      <alignment horizontal="left" indent="3" wrapText="1"/>
    </xf>
    <xf numFmtId="0" fontId="3" fillId="0" borderId="0" xfId="0" applyFont="1" applyAlignment="1">
      <alignment horizontal="left" indent="3" wrapText="1"/>
    </xf>
    <xf numFmtId="0" fontId="3" fillId="0" borderId="6" xfId="0" applyFont="1" applyBorder="1" applyAlignment="1">
      <alignment horizontal="left" indent="3" wrapText="1"/>
    </xf>
    <xf numFmtId="0" fontId="3" fillId="13" borderId="1" xfId="0" applyFont="1" applyFill="1" applyBorder="1" applyAlignment="1">
      <alignment horizontal="left" vertical="top" indent="3" wrapText="1"/>
    </xf>
    <xf numFmtId="0" fontId="3" fillId="13" borderId="0" xfId="0" applyFont="1" applyFill="1" applyAlignment="1">
      <alignment horizontal="left" vertical="top" indent="3" wrapText="1"/>
    </xf>
    <xf numFmtId="0" fontId="3" fillId="13" borderId="6" xfId="0" applyFont="1" applyFill="1" applyBorder="1" applyAlignment="1">
      <alignment horizontal="left" vertical="top" indent="3" wrapText="1"/>
    </xf>
    <xf numFmtId="0" fontId="3" fillId="0" borderId="8" xfId="0" applyFont="1" applyBorder="1" applyAlignment="1">
      <alignment horizontal="left" indent="3" wrapText="1"/>
    </xf>
    <xf numFmtId="0" fontId="3" fillId="0" borderId="7" xfId="0" applyFont="1" applyBorder="1" applyAlignment="1">
      <alignment horizontal="left" indent="3" wrapText="1"/>
    </xf>
    <xf numFmtId="0" fontId="3" fillId="0" borderId="2" xfId="0" applyFont="1" applyBorder="1" applyAlignment="1">
      <alignment horizontal="left" indent="3" wrapText="1"/>
    </xf>
    <xf numFmtId="0" fontId="3" fillId="0" borderId="5" xfId="0" applyFont="1" applyBorder="1" applyAlignment="1">
      <alignment horizontal="left" wrapText="1"/>
    </xf>
    <xf numFmtId="0" fontId="3" fillId="13" borderId="1" xfId="0" applyFont="1" applyFill="1" applyBorder="1" applyAlignment="1">
      <alignment horizontal="left" indent="3" wrapText="1"/>
    </xf>
    <xf numFmtId="0" fontId="3" fillId="13" borderId="0" xfId="0" applyFont="1" applyFill="1" applyAlignment="1">
      <alignment horizontal="left" indent="3" wrapText="1"/>
    </xf>
    <xf numFmtId="0" fontId="3" fillId="13" borderId="6" xfId="0" applyFont="1" applyFill="1" applyBorder="1" applyAlignment="1">
      <alignment horizontal="left" indent="3" wrapText="1"/>
    </xf>
    <xf numFmtId="0" fontId="3" fillId="0" borderId="6" xfId="0" applyFont="1" applyBorder="1" applyAlignment="1">
      <alignment horizontal="left" wrapText="1"/>
    </xf>
    <xf numFmtId="0" fontId="29" fillId="0" borderId="0" xfId="0" applyFont="1" applyAlignment="1">
      <alignment horizontal="left" vertical="top" wrapText="1"/>
    </xf>
    <xf numFmtId="0" fontId="3" fillId="8" borderId="7" xfId="0" applyFont="1" applyFill="1" applyBorder="1"/>
    <xf numFmtId="168" fontId="22" fillId="8" borderId="0" xfId="0" applyFont="1" applyNumberFormat="1" applyFill="1" applyAlignment="1">
      <alignment horizontal="center"/>
    </xf>
    <xf numFmtId="168" fontId="3" fillId="0" borderId="0" xfId="0" applyFont="1" applyNumberFormat="1" applyAlignment="1">
      <alignment horizontal="center"/>
    </xf>
    <xf numFmtId="168" fontId="3" fillId="10" borderId="0" xfId="0" applyFont="1" applyNumberFormat="1" applyFill="1" applyAlignment="1">
      <alignment horizontal="center"/>
    </xf>
    <xf numFmtId="169" fontId="3" fillId="0" borderId="0" xfId="0" applyFont="1" applyNumberFormat="1" applyAlignment="1">
      <alignment horizontal="center"/>
    </xf>
    <xf numFmtId="168" fontId="3" fillId="9" borderId="32" xfId="0" applyFont="1" applyNumberFormat="1" applyFill="1" applyBorder="1" applyAlignment="1">
      <alignment horizontal="center"/>
    </xf>
    <xf numFmtId="168" fontId="22" fillId="0" borderId="0" xfId="0" applyFont="1" applyNumberFormat="1" applyAlignment="1">
      <alignment horizontal="center"/>
    </xf>
    <xf numFmtId="0" fontId="3" fillId="10" borderId="7" xfId="0" applyFont="1" applyFill="1" applyBorder="1"/>
    <xf numFmtId="3" fontId="3" fillId="10" borderId="4" xfId="0" applyFont="1" applyNumberFormat="1" applyFill="1" applyBorder="1" applyAlignment="1">
      <alignment horizontal="center"/>
    </xf>
    <xf numFmtId="169" fontId="3" fillId="16" borderId="4" xfId="0" applyFont="1" applyNumberFormat="1" applyFill="1" applyBorder="1" applyAlignment="1">
      <alignment horizontal="center"/>
    </xf>
    <xf numFmtId="168" fontId="22" fillId="8" borderId="32" xfId="0" applyFont="1" applyNumberFormat="1" applyFill="1" applyBorder="1" applyAlignment="1">
      <alignment horizontal="center"/>
    </xf>
    <xf numFmtId="168" fontId="22" fillId="10" borderId="0" xfId="0" applyFont="1" applyNumberFormat="1" applyFill="1" applyAlignment="1">
      <alignment horizontal="center"/>
    </xf>
    <xf numFmtId="168" fontId="3" fillId="10" borderId="7" xfId="0" applyFont="1" applyNumberFormat="1" applyFill="1" applyBorder="1" applyAlignment="1">
      <alignment horizontal="center"/>
    </xf>
    <xf numFmtId="168" fontId="22" fillId="10" borderId="7" xfId="0" applyFont="1" applyNumberFormat="1" applyFill="1" applyBorder="1" applyAlignment="1">
      <alignment horizontal="center"/>
    </xf>
    <xf numFmtId="0" fontId="3" fillId="0" borderId="8" xfId="0" applyFont="1" applyBorder="1"/>
    <xf numFmtId="0" fontId="3" fillId="0" borderId="4" xfId="0" applyFont="1" applyBorder="1" applyAlignment="1">
      <alignment horizontal="center"/>
    </xf>
    <xf numFmtId="0" fontId="3" fillId="13" borderId="32" xfId="0" applyFont="1" applyFill="1" applyBorder="1" applyAlignment="1">
      <alignment horizontal="center"/>
    </xf>
    <xf numFmtId="0" fontId="3" fillId="13" borderId="2" xfId="0" applyFont="1" applyFill="1" applyBorder="1" applyAlignment="1">
      <alignment horizontal="center"/>
    </xf>
    <xf numFmtId="0" fontId="12" fillId="13" borderId="8" xfId="0" applyFont="1" applyFill="1" applyBorder="1"/>
    <xf numFmtId="168" fontId="22" fillId="15" borderId="7" xfId="0" applyFont="1" applyNumberFormat="1" applyFill="1" applyBorder="1" applyAlignment="1">
      <alignment horizontal="center"/>
    </xf>
    <xf numFmtId="0" fontId="1" fillId="15" borderId="0" xfId="0" applyFont="1" applyFill="1"/>
    <xf numFmtId="168" fontId="3" fillId="0" borderId="4" xfId="0" applyFont="1" applyNumberFormat="1" applyBorder="1" applyAlignment="1">
      <alignment horizontal="center"/>
    </xf>
    <xf numFmtId="0" fontId="3" fillId="0" borderId="6" xfId="0" applyFont="1" applyBorder="1" applyAlignment="1">
      <alignment horizontal="center"/>
    </xf>
    <xf numFmtId="0" fontId="3" fillId="0" borderId="5" xfId="0" applyFont="1" applyBorder="1" applyAlignment="1">
      <alignment horizontal="center"/>
    </xf>
    <xf numFmtId="168" fontId="3" fillId="0" borderId="8" xfId="0" applyFont="1" applyNumberFormat="1" applyBorder="1" applyAlignment="1">
      <alignment horizontal="center"/>
    </xf>
    <xf numFmtId="168" fontId="3" fillId="0" borderId="32" xfId="0" applyFont="1" applyNumberFormat="1" applyBorder="1" applyAlignment="1">
      <alignment horizontal="center"/>
    </xf>
    <xf numFmtId="168" fontId="3" fillId="10" borderId="32" xfId="0" applyFont="1" applyNumberFormat="1" applyFill="1" applyBorder="1" applyAlignment="1">
      <alignment horizontal="center"/>
    </xf>
    <xf numFmtId="169" fontId="3" fillId="10" borderId="4" xfId="0" applyFont="1" applyNumberFormat="1" applyFill="1" applyBorder="1" applyAlignment="1">
      <alignment horizontal="center"/>
    </xf>
    <xf numFmtId="168" fontId="22" fillId="0" borderId="8" xfId="0" applyFont="1" applyNumberFormat="1" applyBorder="1" applyAlignment="1">
      <alignment horizontal="center"/>
    </xf>
    <xf numFmtId="168" fontId="22" fillId="0" borderId="32" xfId="0" applyFont="1" applyNumberFormat="1" applyBorder="1" applyAlignment="1">
      <alignment horizontal="center"/>
    </xf>
    <xf numFmtId="168" fontId="22" fillId="10" borderId="32" xfId="0" applyFont="1" applyNumberFormat="1" applyFill="1" applyBorder="1" applyAlignment="1">
      <alignment horizontal="center"/>
    </xf>
    <xf numFmtId="169" fontId="3" fillId="0" borderId="6" xfId="0" applyFont="1" applyNumberFormat="1" applyBorder="1" applyAlignment="1">
      <alignment horizontal="center"/>
    </xf>
    <xf numFmtId="169" fontId="3" fillId="0" borderId="4" xfId="0" applyFont="1" applyNumberFormat="1" applyBorder="1" applyAlignment="1">
      <alignment horizontal="center"/>
    </xf>
    <xf numFmtId="0" fontId="22" fillId="0" borderId="1" xfId="0" applyFont="1" applyBorder="1"/>
    <xf numFmtId="172" fontId="3" fillId="0" borderId="0" xfId="0" applyFont="1" applyNumberFormat="1"/>
    <xf numFmtId="169" fontId="3" fillId="0" borderId="0" xfId="0" applyFont="1" applyNumberFormat="1"/>
    <xf numFmtId="0" fontId="12" fillId="3" borderId="42" xfId="0" applyFont="1" applyFill="1" applyBorder="1"/>
    <xf numFmtId="0" fontId="12" fillId="3" borderId="38" xfId="0" applyFont="1" applyFill="1" applyBorder="1"/>
    <xf numFmtId="0" fontId="12" fillId="3" borderId="43" xfId="0" applyFont="1" applyFill="1" applyBorder="1"/>
    <xf numFmtId="0" fontId="12" fillId="3" borderId="38" xfId="0" applyFont="1" applyFill="1" applyBorder="1" applyAlignment="1">
      <alignment horizontal="center"/>
    </xf>
    <xf numFmtId="0" fontId="12" fillId="3" borderId="43" xfId="0" applyFont="1" applyFill="1" applyBorder="1" applyAlignment="1">
      <alignment horizontal="center"/>
    </xf>
    <xf numFmtId="168" fontId="3" fillId="8" borderId="4" xfId="0" applyFont="1" applyNumberFormat="1" applyFill="1" applyBorder="1" applyAlignment="1">
      <alignment horizontal="center"/>
    </xf>
    <xf numFmtId="168" fontId="22" fillId="8" borderId="7" xfId="0" applyFont="1" applyNumberFormat="1" applyFill="1" applyBorder="1" applyAlignment="1">
      <alignment horizontal="center"/>
    </xf>
    <xf numFmtId="0" fontId="22" fillId="0" borderId="8" xfId="0" applyFont="1" applyBorder="1"/>
    <xf numFmtId="0" fontId="22" fillId="0" borderId="7" xfId="0" applyFont="1" applyBorder="1"/>
    <xf numFmtId="168" fontId="22" fillId="0" borderId="1" xfId="0" applyFont="1" applyNumberFormat="1" applyBorder="1" applyAlignment="1">
      <alignment horizontal="center"/>
    </xf>
    <xf numFmtId="168" fontId="3" fillId="0" borderId="1" xfId="0" applyFont="1" applyNumberFormat="1" applyBorder="1" applyAlignment="1">
      <alignment horizontal="center"/>
    </xf>
    <xf numFmtId="168" fontId="3" fillId="0" borderId="3" xfId="0" applyFont="1" applyNumberFormat="1" applyBorder="1" applyAlignment="1">
      <alignment horizontal="center"/>
    </xf>
    <xf numFmtId="0" fontId="30" fillId="0" borderId="1" xfId="0" applyFont="1" applyBorder="1" applyAlignment="1">
      <alignment horizontal="left" wrapText="1"/>
    </xf>
    <xf numFmtId="169" fontId="3" fillId="0" borderId="3" xfId="0" applyFont="1" applyNumberFormat="1" applyBorder="1" applyAlignment="1">
      <alignment horizontal="center"/>
    </xf>
    <xf numFmtId="0" fontId="12" fillId="0" borderId="0" xfId="0" applyFont="1" applyAlignment="1">
      <alignment vertical="top" wrapText="1"/>
    </xf>
    <xf numFmtId="169" fontId="3" fillId="0" borderId="5" xfId="0" applyFont="1" applyNumberFormat="1" applyBorder="1" applyAlignment="1">
      <alignment horizontal="center"/>
    </xf>
    <xf numFmtId="169" fontId="3" fillId="8" borderId="4" xfId="0" applyFont="1" applyNumberFormat="1" applyFill="1" applyBorder="1" applyAlignment="1">
      <alignment horizontal="center"/>
    </xf>
    <xf numFmtId="0" fontId="31" fillId="0" borderId="0" xfId="0" applyFont="1" applyAlignment="1">
      <alignment horizontal="left" vertical="top" wrapText="1"/>
    </xf>
    <xf numFmtId="168" fontId="3" fillId="12" borderId="0" xfId="0" applyFont="1" applyNumberFormat="1" applyFill="1" applyAlignment="1">
      <alignment horizontal="center" wrapText="1"/>
    </xf>
    <xf numFmtId="168" fontId="3" fillId="10" borderId="0" xfId="0" applyFont="1" applyNumberFormat="1" applyFill="1" applyAlignment="1">
      <alignment horizontal="center" wrapText="1"/>
    </xf>
    <xf numFmtId="0" fontId="22" fillId="0" borderId="1" xfId="0" applyFont="1" applyBorder="1" applyAlignment="1">
      <alignment horizontal="left"/>
    </xf>
    <xf numFmtId="169" fontId="3" fillId="15" borderId="4" xfId="0" applyFont="1" applyNumberFormat="1" applyFill="1" applyBorder="1" applyAlignment="1">
      <alignment horizontal="center"/>
    </xf>
    <xf numFmtId="2" fontId="3" fillId="0" borderId="0" xfId="0" applyFont="1" applyNumberFormat="1"/>
    <xf numFmtId="2" fontId="3" fillId="0" borderId="0" xfId="0" applyFont="1" applyNumberFormat="1" applyAlignment="1">
      <alignment horizontal="right"/>
    </xf>
    <xf numFmtId="2" fontId="3" fillId="0" borderId="7" xfId="0" applyFont="1" applyNumberFormat="1" applyBorder="1"/>
    <xf numFmtId="2" fontId="3" fillId="0" borderId="7" xfId="0" applyFont="1" applyNumberFormat="1" applyBorder="1" applyAlignment="1">
      <alignment horizontal="right"/>
    </xf>
    <xf numFmtId="0" fontId="12" fillId="0" borderId="14" xfId="0" applyFont="1" applyBorder="1"/>
    <xf numFmtId="0" fontId="12" fillId="0" borderId="13" xfId="0" applyFont="1" applyBorder="1"/>
    <xf numFmtId="0" fontId="3" fillId="0" borderId="13" xfId="0" applyFont="1" applyBorder="1" applyAlignment="1">
      <alignment horizontal="right"/>
    </xf>
    <xf numFmtId="0" fontId="3" fillId="0" borderId="12" xfId="0" applyFont="1" applyBorder="1"/>
    <xf numFmtId="168" fontId="3" fillId="17" borderId="0" xfId="0" applyFont="1" applyNumberFormat="1" applyFill="1" applyAlignment="1">
      <alignment horizontal="center"/>
    </xf>
    <xf numFmtId="168" fontId="3" fillId="17" borderId="0" xfId="0" applyFont="1" applyNumberFormat="1" applyFill="1" applyAlignment="1">
      <alignment horizontal="center" wrapText="1"/>
    </xf>
    <xf numFmtId="169" fontId="3" fillId="18" borderId="4" xfId="0" applyFont="1" applyNumberFormat="1" applyFill="1" applyBorder="1" applyAlignment="1">
      <alignment horizontal="center"/>
    </xf>
    <xf numFmtId="0" fontId="1" fillId="17" borderId="0" xfId="0" applyFont="1" applyFill="1"/>
    <xf numFmtId="0" fontId="3" fillId="0" borderId="0" xfId="0" applyFont="1" applyAlignment="1">
      <alignment horizontal="left" indent="4"/>
    </xf>
    <xf numFmtId="169" fontId="3" fillId="0" borderId="4" xfId="0" applyFont="1" applyNumberFormat="1" applyBorder="1"/>
    <xf numFmtId="0" fontId="3" fillId="0" borderId="3" xfId="0" applyFont="1" applyBorder="1" applyAlignment="1">
      <alignment horizontal="left" indent="4"/>
    </xf>
    <xf numFmtId="3" fontId="32" fillId="0" borderId="0" xfId="0" applyFont="1" applyNumberFormat="1"/>
    <xf numFmtId="0" fontId="3" fillId="0" borderId="6" xfId="0" applyFont="1" applyBorder="1"/>
    <xf numFmtId="173" fontId="3" fillId="0" borderId="0" xfId="0" applyFont="1" applyNumberFormat="1"/>
    <xf numFmtId="0" fontId="3" fillId="19" borderId="8" xfId="0" applyFont="1" applyFill="1" applyBorder="1"/>
    <xf numFmtId="0" fontId="3" fillId="19" borderId="7" xfId="0" applyFont="1" applyFill="1" applyBorder="1"/>
    <xf numFmtId="0" fontId="3" fillId="19" borderId="2" xfId="0" applyFont="1" applyFill="1" applyBorder="1"/>
    <xf numFmtId="0" fontId="3" fillId="17" borderId="1" xfId="0" applyFont="1" applyFill="1" applyBorder="1" applyAlignment="1">
      <alignment horizontal="left" vertical="top" indent="3" wrapText="1"/>
    </xf>
    <xf numFmtId="168" fontId="3" fillId="17" borderId="1" xfId="0" applyFont="1" applyNumberFormat="1" applyFill="1" applyBorder="1" applyAlignment="1">
      <alignment horizontal="center"/>
    </xf>
    <xf numFmtId="0" fontId="3" fillId="0" borderId="13" xfId="0" applyFont="1" applyBorder="1"/>
    <xf numFmtId="3" fontId="3" fillId="0" borderId="7" xfId="0" applyFont="1" applyNumberFormat="1" applyBorder="1" applyAlignment="1">
      <alignment horizontal="right"/>
    </xf>
    <xf numFmtId="0" fontId="3" fillId="10" borderId="7" xfId="0" applyFont="1" applyFill="1" applyBorder="1" applyAlignment="1">
      <alignment horizontal="right"/>
    </xf>
    <xf numFmtId="0" fontId="22" fillId="0" borderId="0" xfId="0" applyFont="1" applyAlignment="1">
      <alignment horizontal="center"/>
    </xf>
    <xf numFmtId="10" fontId="3" fillId="0" borderId="0" xfId="0" applyFont="1" applyNumberFormat="1" applyAlignment="1">
      <alignment horizontal="center"/>
    </xf>
    <xf numFmtId="10" fontId="1" fillId="0" borderId="0" xfId="0" applyFont="1" applyNumberFormat="1" applyAlignment="1">
      <alignment horizontal="center"/>
    </xf>
    <xf numFmtId="10" fontId="1" fillId="0" borderId="32" xfId="0" applyFont="1" applyNumberFormat="1" applyBorder="1" applyAlignment="1">
      <alignment horizontal="center"/>
    </xf>
    <xf numFmtId="10" fontId="1" fillId="17" borderId="32" xfId="0" applyFont="1" applyNumberFormat="1" applyFill="1" applyBorder="1" applyAlignment="1">
      <alignment horizontal="center"/>
    </xf>
    <xf numFmtId="0" fontId="1" fillId="17" borderId="0" xfId="0" applyFont="1" applyFill="1" applyAlignment="1">
      <alignment horizontal="center"/>
    </xf>
    <xf numFmtId="10" fontId="1" fillId="17" borderId="0" xfId="0" applyFont="1" applyNumberFormat="1" applyFill="1" applyAlignment="1">
      <alignment horizontal="center"/>
    </xf>
    <xf numFmtId="10" fontId="3" fillId="17" borderId="7" xfId="0" applyFont="1" applyNumberFormat="1" applyFill="1" applyBorder="1"/>
    <xf numFmtId="10" fontId="3" fillId="17" borderId="8" xfId="0" applyFont="1" applyNumberFormat="1" applyFill="1" applyBorder="1"/>
    <xf numFmtId="10" fontId="3" fillId="17" borderId="7" xfId="0" applyFont="1" applyNumberFormat="1" applyFill="1" applyBorder="1" applyAlignment="1">
      <alignment horizontal="center"/>
    </xf>
    <xf numFmtId="10" fontId="1" fillId="17" borderId="7" xfId="0" applyFont="1" applyNumberFormat="1" applyFill="1" applyBorder="1" applyAlignment="1">
      <alignment horizontal="center"/>
    </xf>
    <xf numFmtId="0" fontId="22" fillId="17" borderId="0" xfId="0" applyFont="1" applyFill="1"/>
    <xf numFmtId="0" fontId="22" fillId="17" borderId="1" xfId="0" applyFont="1" applyFill="1" applyBorder="1"/>
    <xf numFmtId="0" fontId="22" fillId="17" borderId="0" xfId="0" applyFont="1" applyFill="1" applyAlignment="1">
      <alignment horizontal="center"/>
    </xf>
    <xf numFmtId="0" fontId="22" fillId="17" borderId="4" xfId="0" applyFont="1" applyFill="1" applyBorder="1"/>
    <xf numFmtId="0" fontId="22" fillId="17" borderId="3" xfId="0" applyFont="1" applyFill="1" applyBorder="1"/>
    <xf numFmtId="0" fontId="22" fillId="17" borderId="4" xfId="0" applyFont="1" applyFill="1" applyBorder="1" applyAlignment="1">
      <alignment horizontal="center"/>
    </xf>
    <xf numFmtId="0" fontId="1" fillId="17" borderId="4" xfId="0" applyFont="1" applyFill="1" applyBorder="1" applyAlignment="1">
      <alignment horizontal="center"/>
    </xf>
    <xf numFmtId="1" fontId="1" fillId="17" borderId="4" xfId="0" applyFont="1" applyNumberFormat="1" applyFill="1" applyBorder="1" applyAlignment="1">
      <alignment horizontal="center"/>
    </xf>
    <xf numFmtId="0" fontId="1" fillId="0" borderId="4" xfId="0" applyFont="1" applyBorder="1" applyAlignment="1">
      <alignment horizontal="center"/>
    </xf>
    <xf numFmtId="0" fontId="22" fillId="0" borderId="4" xfId="0" applyFont="1" applyBorder="1" applyAlignment="1">
      <alignment horizontal="center"/>
    </xf>
    <xf numFmtId="10" fontId="3" fillId="0" borderId="7" xfId="0" applyFont="1" applyNumberFormat="1" applyBorder="1"/>
    <xf numFmtId="10" fontId="3" fillId="0" borderId="8" xfId="0" applyFont="1" applyNumberFormat="1" applyBorder="1"/>
    <xf numFmtId="10" fontId="3" fillId="0" borderId="7" xfId="0" applyFont="1" applyNumberFormat="1" applyBorder="1" applyAlignment="1">
      <alignment horizontal="center"/>
    </xf>
    <xf numFmtId="1" fontId="1" fillId="0" borderId="4" xfId="0" applyFont="1" applyNumberFormat="1" applyBorder="1" applyAlignment="1">
      <alignment horizontal="center"/>
    </xf>
    <xf numFmtId="0" fontId="1" fillId="0" borderId="0" xfId="0" applyFont="1" applyAlignment="1">
      <alignment horizontal="center" wrapText="1"/>
    </xf>
    <xf numFmtId="0" fontId="12" fillId="0" borderId="8" xfId="0" applyFont="1" applyBorder="1" applyAlignment="1">
      <alignment horizontal="center"/>
    </xf>
    <xf numFmtId="0" fontId="12" fillId="0" borderId="7" xfId="0" applyFont="1" applyBorder="1" applyAlignment="1">
      <alignment horizontal="center"/>
    </xf>
    <xf numFmtId="0" fontId="3" fillId="0" borderId="4" xfId="0" applyFont="1" applyBorder="1" applyAlignment="1">
      <alignment horizontal="left" vertical="top" wrapText="1"/>
    </xf>
    <xf numFmtId="0" fontId="12" fillId="10" borderId="8" xfId="0" applyFont="1" applyFill="1" applyBorder="1" applyAlignment="1">
      <alignment horizontal="center" wrapText="1"/>
    </xf>
    <xf numFmtId="0" fontId="12" fillId="10" borderId="2" xfId="0" applyFont="1" applyFill="1" applyBorder="1" applyAlignment="1">
      <alignment horizontal="center" wrapText="1"/>
    </xf>
    <xf numFmtId="0" fontId="12" fillId="10" borderId="1" xfId="0" applyFont="1" applyFill="1" applyBorder="1" applyAlignment="1">
      <alignment horizontal="center" wrapText="1"/>
    </xf>
    <xf numFmtId="0" fontId="12" fillId="10" borderId="0" xfId="0" applyFont="1" applyFill="1" applyAlignment="1">
      <alignment horizontal="center" wrapText="1"/>
    </xf>
    <xf numFmtId="0" fontId="12" fillId="13" borderId="0" xfId="0" applyFont="1" applyFill="1" applyAlignment="1">
      <alignment horizontal="center"/>
    </xf>
    <xf numFmtId="0" fontId="12" fillId="10" borderId="43" xfId="0" applyFont="1" applyFill="1" applyBorder="1" applyAlignment="1">
      <alignment horizontal="center"/>
    </xf>
    <xf numFmtId="168" fontId="3" fillId="20" borderId="0" xfId="0" applyFont="1" applyNumberFormat="1" applyFill="1" applyAlignment="1">
      <alignment horizontal="center"/>
    </xf>
    <xf numFmtId="168" fontId="22" fillId="21" borderId="0" xfId="0" applyFont="1" applyNumberFormat="1" applyFill="1" applyAlignment="1">
      <alignment horizontal="center"/>
    </xf>
    <xf numFmtId="0" fontId="33" fillId="0" borderId="1" xfId="0" applyFont="1" applyBorder="1" applyAlignment="1">
      <alignment horizontal="left" indent="1" wrapText="1"/>
    </xf>
    <xf numFmtId="0" fontId="33" fillId="0" borderId="1" xfId="0" applyFont="1" applyBorder="1" applyAlignment="1">
      <alignment horizontal="left" indent="1"/>
    </xf>
    <xf numFmtId="0" fontId="3" fillId="0" borderId="1" xfId="0" applyFont="1" applyBorder="1" applyAlignment="1">
      <alignment horizontal="left" indent="2"/>
    </xf>
    <xf numFmtId="0" fontId="34" fillId="0" borderId="1" xfId="0" applyFont="1" applyBorder="1" applyAlignment="1">
      <alignment horizontal="left" indent="1"/>
    </xf>
    <xf numFmtId="0" fontId="3" fillId="22" borderId="1" xfId="0" applyFont="1" applyFill="1" applyBorder="1" applyAlignment="1">
      <alignment horizontal="left"/>
    </xf>
    <xf numFmtId="0" fontId="3" fillId="22" borderId="8" xfId="0" applyFont="1" applyFill="1" applyBorder="1"/>
    <xf numFmtId="168" fontId="3" fillId="8" borderId="0" xfId="0" applyFont="1" applyNumberFormat="1" applyFill="1" applyAlignment="1">
      <alignment horizontal="center"/>
    </xf>
    <xf numFmtId="0" fontId="3" fillId="7" borderId="0" xfId="0" applyFont="1" applyFill="1" applyAlignment="1">
      <alignment horizontal="left" indent="1" wrapText="1"/>
    </xf>
    <xf numFmtId="168" fontId="3" fillId="7" borderId="0" xfId="0" applyFont="1" applyNumberFormat="1" applyFill="1" applyAlignment="1">
      <alignment horizontal="center"/>
    </xf>
    <xf numFmtId="168" fontId="12" fillId="8" borderId="0" xfId="0" applyFont="1" applyNumberFormat="1" applyFill="1" applyAlignment="1">
      <alignment horizontal="center"/>
    </xf>
    <xf numFmtId="168" fontId="22" fillId="7" borderId="0" xfId="0" applyFont="1" applyNumberFormat="1" applyFill="1" applyAlignment="1">
      <alignment horizontal="center"/>
    </xf>
    <xf numFmtId="0" fontId="3" fillId="8" borderId="0" xfId="0" applyFont="1" applyFill="1"/>
    <xf numFmtId="168" fontId="3" fillId="9" borderId="0" xfId="0" applyFont="1" applyNumberFormat="1" applyFill="1" applyAlignment="1">
      <alignment horizontal="center"/>
    </xf>
    <xf numFmtId="168" fontId="12" fillId="0" borderId="0" xfId="0" applyFont="1" applyNumberFormat="1" applyAlignment="1">
      <alignment horizontal="center"/>
    </xf>
    <xf numFmtId="0" fontId="3" fillId="0" borderId="0" xfId="0" applyFont="1" applyAlignment="1">
      <alignment horizontal="left" indent="1" wrapText="1"/>
    </xf>
    <xf numFmtId="0" fontId="3" fillId="0" borderId="0" xfId="0" applyFont="1" applyAlignment="1">
      <alignment horizontal="right"/>
    </xf>
    <xf numFmtId="1" fontId="3" fillId="10" borderId="0" xfId="0" applyFont="1" applyNumberFormat="1" applyFill="1"/>
    <xf numFmtId="1" fontId="3" fillId="3" borderId="0" xfId="0" applyFont="1" applyNumberFormat="1" applyFill="1"/>
    <xf numFmtId="167" fontId="3" fillId="10" borderId="17" xfId="0" applyFont="1" applyNumberFormat="1" applyFill="1" applyBorder="1"/>
    <xf numFmtId="167" fontId="3" fillId="0" borderId="0" xfId="0" applyFont="1" applyNumberFormat="1"/>
    <xf numFmtId="167" fontId="3" fillId="0" borderId="17" xfId="0" applyFont="1" applyNumberFormat="1" applyBorder="1"/>
    <xf numFmtId="168" fontId="3" fillId="8" borderId="32" xfId="0" applyFont="1" applyNumberFormat="1" applyFill="1" applyBorder="1" applyAlignment="1">
      <alignment horizontal="center"/>
    </xf>
    <xf numFmtId="1" fontId="3" fillId="10" borderId="7" xfId="0" applyFont="1" applyNumberFormat="1" applyFill="1" applyBorder="1" applyAlignment="1">
      <alignment horizontal="center"/>
    </xf>
    <xf numFmtId="168" fontId="3" fillId="8" borderId="5" xfId="0" applyFont="1" applyNumberFormat="1" applyFill="1" applyBorder="1" applyAlignment="1">
      <alignment horizontal="center"/>
    </xf>
    <xf numFmtId="168" fontId="22" fillId="8" borderId="6" xfId="0" applyFont="1" applyNumberFormat="1" applyFill="1" applyBorder="1" applyAlignment="1">
      <alignment horizontal="center"/>
    </xf>
    <xf numFmtId="0" fontId="12" fillId="10" borderId="8" xfId="0" applyFont="1" applyFill="1" applyBorder="1" applyAlignment="1">
      <alignment horizontal="centerContinuous" vertical="center"/>
    </xf>
    <xf numFmtId="0" fontId="12" fillId="10" borderId="2" xfId="0" applyFont="1" applyFill="1" applyBorder="1" applyAlignment="1">
      <alignment horizontal="centerContinuous" vertical="center"/>
    </xf>
    <xf numFmtId="0" fontId="12" fillId="10" borderId="1" xfId="0" applyFont="1" applyFill="1" applyBorder="1" applyAlignment="1">
      <alignment horizontal="centerContinuous" vertical="center"/>
    </xf>
    <xf numFmtId="0" fontId="12" fillId="10" borderId="0" xfId="0" applyFont="1" applyFill="1" applyAlignment="1">
      <alignment horizontal="centerContinuous" vertical="center"/>
    </xf>
    <xf numFmtId="0" fontId="12" fillId="10" borderId="9" xfId="0" applyFont="1" applyFill="1" applyBorder="1" applyAlignment="1">
      <alignment horizontal="centerContinuous"/>
    </xf>
    <xf numFmtId="0" fontId="12" fillId="10" borderId="10" xfId="0" applyFont="1" applyFill="1" applyBorder="1" applyAlignment="1">
      <alignment horizontal="centerContinuous"/>
    </xf>
    <xf numFmtId="168" fontId="22" fillId="0" borderId="4" xfId="0" applyFont="1" applyNumberFormat="1" applyBorder="1" applyAlignment="1">
      <alignment horizontal="center"/>
    </xf>
    <xf numFmtId="1" fontId="3" fillId="8" borderId="7" xfId="0" applyFont="1" applyNumberFormat="1" applyFill="1" applyBorder="1"/>
    <xf numFmtId="0" fontId="3" fillId="0" borderId="30" xfId="0" applyFont="1" applyBorder="1"/>
    <xf numFmtId="0" fontId="3" fillId="0" borderId="15" xfId="0" applyFont="1" applyBorder="1"/>
    <xf numFmtId="1" fontId="3" fillId="8" borderId="15" xfId="0" applyFont="1" applyNumberFormat="1" applyFill="1" applyBorder="1"/>
    <xf numFmtId="0" fontId="3" fillId="0" borderId="19" xfId="0" applyFont="1" applyBorder="1" applyAlignment="1">
      <alignment horizontal="left" indent="1" wrapText="1"/>
    </xf>
    <xf numFmtId="0" fontId="3" fillId="0" borderId="19" xfId="0" applyFont="1" applyBorder="1" applyAlignment="1">
      <alignment horizontal="left" indent="2" wrapText="1"/>
    </xf>
    <xf numFmtId="0" fontId="3" fillId="0" borderId="31" xfId="0" applyFont="1" applyBorder="1" applyAlignment="1">
      <alignment horizontal="left" indent="2" wrapText="1"/>
    </xf>
    <xf numFmtId="0" fontId="3" fillId="0" borderId="17" xfId="0" applyFont="1" applyBorder="1"/>
    <xf numFmtId="1" fontId="3" fillId="0" borderId="45" xfId="0" applyFont="1" applyNumberFormat="1" applyBorder="1"/>
    <xf numFmtId="1" fontId="3" fillId="0" borderId="15" xfId="0" applyFont="1" applyNumberFormat="1" applyBorder="1"/>
    <xf numFmtId="1" fontId="3" fillId="3" borderId="15" xfId="0" applyFont="1" applyNumberFormat="1" applyFill="1" applyBorder="1"/>
    <xf numFmtId="1" fontId="3" fillId="23" borderId="15" xfId="0" applyFont="1" applyNumberFormat="1" applyFill="1" applyBorder="1"/>
    <xf numFmtId="1" fontId="3" fillId="23" borderId="0" xfId="0" applyFont="1" applyNumberFormat="1" applyFill="1"/>
    <xf numFmtId="1" fontId="3" fillId="0" borderId="46" xfId="0" applyFont="1" applyNumberFormat="1" applyBorder="1"/>
    <xf numFmtId="1" fontId="3" fillId="0" borderId="17" xfId="0" applyFont="1" applyNumberFormat="1" applyBorder="1"/>
    <xf numFmtId="1" fontId="3" fillId="3" borderId="17" xfId="0" applyFont="1" applyNumberFormat="1" applyFill="1" applyBorder="1"/>
    <xf numFmtId="1" fontId="3" fillId="23" borderId="17" xfId="0" applyFont="1" applyNumberFormat="1" applyFill="1" applyBorder="1"/>
    <xf numFmtId="1" fontId="3" fillId="8" borderId="17" xfId="0" applyFont="1" applyNumberFormat="1" applyFill="1" applyBorder="1"/>
    <xf numFmtId="1" fontId="3" fillId="10" borderId="17" xfId="0" applyFont="1" applyNumberFormat="1" applyFill="1" applyBorder="1"/>
    <xf numFmtId="167" fontId="3" fillId="8" borderId="17" xfId="0" applyFont="1" applyNumberFormat="1" applyFill="1" applyBorder="1"/>
    <xf numFmtId="1" fontId="3" fillId="0" borderId="1" xfId="0" applyFont="1" applyNumberFormat="1" applyBorder="1"/>
    <xf numFmtId="0" fontId="3" fillId="0" borderId="3" xfId="0" applyFont="1" applyBorder="1" applyAlignment="1">
      <alignment horizontal="right"/>
    </xf>
    <xf numFmtId="0" fontId="3" fillId="0" borderId="32" xfId="0" applyFont="1" applyBorder="1"/>
    <xf numFmtId="1" fontId="3" fillId="0" borderId="32" xfId="0" applyFont="1" applyNumberFormat="1" applyBorder="1"/>
    <xf numFmtId="168" fontId="3" fillId="0" borderId="2" xfId="0" applyFont="1" applyNumberFormat="1" applyBorder="1"/>
    <xf numFmtId="0" fontId="3" fillId="0" borderId="3" xfId="0" applyFont="1" applyBorder="1" applyAlignment="1">
      <alignment horizontal="center"/>
    </xf>
    <xf numFmtId="3" fontId="3" fillId="0" borderId="0" xfId="0" applyFont="1" applyNumberFormat="1"/>
    <xf numFmtId="168" fontId="3" fillId="8" borderId="6" xfId="0" applyFont="1" applyNumberFormat="1" applyFill="1" applyBorder="1" applyAlignment="1">
      <alignment horizontal="center"/>
    </xf>
    <xf numFmtId="0" fontId="12" fillId="0" borderId="32" xfId="0" applyFont="1" applyBorder="1" applyAlignment="1">
      <alignment horizontal="center"/>
    </xf>
    <xf numFmtId="0" fontId="22" fillId="0" borderId="1" xfId="0" applyFont="1" applyBorder="1" applyAlignment="1">
      <alignment horizontal="center"/>
    </xf>
    <xf numFmtId="168" fontId="3" fillId="8" borderId="7" xfId="0" applyFont="1" applyNumberFormat="1" applyFill="1" applyBorder="1" applyAlignment="1">
      <alignment horizontal="center"/>
    </xf>
    <xf numFmtId="3" fontId="3" fillId="0" borderId="7" xfId="0" applyFont="1" applyNumberFormat="1" applyBorder="1"/>
    <xf numFmtId="3" fontId="3" fillId="0" borderId="2" xfId="0" applyFont="1" applyNumberFormat="1" applyBorder="1"/>
    <xf numFmtId="3" fontId="3" fillId="0" borderId="1" xfId="0" applyFont="1" applyNumberFormat="1" applyBorder="1"/>
    <xf numFmtId="0" fontId="3" fillId="0" borderId="42" xfId="0" applyFont="1" applyBorder="1"/>
    <xf numFmtId="0" fontId="3" fillId="0" borderId="12" xfId="0" applyFont="1" applyBorder="1" applyAlignment="1">
      <alignment horizontal="left" indent="8" wrapText="1"/>
    </xf>
    <xf numFmtId="0" fontId="12" fillId="0" borderId="0" xfId="0" applyFont="1" applyAlignment="1">
      <alignment horizontal="left" indent="1"/>
    </xf>
    <xf numFmtId="0" fontId="12" fillId="0" borderId="38" xfId="0" applyFont="1" applyBorder="1"/>
    <xf numFmtId="0" fontId="12" fillId="0" borderId="43" xfId="0" applyFont="1" applyBorder="1"/>
    <xf numFmtId="169" fontId="3" fillId="9" borderId="4" xfId="0" applyFont="1" applyNumberFormat="1" applyFill="1" applyBorder="1"/>
    <xf numFmtId="4" fontId="3" fillId="0" borderId="0" xfId="0" applyFont="1" applyNumberFormat="1"/>
    <xf numFmtId="0" fontId="3" fillId="8" borderId="6" xfId="0" applyFont="1" applyFill="1" applyBorder="1"/>
    <xf numFmtId="3" fontId="3" fillId="0" borderId="6" xfId="0" applyFont="1" applyNumberFormat="1" applyBorder="1"/>
    <xf numFmtId="169" fontId="3" fillId="9" borderId="5" xfId="0" applyFont="1" applyNumberFormat="1" applyFill="1" applyBorder="1"/>
    <xf numFmtId="3" fontId="3" fillId="0" borderId="8" xfId="0" applyFont="1" applyNumberFormat="1" applyBorder="1"/>
    <xf numFmtId="1" fontId="3" fillId="8" borderId="32" xfId="0" applyFont="1" applyNumberFormat="1" applyFill="1" applyBorder="1"/>
    <xf numFmtId="0" fontId="3" fillId="22" borderId="1" xfId="0" applyFont="1" applyFill="1" applyBorder="1" applyAlignment="1">
      <alignment horizontal="left" wrapText="1"/>
    </xf>
    <xf numFmtId="0" fontId="3" fillId="0" borderId="47" xfId="0" applyFont="1" applyBorder="1" applyAlignment="1">
      <alignment horizontal="left" indent="1"/>
    </xf>
    <xf numFmtId="0" fontId="12" fillId="0" borderId="47" xfId="0" applyFont="1" applyBorder="1" applyAlignment="1">
      <alignment horizontal="left"/>
    </xf>
    <xf numFmtId="168" fontId="12" fillId="8" borderId="6" xfId="0" applyFont="1" applyNumberFormat="1" applyFill="1" applyBorder="1" applyAlignment="1">
      <alignment horizontal="center"/>
    </xf>
    <xf numFmtId="0" fontId="1" fillId="0" borderId="8" xfId="0" applyFont="1" applyBorder="1"/>
    <xf numFmtId="0" fontId="1" fillId="0" borderId="1" xfId="0" applyFont="1" applyBorder="1" applyAlignment="1">
      <alignment horizontal="left" indent="1"/>
    </xf>
    <xf numFmtId="0" fontId="1" fillId="0" borderId="6" xfId="0" applyFont="1" applyBorder="1" applyAlignment="1">
      <alignment horizontal="left" indent="1"/>
    </xf>
    <xf numFmtId="0" fontId="1" fillId="0" borderId="3" xfId="0" applyFont="1" applyBorder="1" applyAlignment="1">
      <alignment horizontal="left"/>
    </xf>
    <xf numFmtId="0" fontId="1" fillId="0" borderId="8" xfId="0" applyFont="1" applyBorder="1" applyAlignment="1">
      <alignment horizontal="left"/>
    </xf>
    <xf numFmtId="0" fontId="7" fillId="0" borderId="0" xfId="0" applyFont="1"/>
    <xf numFmtId="0" fontId="7" fillId="24" borderId="0" xfId="0" applyFont="1" applyFill="1" applyAlignment="1">
      <alignment horizontal="center"/>
    </xf>
    <xf numFmtId="2" fontId="7" fillId="0" borderId="0" xfId="0" applyFont="1" applyNumberFormat="1"/>
    <xf numFmtId="2" fontId="7" fillId="7" borderId="0" xfId="0" applyFont="1" applyNumberFormat="1" applyFill="1"/>
    <xf numFmtId="10" fontId="3" fillId="0" borderId="0" xfId="0" applyFont="1" applyNumberFormat="1"/>
    <xf numFmtId="0" fontId="3" fillId="0" borderId="3" xfId="0" applyFont="1" applyBorder="1" applyAlignment="1">
      <alignment horizontal="left" indent="1"/>
    </xf>
    <xf numFmtId="9" fontId="3" fillId="0" borderId="4" xfId="0" applyFont="1" applyNumberFormat="1" applyBorder="1"/>
    <xf numFmtId="9" fontId="3" fillId="0" borderId="5" xfId="0" applyFont="1" applyNumberFormat="1" applyBorder="1"/>
    <xf numFmtId="2" fontId="3" fillId="0" borderId="1" xfId="0" applyFont="1" applyNumberFormat="1" applyBorder="1" applyAlignment="1">
      <alignment horizontal="center"/>
    </xf>
    <xf numFmtId="2" fontId="3" fillId="0" borderId="3" xfId="0" applyFont="1" applyNumberFormat="1" applyBorder="1" applyAlignment="1">
      <alignment horizontal="center"/>
    </xf>
    <xf numFmtId="2" fontId="3" fillId="0" borderId="4" xfId="0" applyFont="1" applyNumberFormat="1" applyBorder="1" applyAlignment="1">
      <alignment horizontal="center"/>
    </xf>
    <xf numFmtId="167" fontId="3" fillId="0" borderId="3" xfId="0" applyFont="1" applyNumberFormat="1" applyBorder="1" applyAlignment="1">
      <alignment horizontal="center"/>
    </xf>
    <xf numFmtId="167" fontId="3" fillId="0" borderId="4" xfId="0" applyFont="1" applyNumberFormat="1" applyBorder="1" applyAlignment="1">
      <alignment horizontal="center"/>
    </xf>
    <xf numFmtId="167" fontId="3" fillId="0" borderId="5" xfId="0" applyFont="1" applyNumberFormat="1" applyBorder="1" applyAlignment="1">
      <alignment horizontal="center"/>
    </xf>
    <xf numFmtId="1" fontId="3" fillId="8" borderId="6" xfId="0" applyFont="1" applyNumberFormat="1" applyFill="1" applyBorder="1" applyAlignment="1">
      <alignment horizontal="center"/>
    </xf>
    <xf numFmtId="1" fontId="3" fillId="0" borderId="1" xfId="0" applyFont="1" applyNumberFormat="1" applyBorder="1" applyAlignment="1">
      <alignment horizontal="center"/>
    </xf>
    <xf numFmtId="1" fontId="3" fillId="0" borderId="6" xfId="0" applyFont="1" applyNumberFormat="1" applyBorder="1" applyAlignment="1">
      <alignment horizontal="center"/>
    </xf>
    <xf numFmtId="167" fontId="3" fillId="0" borderId="2" xfId="0" applyFont="1" applyNumberFormat="1" applyBorder="1" applyAlignment="1">
      <alignment horizontal="center"/>
    </xf>
    <xf numFmtId="167" fontId="3" fillId="0" borderId="7" xfId="0" applyFont="1" applyNumberFormat="1" applyBorder="1" applyAlignment="1">
      <alignment horizontal="center"/>
    </xf>
    <xf numFmtId="167" fontId="3" fillId="8" borderId="7" xfId="0" applyFont="1" applyNumberFormat="1" applyFill="1" applyBorder="1" applyAlignment="1">
      <alignment horizontal="center"/>
    </xf>
    <xf numFmtId="167" fontId="3" fillId="8" borderId="2" xfId="0" applyFont="1" applyNumberFormat="1" applyFill="1" applyBorder="1" applyAlignment="1">
      <alignment horizontal="center"/>
    </xf>
    <xf numFmtId="167" fontId="3" fillId="8" borderId="6" xfId="0" applyFont="1" applyNumberFormat="1" applyFill="1" applyBorder="1" applyAlignment="1">
      <alignment horizontal="center"/>
    </xf>
    <xf numFmtId="167" fontId="3" fillId="8" borderId="4" xfId="0" applyFont="1" applyNumberFormat="1" applyFill="1" applyBorder="1" applyAlignment="1">
      <alignment horizontal="center"/>
    </xf>
    <xf numFmtId="167" fontId="3" fillId="8" borderId="5" xfId="0" applyFont="1" applyNumberFormat="1" applyFill="1" applyBorder="1" applyAlignment="1">
      <alignment horizontal="center"/>
    </xf>
    <xf numFmtId="167" fontId="3" fillId="10" borderId="6" xfId="0" applyFont="1" applyNumberFormat="1" applyFill="1" applyBorder="1" applyAlignment="1">
      <alignment horizontal="center"/>
    </xf>
    <xf numFmtId="167" fontId="3" fillId="10" borderId="4" xfId="0" applyFont="1" applyNumberFormat="1" applyFill="1" applyBorder="1" applyAlignment="1">
      <alignment horizontal="center"/>
    </xf>
    <xf numFmtId="1" fontId="3" fillId="0" borderId="4" xfId="0" applyFont="1" applyNumberFormat="1" applyBorder="1" applyAlignment="1">
      <alignment horizontal="center"/>
    </xf>
    <xf numFmtId="167" fontId="3" fillId="0" borderId="1" xfId="0" applyFont="1" applyNumberFormat="1" applyBorder="1" applyAlignment="1">
      <alignment horizontal="center"/>
    </xf>
    <xf numFmtId="1" fontId="3" fillId="8" borderId="4" xfId="0" applyFont="1" applyNumberFormat="1" applyFill="1" applyBorder="1" applyAlignment="1">
      <alignment horizontal="center"/>
    </xf>
    <xf numFmtId="1" fontId="3" fillId="8" borderId="5" xfId="0" applyFont="1" applyNumberFormat="1" applyFill="1" applyBorder="1" applyAlignment="1">
      <alignment horizontal="center"/>
    </xf>
    <xf numFmtId="0" fontId="22" fillId="0" borderId="0" xfId="0" applyFont="1" applyAlignment="1">
      <alignment horizontal="center" vertical="top" wrapText="1"/>
    </xf>
    <xf numFmtId="3" fontId="22" fillId="0" borderId="0" xfId="0" applyFont="1" applyNumberFormat="1" applyAlignment="1">
      <alignment horizontal="center" vertical="top" wrapText="1"/>
    </xf>
    <xf numFmtId="2" fontId="3" fillId="0" borderId="8" xfId="0" applyFont="1" applyNumberFormat="1" applyBorder="1" applyAlignment="1">
      <alignment horizontal="center"/>
    </xf>
    <xf numFmtId="2" fontId="3" fillId="0" borderId="7" xfId="0" applyFont="1" applyNumberFormat="1" applyBorder="1" applyAlignment="1">
      <alignment horizontal="center"/>
    </xf>
    <xf numFmtId="2" fontId="3" fillId="0" borderId="2" xfId="0" applyFont="1" applyNumberFormat="1" applyBorder="1" applyAlignment="1">
      <alignment horizontal="center"/>
    </xf>
    <xf numFmtId="167" fontId="3" fillId="0" borderId="8" xfId="0" applyFont="1" applyNumberFormat="1" applyBorder="1" applyAlignment="1">
      <alignment horizontal="center"/>
    </xf>
    <xf numFmtId="0" fontId="22" fillId="0" borderId="0" xfId="0" applyFont="1" applyAlignment="1">
      <alignment horizontal="left" vertical="top" wrapText="1"/>
    </xf>
    <xf numFmtId="0" fontId="27" fillId="0" borderId="46" xfId="0" applyFont="1" applyBorder="1" applyAlignment="1">
      <alignment horizontal="left" indent="2"/>
    </xf>
    <xf numFmtId="165" fontId="3" fillId="0" borderId="17" xfId="0" applyFont="1" applyNumberFormat="1" applyBorder="1" applyAlignment="1">
      <alignment horizontal="center" vertical="top" wrapText="1"/>
    </xf>
    <xf numFmtId="174" fontId="27" fillId="0" borderId="0" xfId="0" applyFont="1" applyNumberFormat="1" applyAlignment="1">
      <alignment horizontal="center"/>
    </xf>
    <xf numFmtId="0" fontId="3" fillId="0" borderId="8" xfId="0" applyFont="1" applyBorder="1" applyAlignment="1">
      <alignment horizontal="left" indent="1"/>
    </xf>
    <xf numFmtId="0" fontId="35" fillId="0" borderId="1" xfId="0" applyFont="1" applyBorder="1" applyAlignment="1">
      <alignment horizontal="left" wrapText="1"/>
    </xf>
    <xf numFmtId="0" fontId="36" fillId="0" borderId="0" xfId="0" applyFont="1"/>
    <xf numFmtId="0" fontId="27" fillId="0" borderId="0" xfId="0" applyFont="1"/>
    <xf numFmtId="0" fontId="35" fillId="0" borderId="0" xfId="0" applyFont="1"/>
    <xf numFmtId="0" fontId="37" fillId="0" borderId="1" xfId="0" applyFont="1" applyBorder="1" applyAlignment="1">
      <alignment horizontal="left"/>
    </xf>
    <xf numFmtId="174" fontId="27" fillId="0" borderId="6" xfId="0" applyFont="1" applyNumberFormat="1" applyBorder="1" applyAlignment="1">
      <alignment horizontal="center"/>
    </xf>
    <xf numFmtId="167" fontId="22" fillId="0" borderId="0" xfId="0" applyFont="1" applyNumberFormat="1"/>
    <xf numFmtId="0" fontId="22" fillId="0" borderId="3" xfId="0" applyFont="1" applyBorder="1" applyAlignment="1">
      <alignment horizontal="left" vertical="top" wrapText="1"/>
    </xf>
    <xf numFmtId="0" fontId="12" fillId="0" borderId="48" xfId="0" applyFont="1" applyBorder="1"/>
    <xf numFmtId="0" fontId="3" fillId="0" borderId="12" xfId="0" applyFont="1" applyBorder="1" applyAlignment="1">
      <alignment horizontal="left" indent="1"/>
    </xf>
    <xf numFmtId="0" fontId="3" fillId="0" borderId="13" xfId="0" applyFont="1" applyBorder="1" applyAlignment="1">
      <alignment horizontal="left" indent="1"/>
    </xf>
    <xf numFmtId="0" fontId="27" fillId="0" borderId="13" xfId="0" applyFont="1" applyBorder="1" applyAlignment="1">
      <alignment horizontal="left" indent="1"/>
    </xf>
    <xf numFmtId="0" fontId="27" fillId="0" borderId="12" xfId="0" applyFont="1" applyBorder="1" applyAlignment="1">
      <alignment horizontal="left" indent="1"/>
    </xf>
    <xf numFmtId="0" fontId="3" fillId="0" borderId="34" xfId="0" applyFont="1" applyBorder="1"/>
    <xf numFmtId="168" fontId="22" fillId="0" borderId="0" xfId="0" applyFont="1" applyNumberFormat="1" applyAlignment="1">
      <alignment horizontal="right" vertical="top" wrapText="1"/>
    </xf>
    <xf numFmtId="174" fontId="35" fillId="0" borderId="0" xfId="0" applyFont="1" applyNumberFormat="1" applyAlignment="1">
      <alignment horizontal="center"/>
    </xf>
    <xf numFmtId="0" fontId="12" fillId="0" borderId="2" xfId="0" applyFont="1" applyBorder="1" applyAlignment="1">
      <alignment horizontal="center"/>
    </xf>
    <xf numFmtId="0" fontId="12" fillId="0" borderId="3" xfId="0" applyFont="1" applyBorder="1" applyAlignment="1">
      <alignment horizontal="center"/>
    </xf>
    <xf numFmtId="0" fontId="12" fillId="0" borderId="5" xfId="0" applyFont="1" applyBorder="1" applyAlignment="1">
      <alignment horizontal="center"/>
    </xf>
    <xf numFmtId="0" fontId="5" fillId="0" borderId="4" xfId="0" applyFont="1" applyBorder="1" applyAlignment="1">
      <alignment horizontal="center"/>
    </xf>
    <xf numFmtId="0" fontId="5" fillId="0" borderId="0" xfId="0" applyFont="1" applyAlignment="1">
      <alignment horizontal="center"/>
    </xf>
    <xf numFmtId="0" fontId="12" fillId="0" borderId="1" xfId="0" applyFont="1" applyBorder="1" applyAlignment="1">
      <alignment horizontal="center"/>
    </xf>
    <xf numFmtId="0" fontId="12" fillId="0" borderId="6" xfId="0" applyFont="1" applyBorder="1" applyAlignment="1">
      <alignment horizontal="center"/>
    </xf>
    <xf numFmtId="0" fontId="12" fillId="0" borderId="42" xfId="0" applyFont="1" applyBorder="1" applyAlignment="1">
      <alignment horizontal="center"/>
    </xf>
    <xf numFmtId="0" fontId="12" fillId="0" borderId="38" xfId="0" applyFont="1" applyBorder="1" applyAlignment="1">
      <alignment horizontal="center"/>
    </xf>
    <xf numFmtId="0" fontId="12" fillId="0" borderId="43" xfId="0" applyFont="1" applyBorder="1" applyAlignment="1">
      <alignment horizontal="center"/>
    </xf>
    <xf numFmtId="0" fontId="12" fillId="10" borderId="3" xfId="0" applyFont="1" applyFill="1" applyBorder="1" applyAlignment="1">
      <alignment horizontal="center" wrapText="1"/>
    </xf>
    <xf numFmtId="0" fontId="12" fillId="10" borderId="4" xfId="0" applyFont="1" applyFill="1" applyBorder="1" applyAlignment="1">
      <alignment horizontal="center" wrapText="1"/>
    </xf>
    <xf numFmtId="0" fontId="12" fillId="10" borderId="5" xfId="0" applyFont="1" applyFill="1" applyBorder="1" applyAlignment="1">
      <alignment horizontal="center" wrapText="1"/>
    </xf>
    <xf numFmtId="0" fontId="12" fillId="0" borderId="8" xfId="0" applyFont="1" applyBorder="1" applyAlignment="1">
      <alignment horizontal="left"/>
    </xf>
    <xf numFmtId="0" fontId="12" fillId="0" borderId="7" xfId="0" applyFont="1" applyBorder="1" applyAlignment="1">
      <alignment horizontal="left"/>
    </xf>
    <xf numFmtId="168" fontId="22" fillId="0" borderId="0" xfId="0" applyFont="1" applyNumberFormat="1" applyAlignment="1">
      <alignment horizontal="center" vertical="top" wrapText="1"/>
    </xf>
    <xf numFmtId="1" fontId="3" fillId="0" borderId="0" xfId="0" applyFont="1" applyNumberFormat="1" applyAlignment="1">
      <alignment horizontal="center" vertical="top" wrapText="1"/>
    </xf>
    <xf numFmtId="1" fontId="3" fillId="0" borderId="0" xfId="0" applyFont="1" applyNumberFormat="1" applyAlignment="1">
      <alignment horizontal="center" vertical="center"/>
    </xf>
    <xf numFmtId="1" fontId="3" fillId="0" borderId="32" xfId="0" applyFont="1" applyNumberFormat="1" applyBorder="1" applyAlignment="1">
      <alignment horizontal="center" vertical="center"/>
    </xf>
    <xf numFmtId="168" fontId="3" fillId="0" borderId="32" xfId="0" applyFont="1" applyNumberFormat="1" applyBorder="1" applyAlignment="1">
      <alignment horizontal="right" vertical="top" wrapText="1"/>
    </xf>
    <xf numFmtId="1" fontId="22" fillId="0" borderId="0" xfId="0" applyFont="1" applyNumberFormat="1" applyAlignment="1">
      <alignment horizontal="center" vertical="top" wrapText="1"/>
    </xf>
    <xf numFmtId="168" fontId="3" fillId="10" borderId="0" xfId="0" applyFont="1" applyNumberFormat="1" applyFill="1" applyAlignment="1">
      <alignment horizontal="center" vertical="top" wrapText="1"/>
    </xf>
    <xf numFmtId="1" fontId="22" fillId="8" borderId="0" xfId="0" applyFont="1" applyNumberFormat="1" applyFill="1" applyAlignment="1">
      <alignment horizontal="center" vertical="top" wrapText="1"/>
    </xf>
    <xf numFmtId="1" fontId="3" fillId="8" borderId="0" xfId="0" applyFont="1" applyNumberFormat="1" applyFill="1" applyAlignment="1">
      <alignment horizontal="center" vertical="top" wrapText="1"/>
    </xf>
    <xf numFmtId="168" fontId="22" fillId="25" borderId="4" xfId="0" applyFont="1" applyNumberFormat="1" applyFill="1" applyBorder="1" applyAlignment="1">
      <alignment horizontal="center" vertical="top" wrapText="1"/>
    </xf>
    <xf numFmtId="168" fontId="22" fillId="14" borderId="0" xfId="0" applyFont="1" applyNumberFormat="1" applyFill="1" applyAlignment="1">
      <alignment horizontal="center" vertical="top" wrapText="1"/>
    </xf>
    <xf numFmtId="168" fontId="3" fillId="15" borderId="0" xfId="0" applyFont="1" applyNumberFormat="1" applyFill="1" applyAlignment="1">
      <alignment horizontal="center" vertical="top" wrapText="1"/>
    </xf>
    <xf numFmtId="1" fontId="3" fillId="0" borderId="17" xfId="0" applyFont="1" applyNumberFormat="1" applyBorder="1" applyAlignment="1">
      <alignment horizontal="center" vertical="top" wrapText="1"/>
    </xf>
    <xf numFmtId="167" fontId="3" fillId="10" borderId="0" xfId="0" applyFont="1" applyNumberFormat="1" applyFill="1" applyAlignment="1">
      <alignment horizontal="center"/>
    </xf>
    <xf numFmtId="167" fontId="3" fillId="8" borderId="0" xfId="0" applyFont="1" applyNumberFormat="1" applyFill="1" applyAlignment="1">
      <alignment horizontal="center"/>
    </xf>
    <xf numFmtId="167" fontId="3" fillId="0" borderId="0" xfId="0" applyFont="1" applyNumberFormat="1" applyAlignment="1">
      <alignment horizontal="center"/>
    </xf>
    <xf numFmtId="167" fontId="3" fillId="25" borderId="5" xfId="0" applyFont="1" applyNumberFormat="1" applyFill="1" applyBorder="1" applyAlignment="1">
      <alignment horizontal="center"/>
    </xf>
    <xf numFmtId="1" fontId="3" fillId="22" borderId="7" xfId="0" applyFont="1" applyNumberFormat="1" applyFill="1" applyBorder="1" applyAlignment="1">
      <alignment horizontal="center"/>
    </xf>
    <xf numFmtId="1" fontId="3" fillId="22" borderId="0" xfId="0" applyFont="1" applyNumberFormat="1" applyFill="1" applyAlignment="1">
      <alignment horizontal="center"/>
    </xf>
    <xf numFmtId="1" fontId="3" fillId="22" borderId="4" xfId="0" applyFont="1" applyNumberFormat="1" applyFill="1" applyBorder="1" applyAlignment="1">
      <alignment horizontal="center"/>
    </xf>
    <xf numFmtId="167" fontId="3" fillId="22" borderId="7" xfId="0" applyFont="1" applyNumberFormat="1" applyFill="1" applyBorder="1" applyAlignment="1">
      <alignment horizontal="center"/>
    </xf>
    <xf numFmtId="167" fontId="3" fillId="22" borderId="0" xfId="0" applyFont="1" applyNumberFormat="1" applyFill="1" applyAlignment="1">
      <alignment horizontal="center"/>
    </xf>
    <xf numFmtId="167" fontId="3" fillId="22" borderId="4" xfId="0" applyFont="1" applyNumberFormat="1" applyFill="1" applyBorder="1" applyAlignment="1">
      <alignment horizontal="center"/>
    </xf>
    <xf numFmtId="168" fontId="3" fillId="8" borderId="32" xfId="0" applyFont="1" applyNumberFormat="1" applyFill="1" applyBorder="1" applyAlignment="1">
      <alignment horizontal="right" vertical="top" wrapText="1"/>
    </xf>
    <xf numFmtId="168" fontId="3" fillId="0" borderId="0" xfId="0" applyFont="1" applyNumberFormat="1" applyAlignment="1">
      <alignment horizontal="right" vertical="top" wrapText="1"/>
    </xf>
    <xf numFmtId="0" fontId="3" fillId="0" borderId="1" xfId="0" applyFont="1" applyBorder="1" applyAlignment="1">
      <alignment horizontal="left" indent="1"/>
    </xf>
    <xf numFmtId="0" fontId="3" fillId="0" borderId="2" xfId="0" applyFont="1" applyBorder="1" applyAlignment="1">
      <alignment horizontal="center"/>
    </xf>
    <xf numFmtId="1" fontId="3" fillId="0" borderId="4" xfId="0" applyFont="1" applyNumberFormat="1" applyBorder="1"/>
    <xf numFmtId="1" fontId="3" fillId="8" borderId="4" xfId="0" applyFont="1" applyNumberFormat="1" applyFill="1" applyBorder="1"/>
    <xf numFmtId="1" fontId="35" fillId="0" borderId="0" xfId="0" applyFont="1" applyNumberFormat="1" applyAlignment="1">
      <alignment horizontal="center"/>
    </xf>
    <xf numFmtId="174" fontId="35" fillId="0" borderId="0" xfId="0" applyFont="1" applyNumberFormat="1"/>
    <xf numFmtId="0" fontId="35" fillId="0" borderId="0" xfId="0" applyFont="1" applyAlignment="1">
      <alignment horizontal="left" indent="2"/>
    </xf>
    <xf numFmtId="175" fontId="35" fillId="0" borderId="0" xfId="0" applyFont="1" applyNumberFormat="1" applyAlignment="1">
      <alignment horizontal="center"/>
    </xf>
    <xf numFmtId="1" fontId="12" fillId="0" borderId="0" xfId="0" applyFont="1" applyNumberFormat="1" applyAlignment="1">
      <alignment horizontal="center"/>
    </xf>
    <xf numFmtId="174" fontId="35" fillId="14" borderId="7" xfId="0" applyFont="1" applyNumberFormat="1" applyFill="1" applyBorder="1" applyAlignment="1">
      <alignment horizontal="center"/>
    </xf>
    <xf numFmtId="168" fontId="3" fillId="0" borderId="1" xfId="0" applyFont="1" applyNumberFormat="1" applyBorder="1" applyAlignment="1">
      <alignment horizontal="right" vertical="top" wrapText="1"/>
    </xf>
    <xf numFmtId="3" fontId="22" fillId="0" borderId="4" xfId="0" applyFont="1" applyNumberFormat="1" applyBorder="1" applyAlignment="1">
      <alignment horizontal="center" vertical="top" wrapText="1"/>
    </xf>
    <xf numFmtId="175" fontId="27" fillId="0" borderId="0" xfId="0" applyFont="1" applyNumberFormat="1" applyAlignment="1">
      <alignment horizontal="center"/>
    </xf>
    <xf numFmtId="0" fontId="12" fillId="14" borderId="38" xfId="0" applyFont="1" applyFill="1" applyBorder="1" applyAlignment="1">
      <alignment horizontal="center"/>
    </xf>
    <xf numFmtId="0" fontId="12" fillId="14" borderId="43" xfId="0" applyFont="1" applyFill="1" applyBorder="1" applyAlignment="1">
      <alignment horizontal="center"/>
    </xf>
    <xf numFmtId="0" fontId="12" fillId="14" borderId="7" xfId="0" applyFont="1" applyFill="1" applyBorder="1" applyAlignment="1">
      <alignment horizontal="center"/>
    </xf>
    <xf numFmtId="0" fontId="12" fillId="14" borderId="2" xfId="0" applyFont="1" applyFill="1" applyBorder="1" applyAlignment="1">
      <alignment horizontal="center"/>
    </xf>
    <xf numFmtId="0" fontId="27" fillId="0" borderId="1" xfId="0" applyFont="1" applyBorder="1"/>
    <xf numFmtId="174" fontId="35" fillId="14" borderId="2" xfId="0" applyFont="1" applyNumberFormat="1" applyFill="1" applyBorder="1" applyAlignment="1">
      <alignment horizontal="center"/>
    </xf>
    <xf numFmtId="174" fontId="35" fillId="14" borderId="38" xfId="0" applyFont="1" applyNumberFormat="1" applyFill="1" applyBorder="1" applyAlignment="1">
      <alignment horizontal="center"/>
    </xf>
    <xf numFmtId="174" fontId="35" fillId="14" borderId="43" xfId="0" applyFont="1" applyNumberFormat="1" applyFill="1" applyBorder="1" applyAlignment="1">
      <alignment horizontal="center"/>
    </xf>
    <xf numFmtId="174" fontId="27" fillId="0" borderId="0" xfId="0" applyFont="1" applyNumberFormat="1" applyAlignment="1">
      <alignment horizontal="left"/>
    </xf>
    <xf numFmtId="0" fontId="27" fillId="0" borderId="1" xfId="0" applyFont="1" applyBorder="1" applyAlignment="1">
      <alignment horizontal="left" indent="1"/>
    </xf>
    <xf numFmtId="0" fontId="27" fillId="0" borderId="3" xfId="0" applyFont="1" applyBorder="1" applyAlignment="1">
      <alignment horizontal="left" indent="1"/>
    </xf>
    <xf numFmtId="167" fontId="3" fillId="0" borderId="0" xfId="0" applyFont="1" applyNumberFormat="1" applyAlignment="1">
      <alignment vertical="center" wrapText="1"/>
    </xf>
    <xf numFmtId="167" fontId="3" fillId="0" borderId="1" xfId="0" applyFont="1" applyNumberFormat="1" applyBorder="1" applyAlignment="1">
      <alignment vertical="center" wrapText="1"/>
    </xf>
    <xf numFmtId="0" fontId="3" fillId="0" borderId="1" xfId="0" applyFont="1" applyBorder="1" applyAlignment="1">
      <alignment horizontal="left" indent="4"/>
    </xf>
    <xf numFmtId="1" fontId="3" fillId="8" borderId="7" xfId="0" applyFont="1" applyNumberFormat="1" applyFill="1" applyBorder="1" applyAlignment="1">
      <alignment horizontal="center"/>
    </xf>
    <xf numFmtId="0" fontId="12" fillId="3" borderId="0" xfId="0" applyFont="1" applyFill="1" applyAlignment="1">
      <alignment horizontal="left"/>
    </xf>
    <xf numFmtId="0" fontId="12" fillId="3" borderId="0" xfId="0" applyFont="1" applyFill="1"/>
    <xf numFmtId="168" fontId="22" fillId="0" borderId="1" xfId="0" applyFont="1" applyNumberFormat="1" applyBorder="1" applyAlignment="1">
      <alignment horizontal="center" vertical="top" wrapText="1"/>
    </xf>
    <xf numFmtId="168" fontId="22" fillId="0" borderId="3" xfId="0" applyFont="1" applyNumberFormat="1" applyBorder="1" applyAlignment="1">
      <alignment horizontal="center" vertical="top" wrapText="1"/>
    </xf>
    <xf numFmtId="0" fontId="12" fillId="0" borderId="48" xfId="0" applyFont="1" applyBorder="1" applyAlignment="1">
      <alignment horizontal="left" indent="1"/>
    </xf>
    <xf numFmtId="0" fontId="3" fillId="0" borderId="8" xfId="0" applyFont="1" applyBorder="1" applyAlignment="1">
      <alignment horizontal="left" indent="2"/>
    </xf>
    <xf numFmtId="0" fontId="3" fillId="0" borderId="0" xfId="0" applyFont="1" applyAlignment="1">
      <alignment horizontal="left" indent="2"/>
    </xf>
    <xf numFmtId="174" fontId="27" fillId="0" borderId="5" xfId="0" applyFont="1" applyNumberFormat="1" applyBorder="1" applyAlignment="1">
      <alignment horizontal="center"/>
    </xf>
    <xf numFmtId="10" fontId="22" fillId="0" borderId="0" xfId="0" applyFont="1" applyNumberFormat="1" applyAlignment="1">
      <alignment horizontal="center" vertical="top" wrapText="1"/>
    </xf>
    <xf numFmtId="0" fontId="1" fillId="17" borderId="1" xfId="0" applyFont="1" applyFill="1" applyBorder="1"/>
    <xf numFmtId="0" fontId="1" fillId="17" borderId="3" xfId="0" applyFont="1" applyFill="1" applyBorder="1"/>
    <xf numFmtId="168" fontId="3" fillId="0" borderId="0" xfId="0" applyFont="1" applyNumberFormat="1" applyAlignment="1">
      <alignment horizontal="center" vertical="top" wrapText="1"/>
    </xf>
    <xf numFmtId="167" fontId="3" fillId="0" borderId="6" xfId="0" applyFont="1" applyNumberFormat="1" applyBorder="1" applyAlignment="1">
      <alignment horizontal="center"/>
    </xf>
    <xf numFmtId="1" fontId="3" fillId="0" borderId="0" xfId="0" applyFont="1" applyNumberFormat="1" applyAlignment="1">
      <alignment horizontal="center"/>
    </xf>
    <xf numFmtId="0" fontId="35" fillId="0" borderId="8" xfId="0" applyFont="1" applyBorder="1" applyAlignment="1">
      <alignment horizontal="left"/>
    </xf>
    <xf numFmtId="1" fontId="3" fillId="8" borderId="17" xfId="0" applyFont="1" applyNumberFormat="1" applyFill="1" applyBorder="1" applyAlignment="1">
      <alignment horizontal="center" vertical="top" wrapText="1"/>
    </xf>
    <xf numFmtId="168" fontId="3" fillId="0" borderId="8" xfId="0" applyFont="1" applyNumberFormat="1" applyBorder="1" applyAlignment="1">
      <alignment horizontal="right" vertical="top" wrapText="1"/>
    </xf>
    <xf numFmtId="168" fontId="3" fillId="0" borderId="7" xfId="0" applyFont="1" applyNumberFormat="1" applyBorder="1" applyAlignment="1">
      <alignment horizontal="right" vertical="top" wrapText="1"/>
    </xf>
    <xf numFmtId="168" fontId="3" fillId="8" borderId="7" xfId="0" applyFont="1" applyNumberFormat="1" applyFill="1" applyBorder="1" applyAlignment="1">
      <alignment horizontal="right" vertical="top" wrapText="1"/>
    </xf>
    <xf numFmtId="168" fontId="3" fillId="0" borderId="17" xfId="0" applyFont="1" applyNumberFormat="1" applyBorder="1" applyAlignment="1">
      <alignment horizontal="center" vertical="top" wrapText="1"/>
    </xf>
    <xf numFmtId="168" fontId="3" fillId="0" borderId="46" xfId="0" applyFont="1" applyNumberFormat="1" applyBorder="1" applyAlignment="1">
      <alignment horizontal="center" vertical="top" wrapText="1"/>
    </xf>
    <xf numFmtId="0" fontId="25" fillId="0" borderId="0" xfId="0" applyFont="1" applyAlignment="1">
      <alignment horizontal="center" vertical="top" wrapText="1"/>
    </xf>
    <xf numFmtId="0" fontId="12" fillId="0" borderId="8" xfId="0" applyFont="1" applyBorder="1" applyAlignment="1">
      <alignment horizontal="left" vertical="top" wrapText="1"/>
    </xf>
    <xf numFmtId="168" fontId="22" fillId="0" borderId="4" xfId="0" applyFont="1" applyNumberFormat="1" applyBorder="1" applyAlignment="1">
      <alignment horizontal="center" vertical="top" wrapText="1"/>
    </xf>
    <xf numFmtId="168" fontId="38" fillId="8" borderId="4" xfId="0" applyFont="1" applyNumberFormat="1" applyFill="1" applyBorder="1" applyAlignment="1">
      <alignment horizontal="center"/>
    </xf>
    <xf numFmtId="168" fontId="22" fillId="25" borderId="5" xfId="0" applyFont="1" applyNumberFormat="1" applyFill="1" applyBorder="1" applyAlignment="1">
      <alignment horizontal="center" vertical="top" wrapText="1"/>
    </xf>
    <xf numFmtId="1" fontId="3" fillId="0" borderId="7" xfId="0" applyFont="1" applyNumberFormat="1" applyBorder="1" applyAlignment="1">
      <alignment horizontal="center"/>
    </xf>
    <xf numFmtId="167" fontId="3" fillId="10" borderId="5" xfId="0" applyFont="1" applyNumberFormat="1" applyFill="1" applyBorder="1" applyAlignment="1">
      <alignment horizontal="center"/>
    </xf>
    <xf numFmtId="0" fontId="3" fillId="17" borderId="1" xfId="0" applyFont="1" applyFill="1" applyBorder="1" applyAlignment="1">
      <alignment horizontal="left" indent="2"/>
    </xf>
    <xf numFmtId="0" fontId="1" fillId="17" borderId="6" xfId="0" applyFont="1" applyFill="1" applyBorder="1"/>
    <xf numFmtId="167" fontId="3" fillId="17" borderId="0" xfId="0" applyFont="1" applyNumberFormat="1" applyFill="1" applyAlignment="1">
      <alignment horizontal="center"/>
    </xf>
    <xf numFmtId="0" fontId="3" fillId="17" borderId="0" xfId="0" applyFont="1" applyFill="1" applyAlignment="1">
      <alignment horizontal="center"/>
    </xf>
    <xf numFmtId="0" fontId="3" fillId="17" borderId="1" xfId="0" applyFont="1" applyFill="1" applyBorder="1" applyAlignment="1">
      <alignment horizontal="left" indent="4"/>
    </xf>
    <xf numFmtId="0" fontId="3" fillId="17" borderId="6" xfId="0" applyFont="1" applyFill="1" applyBorder="1"/>
    <xf numFmtId="0" fontId="3" fillId="17" borderId="3" xfId="0" applyFont="1" applyFill="1" applyBorder="1" applyAlignment="1">
      <alignment horizontal="left" indent="2"/>
    </xf>
    <xf numFmtId="0" fontId="3" fillId="17" borderId="5" xfId="0" applyFont="1" applyFill="1" applyBorder="1"/>
    <xf numFmtId="167" fontId="3" fillId="17" borderId="4" xfId="0" applyFont="1" applyNumberFormat="1" applyFill="1" applyBorder="1" applyAlignment="1">
      <alignment horizontal="center"/>
    </xf>
    <xf numFmtId="0" fontId="3" fillId="17" borderId="4" xfId="0" applyFont="1" applyFill="1" applyBorder="1" applyAlignment="1">
      <alignment horizontal="center"/>
    </xf>
    <xf numFmtId="0" fontId="3" fillId="17" borderId="8" xfId="0" applyFont="1" applyFill="1" applyBorder="1" applyAlignment="1">
      <alignment horizontal="left" indent="2"/>
    </xf>
    <xf numFmtId="169" fontId="3" fillId="17" borderId="7" xfId="0" applyFont="1" applyNumberFormat="1" applyFill="1" applyBorder="1"/>
    <xf numFmtId="1" fontId="3" fillId="17" borderId="8" xfId="0" applyFont="1" applyNumberFormat="1" applyFill="1" applyBorder="1" applyAlignment="1">
      <alignment horizontal="center"/>
    </xf>
    <xf numFmtId="1" fontId="3" fillId="17" borderId="32" xfId="0" applyFont="1" applyNumberFormat="1" applyFill="1" applyBorder="1" applyAlignment="1">
      <alignment horizontal="center"/>
    </xf>
    <xf numFmtId="1" fontId="3" fillId="17" borderId="2" xfId="0" applyFont="1" applyNumberFormat="1" applyFill="1" applyBorder="1" applyAlignment="1">
      <alignment horizontal="center"/>
    </xf>
    <xf numFmtId="169" fontId="3" fillId="17" borderId="0" xfId="0" applyFont="1" applyNumberFormat="1" applyFill="1"/>
    <xf numFmtId="1" fontId="3" fillId="17" borderId="1" xfId="0" applyFont="1" applyNumberFormat="1" applyFill="1" applyBorder="1" applyAlignment="1">
      <alignment horizontal="center"/>
    </xf>
    <xf numFmtId="1" fontId="3" fillId="17" borderId="0" xfId="0" applyFont="1" applyNumberFormat="1" applyFill="1" applyAlignment="1">
      <alignment horizontal="center"/>
    </xf>
    <xf numFmtId="1" fontId="3" fillId="17" borderId="6" xfId="0" applyFont="1" applyNumberFormat="1" applyFill="1" applyBorder="1" applyAlignment="1">
      <alignment horizontal="center"/>
    </xf>
    <xf numFmtId="0" fontId="3" fillId="17" borderId="1" xfId="0" applyFont="1" applyFill="1" applyBorder="1" applyAlignment="1">
      <alignment horizontal="center" wrapText="1"/>
    </xf>
    <xf numFmtId="169" fontId="3" fillId="17" borderId="0" xfId="0" applyFont="1" applyNumberFormat="1" applyFill="1" applyAlignment="1">
      <alignment horizontal="center"/>
    </xf>
    <xf numFmtId="0" fontId="3" fillId="17" borderId="1" xfId="0" applyFont="1" applyFill="1" applyBorder="1" applyAlignment="1">
      <alignment horizontal="center"/>
    </xf>
    <xf numFmtId="169" fontId="3" fillId="17" borderId="1" xfId="0" applyFont="1" applyNumberFormat="1" applyFill="1" applyBorder="1" applyAlignment="1">
      <alignment horizontal="center"/>
    </xf>
    <xf numFmtId="0" fontId="3" fillId="17" borderId="3" xfId="0" applyFont="1" applyFill="1" applyBorder="1" applyAlignment="1">
      <alignment horizontal="center"/>
    </xf>
    <xf numFmtId="169" fontId="3" fillId="17" borderId="4" xfId="0" applyFont="1" applyNumberFormat="1" applyFill="1" applyBorder="1" applyAlignment="1">
      <alignment horizontal="center"/>
    </xf>
    <xf numFmtId="169" fontId="3" fillId="17" borderId="3" xfId="0" applyFont="1" applyNumberFormat="1" applyFill="1" applyBorder="1" applyAlignment="1">
      <alignment horizontal="center"/>
    </xf>
    <xf numFmtId="1" fontId="3" fillId="17" borderId="4" xfId="0" applyFont="1" applyNumberFormat="1" applyFill="1" applyBorder="1" applyAlignment="1">
      <alignment horizontal="center"/>
    </xf>
    <xf numFmtId="1" fontId="3" fillId="17" borderId="5" xfId="0" applyFont="1" applyNumberFormat="1" applyFill="1" applyBorder="1" applyAlignment="1">
      <alignment horizontal="center"/>
    </xf>
    <xf numFmtId="0" fontId="1" fillId="17" borderId="8" xfId="0" applyFont="1" applyFill="1" applyBorder="1"/>
    <xf numFmtId="167" fontId="3" fillId="17" borderId="32" xfId="0" applyFont="1" applyNumberFormat="1" applyFill="1" applyBorder="1" applyAlignment="1">
      <alignment horizontal="center"/>
    </xf>
    <xf numFmtId="167" fontId="3" fillId="17" borderId="2" xfId="0" applyFont="1" applyNumberFormat="1" applyFill="1" applyBorder="1" applyAlignment="1">
      <alignment horizontal="center"/>
    </xf>
    <xf numFmtId="167" fontId="3" fillId="17" borderId="6" xfId="0" applyFont="1" applyNumberFormat="1" applyFill="1" applyBorder="1" applyAlignment="1">
      <alignment horizontal="center"/>
    </xf>
    <xf numFmtId="167" fontId="3" fillId="17" borderId="5" xfId="0" applyFont="1" applyNumberFormat="1" applyFill="1" applyBorder="1" applyAlignment="1">
      <alignment horizontal="center"/>
    </xf>
    <xf numFmtId="0" fontId="3" fillId="8" borderId="13" xfId="0" applyFont="1" applyFill="1" applyBorder="1" applyAlignment="1">
      <alignment horizontal="center"/>
    </xf>
    <xf numFmtId="0" fontId="12" fillId="0" borderId="1" xfId="0" applyFont="1" applyBorder="1"/>
    <xf numFmtId="0" fontId="12" fillId="0" borderId="8" xfId="0" applyFont="1" applyBorder="1"/>
    <xf numFmtId="0" fontId="35" fillId="0" borderId="8" xfId="0" applyFont="1" applyBorder="1" applyAlignment="1">
      <alignment wrapText="1"/>
    </xf>
    <xf numFmtId="174" fontId="35" fillId="0" borderId="32" xfId="0" applyFont="1" applyNumberFormat="1" applyBorder="1" applyAlignment="1">
      <alignment horizontal="center"/>
    </xf>
    <xf numFmtId="174" fontId="35" fillId="0" borderId="2" xfId="0" applyFont="1" applyNumberFormat="1" applyBorder="1" applyAlignment="1">
      <alignment horizontal="center"/>
    </xf>
    <xf numFmtId="174" fontId="35" fillId="8" borderId="32" xfId="0" applyFont="1" applyNumberFormat="1" applyFill="1" applyBorder="1" applyAlignment="1">
      <alignment horizontal="center"/>
    </xf>
    <xf numFmtId="174" fontId="35" fillId="8" borderId="2" xfId="0" applyFont="1" applyNumberFormat="1" applyFill="1" applyBorder="1" applyAlignment="1">
      <alignment horizontal="center"/>
    </xf>
    <xf numFmtId="1" fontId="27" fillId="0" borderId="0" xfId="0" applyFont="1" applyNumberFormat="1" applyAlignment="1">
      <alignment horizontal="center"/>
    </xf>
    <xf numFmtId="0" fontId="27" fillId="0" borderId="8" xfId="0" applyFont="1" applyBorder="1" applyAlignment="1">
      <alignment wrapText="1"/>
    </xf>
    <xf numFmtId="1" fontId="27" fillId="0" borderId="32" xfId="0" applyFont="1" applyNumberFormat="1" applyBorder="1" applyAlignment="1">
      <alignment horizontal="center"/>
    </xf>
    <xf numFmtId="0" fontId="27" fillId="0" borderId="3" xfId="0" applyFont="1" applyBorder="1"/>
    <xf numFmtId="1" fontId="27" fillId="0" borderId="4" xfId="0" applyFont="1" applyNumberFormat="1" applyBorder="1" applyAlignment="1">
      <alignment horizontal="center"/>
    </xf>
    <xf numFmtId="37" fontId="3" fillId="0" borderId="0" xfId="0" applyFont="1" applyNumberFormat="1" applyAlignment="1">
      <alignment horizontal="center" wrapText="1"/>
    </xf>
    <xf numFmtId="37" fontId="3" fillId="0" borderId="1" xfId="0" applyFont="1" applyNumberFormat="1" applyBorder="1" applyAlignment="1">
      <alignment horizontal="center" wrapText="1"/>
    </xf>
    <xf numFmtId="37" fontId="3" fillId="0" borderId="6" xfId="0" applyFont="1" applyNumberFormat="1" applyBorder="1" applyAlignment="1">
      <alignment horizontal="center" wrapText="1"/>
    </xf>
    <xf numFmtId="174" fontId="35" fillId="14" borderId="32" xfId="0" applyFont="1" applyNumberFormat="1" applyFill="1" applyBorder="1" applyAlignment="1">
      <alignment horizontal="center"/>
    </xf>
    <xf numFmtId="1" fontId="3" fillId="0" borderId="4" xfId="0" applyFont="1" applyNumberFormat="1" applyBorder="1" applyAlignment="1">
      <alignment horizontal="center" vertical="center"/>
    </xf>
    <xf numFmtId="169" fontId="3" fillId="0" borderId="32" xfId="0" applyFont="1" applyNumberFormat="1" applyBorder="1"/>
    <xf numFmtId="168" fontId="22" fillId="0" borderId="0" xfId="0" applyFont="1" applyNumberFormat="1"/>
    <xf numFmtId="1" fontId="3" fillId="8" borderId="0" xfId="0" applyFont="1" applyNumberFormat="1" applyFill="1" applyAlignment="1">
      <alignment horizontal="center"/>
    </xf>
    <xf numFmtId="1" fontId="3" fillId="8" borderId="2" xfId="0" applyFont="1" applyNumberFormat="1" applyFill="1" applyBorder="1" applyAlignment="1">
      <alignment horizontal="center"/>
    </xf>
    <xf numFmtId="1" fontId="3" fillId="8" borderId="32" xfId="0" applyFont="1" applyNumberFormat="1" applyFill="1" applyBorder="1" applyAlignment="1">
      <alignment horizontal="center"/>
    </xf>
    <xf numFmtId="174" fontId="35" fillId="0" borderId="38" xfId="0" applyFont="1" applyNumberFormat="1" applyBorder="1" applyAlignment="1">
      <alignment horizontal="center"/>
    </xf>
    <xf numFmtId="168" fontId="3" fillId="0" borderId="1" xfId="0" applyFont="1" applyNumberFormat="1" applyBorder="1" applyAlignment="1">
      <alignment horizontal="center" vertical="top" wrapText="1"/>
    </xf>
    <xf numFmtId="174" fontId="35" fillId="0" borderId="42" xfId="0" applyFont="1" applyNumberFormat="1" applyBorder="1" applyAlignment="1">
      <alignment horizontal="center"/>
    </xf>
    <xf numFmtId="174" fontId="35" fillId="0" borderId="8" xfId="0" applyFont="1" applyNumberFormat="1" applyBorder="1" applyAlignment="1">
      <alignment horizontal="center"/>
    </xf>
    <xf numFmtId="174" fontId="35" fillId="0" borderId="7" xfId="0" applyFont="1" applyNumberFormat="1" applyBorder="1" applyAlignment="1">
      <alignment horizontal="center"/>
    </xf>
    <xf numFmtId="9" fontId="3" fillId="0" borderId="0" xfId="0" applyFont="1" applyNumberFormat="1"/>
    <xf numFmtId="9" fontId="3" fillId="0" borderId="6" xfId="0" applyFont="1" applyNumberFormat="1" applyBorder="1"/>
    <xf numFmtId="0" fontId="2" fillId="17" borderId="3" xfId="0" applyFont="1" applyFill="1" applyBorder="1" applyAlignment="1">
      <alignment horizontal="center"/>
    </xf>
    <xf numFmtId="0" fontId="2" fillId="17" borderId="4" xfId="0" applyFont="1" applyFill="1" applyBorder="1" applyAlignment="1">
      <alignment horizontal="center"/>
    </xf>
    <xf numFmtId="0" fontId="2" fillId="17" borderId="5" xfId="0" applyFont="1" applyFill="1" applyBorder="1" applyAlignment="1">
      <alignment horizontal="center"/>
    </xf>
    <xf numFmtId="0" fontId="22" fillId="0" borderId="4" xfId="0" applyFont="1" applyBorder="1" applyAlignment="1">
      <alignment horizontal="left" vertical="top" wrapText="1"/>
    </xf>
    <xf numFmtId="0" fontId="22" fillId="0" borderId="3" xfId="0" applyFont="1" applyBorder="1" applyAlignment="1">
      <alignment horizontal="center"/>
    </xf>
    <xf numFmtId="0" fontId="22" fillId="0" borderId="5" xfId="0" applyFont="1" applyBorder="1" applyAlignment="1">
      <alignment horizontal="center"/>
    </xf>
    <xf numFmtId="10" fontId="39" fillId="0" borderId="0" xfId="0" applyFont="1" applyNumberFormat="1" applyAlignment="1">
      <alignment horizontal="center"/>
    </xf>
    <xf numFmtId="10" fontId="39" fillId="9" borderId="0" xfId="0" applyFont="1" applyNumberFormat="1" applyFill="1" applyAlignment="1">
      <alignment horizontal="center"/>
    </xf>
    <xf numFmtId="0" fontId="2" fillId="0" borderId="0" xfId="0" applyFont="1" applyAlignment="1">
      <alignment horizontal="left"/>
    </xf>
    <xf numFmtId="10" fontId="39" fillId="10" borderId="0" xfId="0" applyFont="1" applyNumberFormat="1" applyFill="1" applyAlignment="1">
      <alignment horizontal="center"/>
    </xf>
    <xf numFmtId="0" fontId="3" fillId="0" borderId="0" xfId="0" applyFont="1" applyAlignment="1">
      <alignment vertical="top"/>
    </xf>
    <xf numFmtId="10" fontId="39" fillId="0" borderId="2" xfId="0" applyFont="1" applyNumberFormat="1" applyBorder="1" applyAlignment="1">
      <alignment horizontal="center"/>
    </xf>
    <xf numFmtId="10" fontId="39" fillId="10" borderId="7" xfId="0" applyFont="1" applyNumberFormat="1" applyFill="1" applyBorder="1" applyAlignment="1">
      <alignment horizontal="center"/>
    </xf>
    <xf numFmtId="10" fontId="39" fillId="0" borderId="32" xfId="0" applyFont="1" applyNumberFormat="1" applyBorder="1" applyAlignment="1">
      <alignment horizontal="center"/>
    </xf>
    <xf numFmtId="0" fontId="2" fillId="17" borderId="6" xfId="0" applyFont="1" applyFill="1" applyBorder="1" applyAlignment="1">
      <alignment horizontal="left"/>
    </xf>
    <xf numFmtId="0" fontId="2" fillId="17" borderId="5" xfId="0" applyFont="1" applyFill="1" applyBorder="1" applyAlignment="1">
      <alignment horizontal="left"/>
    </xf>
    <xf numFmtId="10" fontId="39" fillId="17" borderId="4" xfId="0" applyFont="1" applyNumberFormat="1" applyFill="1" applyBorder="1" applyAlignment="1">
      <alignment horizontal="center"/>
    </xf>
    <xf numFmtId="10" fontId="39" fillId="17" borderId="5" xfId="0" applyFont="1" applyNumberFormat="1" applyFill="1" applyBorder="1" applyAlignment="1">
      <alignment horizontal="center"/>
    </xf>
    <xf numFmtId="10" fontId="1" fillId="0" borderId="8" xfId="0" applyFont="1" applyNumberFormat="1" applyBorder="1"/>
    <xf numFmtId="0" fontId="2" fillId="0" borderId="2" xfId="0" applyFont="1" applyBorder="1" applyAlignment="1">
      <alignment horizontal="left"/>
    </xf>
    <xf numFmtId="0" fontId="2" fillId="0" borderId="5" xfId="0" applyFont="1" applyBorder="1" applyAlignment="1">
      <alignment horizontal="left"/>
    </xf>
    <xf numFmtId="10" fontId="39" fillId="0" borderId="49" xfId="0" applyFont="1" applyNumberFormat="1" applyBorder="1" applyAlignment="1">
      <alignment horizontal="center"/>
    </xf>
    <xf numFmtId="10" fontId="39" fillId="0" borderId="50" xfId="0" applyFont="1" applyNumberFormat="1" applyBorder="1" applyAlignment="1">
      <alignment horizontal="center"/>
    </xf>
    <xf numFmtId="10" fontId="39" fillId="0" borderId="51" xfId="0" applyFont="1" applyNumberFormat="1" applyBorder="1" applyAlignment="1">
      <alignment horizontal="center"/>
    </xf>
    <xf numFmtId="0" fontId="1" fillId="0" borderId="50" xfId="0" applyFont="1" applyBorder="1"/>
    <xf numFmtId="10" fontId="1" fillId="0" borderId="3" xfId="0" applyFont="1" applyNumberFormat="1" applyBorder="1"/>
    <xf numFmtId="0" fontId="12" fillId="0" borderId="32" xfId="0" applyFont="1" applyBorder="1" applyAlignment="1">
      <alignment vertical="center" wrapText="1"/>
    </xf>
    <xf numFmtId="0" fontId="1" fillId="0" borderId="7" xfId="0" applyFont="1" applyBorder="1"/>
    <xf numFmtId="10" fontId="39" fillId="10" borderId="4" xfId="0" applyFont="1" applyNumberFormat="1" applyFill="1" applyBorder="1" applyAlignment="1">
      <alignment horizontal="center"/>
    </xf>
    <xf numFmtId="10" fontId="39" fillId="0" borderId="8" xfId="0" applyFont="1" applyNumberFormat="1" applyBorder="1" applyAlignment="1">
      <alignment horizontal="center"/>
    </xf>
    <xf numFmtId="10" fontId="39" fillId="10" borderId="32" xfId="0" applyFont="1" applyNumberFormat="1" applyFill="1" applyBorder="1" applyAlignment="1">
      <alignment horizontal="center"/>
    </xf>
    <xf numFmtId="0" fontId="40" fillId="0" borderId="0" xfId="0" applyFont="1" applyAlignment="1">
      <alignment wrapText="1"/>
    </xf>
    <xf numFmtId="0" fontId="40" fillId="0" borderId="4" xfId="0" applyFont="1" applyBorder="1" applyAlignment="1">
      <alignment wrapText="1"/>
    </xf>
    <xf numFmtId="2" fontId="39" fillId="0" borderId="2" xfId="0" applyFont="1" applyNumberFormat="1" applyBorder="1" applyAlignment="1">
      <alignment horizontal="center"/>
    </xf>
    <xf numFmtId="167" fontId="4" fillId="0" borderId="0" xfId="0" applyFont="1" applyNumberFormat="1" applyAlignment="1">
      <alignment wrapText="1"/>
    </xf>
    <xf numFmtId="0" fontId="2" fillId="0" borderId="7" xfId="0" applyFont="1" applyBorder="1" applyAlignment="1">
      <alignment horizontal="left"/>
    </xf>
    <xf numFmtId="0" fontId="2" fillId="0" borderId="4" xfId="0" applyFont="1" applyBorder="1" applyAlignment="1">
      <alignment horizontal="left"/>
    </xf>
    <xf numFmtId="176" fontId="1" fillId="0" borderId="0" xfId="0" applyFont="1" applyNumberFormat="1"/>
    <xf numFmtId="10" fontId="39" fillId="0" borderId="7" xfId="0" applyFont="1" applyNumberFormat="1" applyBorder="1" applyAlignment="1">
      <alignment horizontal="center"/>
    </xf>
    <xf numFmtId="10" fontId="39" fillId="0" borderId="1" xfId="0" applyFont="1" applyNumberFormat="1" applyBorder="1" applyAlignment="1">
      <alignment horizontal="center"/>
    </xf>
    <xf numFmtId="10" fontId="39" fillId="0" borderId="6" xfId="0" applyFont="1" applyNumberFormat="1" applyBorder="1" applyAlignment="1">
      <alignment horizontal="center"/>
    </xf>
    <xf numFmtId="10" fontId="39" fillId="0" borderId="3" xfId="0" applyFont="1" applyNumberFormat="1" applyBorder="1" applyAlignment="1">
      <alignment horizontal="center"/>
    </xf>
    <xf numFmtId="10" fontId="39" fillId="0" borderId="4" xfId="0" applyFont="1" applyNumberFormat="1" applyBorder="1" applyAlignment="1">
      <alignment horizontal="center"/>
    </xf>
    <xf numFmtId="10" fontId="39" fillId="0" borderId="5" xfId="0" applyFont="1" applyNumberFormat="1" applyBorder="1" applyAlignment="1">
      <alignment horizontal="center"/>
    </xf>
    <xf numFmtId="0" fontId="12" fillId="0" borderId="1" xfId="0" applyFont="1" applyBorder="1" applyAlignment="1">
      <alignment wrapText="1"/>
    </xf>
    <xf numFmtId="0" fontId="39" fillId="0" borderId="1" xfId="0" applyFont="1" applyBorder="1" applyAlignment="1">
      <alignment wrapText="1"/>
    </xf>
    <xf numFmtId="0" fontId="39" fillId="0" borderId="0" xfId="0" applyFont="1" applyAlignment="1">
      <alignment wrapText="1"/>
    </xf>
    <xf numFmtId="2" fontId="39" fillId="0" borderId="0" xfId="0" applyFont="1" applyNumberFormat="1" applyAlignment="1">
      <alignment horizontal="center"/>
    </xf>
    <xf numFmtId="2" fontId="41" fillId="0" borderId="0" xfId="0" applyFont="1" applyNumberFormat="1" applyAlignment="1">
      <alignment horizontal="center"/>
    </xf>
    <xf numFmtId="0" fontId="41" fillId="0" borderId="0" xfId="0" applyFont="1" applyAlignment="1">
      <alignment horizontal="center"/>
    </xf>
    <xf numFmtId="2" fontId="39" fillId="0" borderId="4" xfId="0" applyFont="1" applyNumberFormat="1" applyBorder="1" applyAlignment="1">
      <alignment horizontal="center"/>
    </xf>
    <xf numFmtId="2" fontId="39" fillId="0" borderId="7" xfId="0" applyFont="1" applyNumberFormat="1" applyBorder="1" applyAlignment="1">
      <alignment horizontal="center"/>
    </xf>
    <xf numFmtId="2" fontId="39" fillId="0" borderId="6" xfId="0" applyFont="1" applyNumberFormat="1" applyBorder="1" applyAlignment="1">
      <alignment horizontal="center"/>
    </xf>
    <xf numFmtId="2" fontId="39" fillId="0" borderId="5" xfId="0" applyFont="1" applyNumberFormat="1" applyBorder="1" applyAlignment="1">
      <alignment horizontal="center"/>
    </xf>
    <xf numFmtId="0" fontId="12" fillId="0" borderId="8" xfId="0" applyFont="1" applyBorder="1" applyAlignment="1">
      <alignment vertical="center" wrapText="1"/>
    </xf>
    <xf numFmtId="0" fontId="40" fillId="0" borderId="8" xfId="0" applyFont="1" applyBorder="1" applyAlignment="1">
      <alignment wrapText="1"/>
    </xf>
    <xf numFmtId="0" fontId="40" fillId="0" borderId="2" xfId="0" applyFont="1" applyBorder="1" applyAlignment="1">
      <alignment wrapText="1"/>
    </xf>
    <xf numFmtId="0" fontId="40" fillId="0" borderId="38" xfId="0" applyFont="1" applyBorder="1" applyAlignment="1">
      <alignment wrapText="1"/>
    </xf>
    <xf numFmtId="0" fontId="40" fillId="0" borderId="43" xfId="0" applyFont="1" applyBorder="1" applyAlignment="1">
      <alignment wrapText="1"/>
    </xf>
    <xf numFmtId="10" fontId="39" fillId="17" borderId="0" xfId="0" applyFont="1" applyNumberFormat="1" applyFill="1" applyAlignment="1">
      <alignment horizontal="center"/>
    </xf>
    <xf numFmtId="10" fontId="39" fillId="17" borderId="6" xfId="0" applyFont="1" applyNumberFormat="1" applyFill="1" applyBorder="1" applyAlignment="1">
      <alignment horizontal="center"/>
    </xf>
    <xf numFmtId="10" fontId="1" fillId="17" borderId="1" xfId="0" applyFont="1" applyNumberFormat="1" applyFill="1" applyBorder="1"/>
    <xf numFmtId="0" fontId="3" fillId="8" borderId="12" xfId="0" applyFont="1" applyFill="1" applyBorder="1" applyAlignment="1">
      <alignment horizontal="center" wrapText="1"/>
    </xf>
    <xf numFmtId="3" fontId="3" fillId="0" borderId="7" xfId="0" applyFont="1" applyNumberFormat="1" applyBorder="1" applyAlignment="1">
      <alignment horizontal="center"/>
    </xf>
    <xf numFmtId="0" fontId="3" fillId="10" borderId="48" xfId="0" applyFont="1" applyFill="1" applyBorder="1" applyAlignment="1">
      <alignment horizontal="center" wrapText="1"/>
    </xf>
    <xf numFmtId="0" fontId="3" fillId="10" borderId="43" xfId="0" applyFont="1" applyFill="1" applyBorder="1" applyAlignment="1">
      <alignment horizontal="center" wrapText="1"/>
    </xf>
    <xf numFmtId="14" fontId="3" fillId="10" borderId="14" xfId="0" applyFont="1" applyNumberFormat="1" applyFill="1" applyBorder="1" applyAlignment="1">
      <alignment horizontal="right"/>
    </xf>
    <xf numFmtId="3" fontId="3" fillId="0" borderId="1" xfId="0" applyFont="1" applyNumberFormat="1" applyBorder="1" applyAlignment="1">
      <alignment horizontal="center"/>
    </xf>
    <xf numFmtId="3" fontId="3" fillId="0" borderId="8" xfId="0" applyFont="1" applyNumberFormat="1" applyBorder="1" applyAlignment="1">
      <alignment horizontal="center"/>
    </xf>
    <xf numFmtId="3" fontId="3" fillId="0" borderId="0" xfId="0" applyFont="1" applyNumberFormat="1" applyAlignment="1">
      <alignment wrapText="1"/>
    </xf>
    <xf numFmtId="0" fontId="11" fillId="0" borderId="0" xfId="0" applyFont="1"/>
    <xf numFmtId="167" fontId="3" fillId="0" borderId="0" xfId="0" applyFont="1" applyNumberFormat="1" applyAlignment="1">
      <alignment horizontal="left"/>
    </xf>
    <xf numFmtId="14" fontId="3" fillId="0" borderId="0" xfId="0" applyFont="1" applyNumberFormat="1" applyAlignment="1">
      <alignment horizontal="center"/>
    </xf>
    <xf numFmtId="14" fontId="3" fillId="10" borderId="13" xfId="0" applyFont="1" applyNumberFormat="1" applyFill="1" applyBorder="1" applyAlignment="1">
      <alignment horizontal="right"/>
    </xf>
    <xf numFmtId="14" fontId="3" fillId="10" borderId="12" xfId="0" applyFont="1" applyNumberFormat="1" applyFill="1" applyBorder="1" applyAlignment="1">
      <alignment horizontal="right"/>
    </xf>
    <xf numFmtId="2" fontId="3" fillId="0" borderId="6" xfId="0" applyFont="1" applyNumberFormat="1" applyBorder="1" applyAlignment="1">
      <alignment horizontal="center"/>
    </xf>
    <xf numFmtId="2" fontId="3" fillId="0" borderId="5" xfId="0" applyFont="1" applyNumberFormat="1" applyBorder="1" applyAlignment="1">
      <alignment horizontal="center"/>
    </xf>
    <xf numFmtId="0" fontId="3" fillId="10" borderId="3" xfId="0" applyFont="1" applyFill="1" applyBorder="1" applyAlignment="1">
      <alignment horizontal="center" wrapText="1"/>
    </xf>
    <xf numFmtId="0" fontId="3" fillId="10" borderId="4" xfId="0" applyFont="1" applyFill="1" applyBorder="1" applyAlignment="1">
      <alignment horizontal="center" wrapText="1"/>
    </xf>
    <xf numFmtId="165" fontId="1" fillId="0" borderId="32" xfId="0" applyFont="1" applyNumberFormat="1" applyBorder="1" applyAlignment="1">
      <alignment horizontal="center"/>
    </xf>
    <xf numFmtId="165" fontId="1" fillId="10" borderId="2" xfId="0" applyFont="1" applyNumberFormat="1" applyFill="1" applyBorder="1" applyAlignment="1">
      <alignment horizontal="center"/>
    </xf>
    <xf numFmtId="165" fontId="1" fillId="0" borderId="0" xfId="0" applyFont="1" applyNumberFormat="1" applyAlignment="1">
      <alignment horizontal="center"/>
    </xf>
    <xf numFmtId="0" fontId="1" fillId="3" borderId="11" xfId="0" applyFont="1" applyFill="1" applyBorder="1" applyAlignment="1">
      <alignment wrapText="1"/>
    </xf>
    <xf numFmtId="0" fontId="1" fillId="9" borderId="5" xfId="0" applyFont="1" applyFill="1" applyBorder="1" applyAlignment="1">
      <alignment horizontal="center"/>
    </xf>
    <xf numFmtId="165" fontId="1" fillId="10" borderId="0" xfId="0" applyFont="1" applyNumberFormat="1" applyFill="1" applyAlignment="1">
      <alignment horizontal="center"/>
    </xf>
    <xf numFmtId="165" fontId="1" fillId="10" borderId="32" xfId="0" applyFont="1" applyNumberFormat="1" applyFill="1" applyBorder="1" applyAlignment="1">
      <alignment horizontal="center"/>
    </xf>
    <xf numFmtId="0" fontId="1" fillId="0" borderId="8" xfId="0" applyFont="1" applyBorder="1" applyAlignment="1">
      <alignment horizontal="left" indent="2" wrapText="1"/>
    </xf>
    <xf numFmtId="0" fontId="1" fillId="0" borderId="32" xfId="0" applyFont="1" applyBorder="1" applyAlignment="1">
      <alignment horizontal="left" indent="2" wrapText="1"/>
    </xf>
    <xf numFmtId="165" fontId="1" fillId="10" borderId="6" xfId="0" applyFont="1" applyNumberFormat="1" applyFill="1" applyBorder="1" applyAlignment="1">
      <alignment horizontal="center"/>
    </xf>
    <xf numFmtId="0" fontId="1" fillId="10" borderId="5" xfId="0" applyFont="1" applyFill="1" applyBorder="1" applyAlignment="1">
      <alignment horizontal="center"/>
    </xf>
    <xf numFmtId="0" fontId="1" fillId="0" borderId="1" xfId="0" applyFont="1" applyBorder="1" applyAlignment="1">
      <alignment horizontal="left" indent="2" wrapText="1"/>
    </xf>
    <xf numFmtId="0" fontId="1" fillId="0" borderId="1" xfId="0" applyFont="1" applyBorder="1" applyAlignment="1">
      <alignment horizontal="left" indent="2"/>
    </xf>
    <xf numFmtId="0" fontId="1" fillId="0" borderId="0" xfId="0" applyFont="1" applyAlignment="1">
      <alignment horizontal="right"/>
    </xf>
    <xf numFmtId="0" fontId="1" fillId="0" borderId="3" xfId="0" applyFont="1" applyBorder="1" applyAlignment="1">
      <alignment horizontal="left" indent="2"/>
    </xf>
    <xf numFmtId="0" fontId="1" fillId="10" borderId="14" xfId="0" applyFont="1" applyFill="1" applyBorder="1" applyAlignment="1">
      <alignment horizontal="center" wrapText="1"/>
    </xf>
    <xf numFmtId="0" fontId="1" fillId="3" borderId="43" xfId="0" applyFont="1" applyFill="1" applyBorder="1" applyAlignment="1">
      <alignment wrapText="1"/>
    </xf>
    <xf numFmtId="0" fontId="1" fillId="0" borderId="4" xfId="0" applyFont="1" applyBorder="1" applyAlignment="1">
      <alignment horizontal="left" indent="2"/>
    </xf>
    <xf numFmtId="0" fontId="1" fillId="0" borderId="7" xfId="0" applyFont="1" applyBorder="1" applyAlignment="1">
      <alignment horizontal="left" indent="2" wrapText="1"/>
    </xf>
    <xf numFmtId="0" fontId="1" fillId="10" borderId="13" xfId="0" applyFont="1" applyFill="1" applyBorder="1" applyAlignment="1">
      <alignment horizontal="center" wrapText="1"/>
    </xf>
    <xf numFmtId="0" fontId="1" fillId="10" borderId="1" xfId="0" applyFont="1" applyFill="1" applyBorder="1" applyAlignment="1">
      <alignment horizontal="center" wrapText="1"/>
    </xf>
    <xf numFmtId="0" fontId="1" fillId="10" borderId="6" xfId="0" applyFont="1" applyFill="1" applyBorder="1" applyAlignment="1">
      <alignment horizontal="center"/>
    </xf>
    <xf numFmtId="165" fontId="1" fillId="9" borderId="5" xfId="0" applyFont="1" applyNumberFormat="1" applyFill="1" applyBorder="1" applyAlignment="1">
      <alignment horizontal="center"/>
    </xf>
    <xf numFmtId="0" fontId="2" fillId="0" borderId="8" xfId="0" applyFont="1" applyBorder="1" applyAlignment="1">
      <alignment horizontal="left" indent="2" wrapText="1"/>
    </xf>
    <xf numFmtId="0" fontId="1" fillId="10" borderId="4" xfId="0" applyFont="1" applyFill="1" applyBorder="1" applyAlignment="1">
      <alignment horizontal="center"/>
    </xf>
    <xf numFmtId="0" fontId="4" fillId="10" borderId="8" xfId="0" applyFont="1" applyFill="1" applyBorder="1" applyAlignment="1">
      <alignment horizontal="center" wrapText="1"/>
    </xf>
    <xf numFmtId="0" fontId="4" fillId="10" borderId="7" xfId="0" applyFont="1" applyFill="1" applyBorder="1" applyAlignment="1">
      <alignment horizontal="center" wrapText="1"/>
    </xf>
    <xf numFmtId="0" fontId="4" fillId="10" borderId="1" xfId="0" applyFont="1" applyFill="1" applyBorder="1" applyAlignment="1">
      <alignment horizontal="center" wrapText="1"/>
    </xf>
    <xf numFmtId="0" fontId="4" fillId="10" borderId="0" xfId="0" applyFont="1" applyFill="1" applyAlignment="1">
      <alignment horizontal="center" wrapText="1"/>
    </xf>
    <xf numFmtId="0" fontId="1" fillId="10" borderId="8" xfId="0" applyFont="1" applyFill="1" applyBorder="1" applyAlignment="1">
      <alignment horizontal="center"/>
    </xf>
    <xf numFmtId="0" fontId="1" fillId="10" borderId="7" xfId="0" applyFont="1" applyFill="1" applyBorder="1" applyAlignment="1">
      <alignment horizontal="center"/>
    </xf>
    <xf numFmtId="0" fontId="1" fillId="10" borderId="8" xfId="0" applyFont="1" applyFill="1" applyBorder="1" applyAlignment="1">
      <alignment horizontal="center" wrapText="1"/>
    </xf>
    <xf numFmtId="0" fontId="1" fillId="10" borderId="7" xfId="0" applyFont="1" applyFill="1" applyBorder="1" applyAlignment="1">
      <alignment horizontal="center" wrapText="1"/>
    </xf>
    <xf numFmtId="0" fontId="1" fillId="10" borderId="2" xfId="0" applyFont="1" applyFill="1" applyBorder="1" applyAlignment="1">
      <alignment horizontal="center" wrapText="1"/>
    </xf>
    <xf numFmtId="0" fontId="42" fillId="10" borderId="8" xfId="0" applyFont="1" applyFill="1" applyBorder="1" applyAlignment="1">
      <alignment horizontal="center"/>
    </xf>
    <xf numFmtId="0" fontId="42" fillId="10" borderId="7" xfId="0" applyFont="1" applyFill="1" applyBorder="1" applyAlignment="1">
      <alignment horizontal="center"/>
    </xf>
    <xf numFmtId="0" fontId="42" fillId="10" borderId="2" xfId="0" applyFont="1" applyFill="1" applyBorder="1" applyAlignment="1">
      <alignment horizontal="center"/>
    </xf>
    <xf numFmtId="0" fontId="1" fillId="10" borderId="32" xfId="0" applyFont="1" applyFill="1" applyBorder="1" applyAlignment="1">
      <alignment horizontal="center"/>
    </xf>
    <xf numFmtId="0" fontId="1" fillId="10" borderId="2" xfId="0" applyFont="1" applyFill="1" applyBorder="1" applyAlignment="1">
      <alignment horizontal="center"/>
    </xf>
    <xf numFmtId="0" fontId="22" fillId="10" borderId="6" xfId="0" applyFont="1" applyFill="1" applyBorder="1" applyAlignment="1">
      <alignment horizontal="center"/>
    </xf>
    <xf numFmtId="0" fontId="1" fillId="0" borderId="1" xfId="0" applyFont="1" applyBorder="1" applyAlignment="1">
      <alignment horizontal="center"/>
    </xf>
    <xf numFmtId="0" fontId="22" fillId="8" borderId="4" xfId="0" applyFont="1" applyFill="1" applyBorder="1" applyAlignment="1">
      <alignment horizontal="center"/>
    </xf>
    <xf numFmtId="0" fontId="22" fillId="8" borderId="5" xfId="0" applyFont="1" applyFill="1" applyBorder="1" applyAlignment="1">
      <alignment horizontal="center"/>
    </xf>
    <xf numFmtId="0" fontId="1" fillId="0" borderId="12" xfId="0" applyFont="1" applyBorder="1" applyAlignment="1">
      <alignment horizontal="left"/>
    </xf>
    <xf numFmtId="0" fontId="1" fillId="10" borderId="3" xfId="0" applyFont="1" applyFill="1" applyBorder="1" applyAlignment="1">
      <alignment horizontal="center"/>
    </xf>
    <xf numFmtId="165" fontId="1" fillId="0" borderId="4" xfId="0" applyFont="1" applyNumberFormat="1" applyBorder="1" applyAlignment="1">
      <alignment horizontal="center"/>
    </xf>
    <xf numFmtId="165" fontId="1" fillId="0" borderId="5" xfId="0" applyFont="1" applyNumberFormat="1" applyBorder="1" applyAlignment="1">
      <alignment horizontal="center"/>
    </xf>
    <xf numFmtId="0" fontId="22" fillId="8" borderId="0" xfId="0" applyFont="1" applyFill="1" applyAlignment="1">
      <alignment horizontal="center"/>
    </xf>
    <xf numFmtId="0" fontId="22" fillId="8" borderId="6" xfId="0" applyFont="1" applyFill="1" applyBorder="1" applyAlignment="1">
      <alignment horizontal="center"/>
    </xf>
    <xf numFmtId="0" fontId="22" fillId="10" borderId="0" xfId="0" applyFont="1" applyFill="1" applyAlignment="1">
      <alignment horizontal="center"/>
    </xf>
    <xf numFmtId="0" fontId="1" fillId="10" borderId="14" xfId="0" applyFont="1" applyFill="1" applyBorder="1" applyAlignment="1">
      <alignment horizontal="center"/>
    </xf>
    <xf numFmtId="0" fontId="1" fillId="10" borderId="12" xfId="0" applyFont="1" applyFill="1" applyBorder="1" applyAlignment="1">
      <alignment horizontal="center"/>
    </xf>
    <xf numFmtId="2" fontId="1" fillId="7" borderId="0" xfId="0" applyFont="1" applyNumberFormat="1" applyFill="1"/>
    <xf numFmtId="14" fontId="1" fillId="0" borderId="0" xfId="0" applyFont="1" applyNumberFormat="1"/>
    <xf numFmtId="0" fontId="1" fillId="26" borderId="0" xfId="0" applyFont="1" applyFill="1" applyAlignment="1">
      <alignment wrapText="1"/>
    </xf>
    <xf numFmtId="0" fontId="1" fillId="26" borderId="0" xfId="0" applyFont="1" applyFill="1"/>
    <xf numFmtId="0" fontId="1" fillId="0" borderId="0" xfId="0" applyFont="1" applyAlignment="1">
      <alignment vertical="center" wrapText="1"/>
    </xf>
    <xf numFmtId="0" fontId="1" fillId="26" borderId="0" xfId="0" applyFont="1" applyFill="1" applyAlignment="1">
      <alignment horizontal="center" wrapText="1"/>
    </xf>
    <xf numFmtId="177" fontId="1" fillId="0" borderId="0" xfId="0" applyFont="1" applyNumberFormat="1"/>
    <xf numFmtId="0" fontId="1" fillId="26" borderId="0" xfId="0" applyFont="1" applyFill="1" applyAlignment="1">
      <alignment horizontal="center"/>
    </xf>
    <xf numFmtId="2" fontId="1" fillId="26" borderId="0" xfId="0" applyFont="1" applyNumberFormat="1" applyFill="1"/>
    <xf numFmtId="0" fontId="39" fillId="0" borderId="0" xfId="0" applyFont="1"/>
    <xf numFmtId="166" fontId="1" fillId="0" borderId="0" xfId="0" applyFont="1" applyNumberFormat="1"/>
    <xf numFmtId="169" fontId="39" fillId="0" borderId="0" xfId="0" applyFont="1" applyNumberFormat="1"/>
    <xf numFmtId="0" fontId="1" fillId="27" borderId="0" xfId="0" applyFont="1" applyFill="1" applyAlignment="1">
      <alignment horizontal="center"/>
    </xf>
    <xf numFmtId="0" fontId="3" fillId="0" borderId="0" xfId="0" applyFont="1" applyAlignment="1">
      <alignment vertical="center"/>
    </xf>
    <xf numFmtId="0" fontId="3" fillId="0" borderId="0" xfId="0" applyFont="1" applyAlignment="1">
      <alignment horizontal="right" vertical="center"/>
    </xf>
    <xf numFmtId="0" fontId="3" fillId="0" borderId="4" xfId="0" applyFont="1" applyBorder="1" applyAlignment="1">
      <alignment vertical="center"/>
    </xf>
    <xf numFmtId="0" fontId="3" fillId="0" borderId="4" xfId="0" applyFont="1" applyBorder="1" applyAlignment="1">
      <alignment horizontal="right" vertical="center"/>
    </xf>
    <xf numFmtId="0" fontId="43" fillId="0" borderId="0" xfId="0" applyFont="1" applyAlignment="1">
      <alignment vertical="center"/>
    </xf>
    <xf numFmtId="0" fontId="11" fillId="0" borderId="0" xfId="0" applyFont="1" applyAlignment="1">
      <alignment horizontal="left"/>
    </xf>
    <xf numFmtId="165" fontId="3" fillId="0" borderId="0" xfId="0" applyFont="1" applyNumberFormat="1" applyAlignment="1">
      <alignment horizontal="right"/>
    </xf>
    <xf numFmtId="3" fontId="3" fillId="0" borderId="4" xfId="0" applyFont="1" applyNumberFormat="1" applyBorder="1"/>
    <xf numFmtId="1" fontId="3" fillId="0" borderId="0" xfId="0" applyFont="1" applyNumberFormat="1" applyAlignment="1">
      <alignment horizontal="right"/>
    </xf>
    <xf numFmtId="0" fontId="3" fillId="0" borderId="4" xfId="0" applyFont="1" applyBorder="1" applyAlignment="1">
      <alignment horizontal="right"/>
    </xf>
    <xf numFmtId="3" fontId="3" fillId="0" borderId="4" xfId="0" applyFont="1" applyNumberFormat="1" applyBorder="1" applyAlignment="1">
      <alignment horizontal="right"/>
    </xf>
    <xf numFmtId="0" fontId="3" fillId="0" borderId="0" xfId="0" applyFont="1" applyAlignment="1">
      <alignment horizontal="left" vertical="center" wrapText="1"/>
    </xf>
    <xf numFmtId="3" fontId="12" fillId="0" borderId="0" xfId="0" applyFont="1" applyNumberFormat="1" applyAlignment="1">
      <alignment horizontal="left" wrapText="1"/>
    </xf>
    <xf numFmtId="3" fontId="12" fillId="0" borderId="0" xfId="0" applyFont="1" applyNumberFormat="1" applyAlignment="1">
      <alignment horizontal="left"/>
    </xf>
    <xf numFmtId="0" fontId="3" fillId="0" borderId="0" xfId="0" applyFont="1" applyAlignment="1">
      <alignment vertical="center" wrapText="1"/>
    </xf>
    <xf numFmtId="0" fontId="3" fillId="9" borderId="0" xfId="0" applyFont="1" applyFill="1" applyAlignment="1">
      <alignment horizontal="left" vertical="top" wrapText="1"/>
    </xf>
    <xf numFmtId="0" fontId="44" fillId="0" borderId="0" xfId="0" applyFont="1" applyAlignment="1">
      <alignment horizontal="left"/>
    </xf>
    <xf numFmtId="0" fontId="44" fillId="0" borderId="0" xfId="0" applyFont="1" applyAlignment="1">
      <alignment horizontal="center" wrapText="1"/>
    </xf>
    <xf numFmtId="1" fontId="45" fillId="0" borderId="52" xfId="0" applyFont="1" applyNumberFormat="1" applyBorder="1" applyAlignment="1">
      <alignment horizontal="center" vertical="top"/>
    </xf>
    <xf numFmtId="0" fontId="44" fillId="28" borderId="52" xfId="0" applyFont="1" applyFill="1" applyBorder="1" applyAlignment="1">
      <alignment horizontal="center" vertical="top"/>
    </xf>
    <xf numFmtId="0" fontId="44" fillId="0" borderId="0" xfId="0" applyFont="1" applyAlignment="1">
      <alignment horizontal="center"/>
    </xf>
    <xf numFmtId="0" fontId="44" fillId="0" borderId="0" xfId="0" applyFont="1" applyAlignment="1">
      <alignment horizontal="left" wrapText="1"/>
    </xf>
    <xf numFmtId="0" fontId="45" fillId="0" borderId="0" xfId="0" applyFont="1" applyAlignment="1">
      <alignment horizontal="left" vertical="top"/>
    </xf>
    <xf numFmtId="0" fontId="45" fillId="0" borderId="0" xfId="0" applyFont="1" applyAlignment="1">
      <alignment horizontal="center" vertical="top" wrapText="1"/>
    </xf>
    <xf numFmtId="1" fontId="45" fillId="7" borderId="0" xfId="0" applyFont="1" applyNumberFormat="1" applyFill="1" applyAlignment="1">
      <alignment horizontal="center" vertical="top"/>
    </xf>
    <xf numFmtId="0" fontId="44" fillId="7" borderId="0" xfId="0" applyFont="1" applyFill="1" applyAlignment="1">
      <alignment horizontal="center" vertical="top"/>
    </xf>
    <xf numFmtId="0" fontId="44" fillId="7" borderId="0" xfId="0" applyFont="1" applyFill="1" applyAlignment="1">
      <alignment horizontal="left" vertical="top" wrapText="1"/>
    </xf>
    <xf numFmtId="0" fontId="44" fillId="0" borderId="0" xfId="0" applyFont="1" applyAlignment="1">
      <alignment horizontal="left" vertical="top" wrapText="1"/>
    </xf>
    <xf numFmtId="0" fontId="45" fillId="0" borderId="38" xfId="0" applyFont="1" applyBorder="1" applyAlignment="1">
      <alignment horizontal="left" vertical="top"/>
    </xf>
    <xf numFmtId="0" fontId="45" fillId="0" borderId="38" xfId="0" applyFont="1" applyBorder="1" applyAlignment="1">
      <alignment horizontal="center" vertical="top" wrapText="1"/>
    </xf>
    <xf numFmtId="1" fontId="45" fillId="3" borderId="38" xfId="0" applyFont="1" applyNumberFormat="1" applyFill="1" applyBorder="1" applyAlignment="1">
      <alignment horizontal="center" vertical="top"/>
    </xf>
    <xf numFmtId="3" fontId="45" fillId="3" borderId="38" xfId="0" applyFont="1" applyNumberFormat="1" applyFill="1" applyBorder="1" applyAlignment="1">
      <alignment horizontal="center" vertical="top"/>
    </xf>
    <xf numFmtId="0" fontId="44" fillId="3" borderId="38" xfId="0" applyFont="1" applyFill="1" applyBorder="1" applyAlignment="1">
      <alignment horizontal="center" vertical="top"/>
    </xf>
    <xf numFmtId="0" fontId="44" fillId="0" borderId="38" xfId="0" applyFont="1" applyBorder="1" applyAlignment="1">
      <alignment horizontal="left" vertical="top" wrapText="1"/>
    </xf>
    <xf numFmtId="0" fontId="45" fillId="0" borderId="7" xfId="0" applyFont="1" applyBorder="1" applyAlignment="1">
      <alignment horizontal="left" vertical="top"/>
    </xf>
    <xf numFmtId="0" fontId="45" fillId="0" borderId="7" xfId="0" applyFont="1" applyBorder="1" applyAlignment="1">
      <alignment horizontal="center" vertical="top" wrapText="1"/>
    </xf>
    <xf numFmtId="3" fontId="46" fillId="0" borderId="0" xfId="0" applyFont="1" applyNumberFormat="1" applyAlignment="1">
      <alignment vertical="top"/>
    </xf>
    <xf numFmtId="0" fontId="45" fillId="7" borderId="7" xfId="0" applyFont="1" applyFill="1" applyBorder="1" applyAlignment="1">
      <alignment horizontal="center" vertical="top"/>
    </xf>
    <xf numFmtId="0" fontId="44" fillId="0" borderId="7" xfId="0" applyFont="1" applyBorder="1" applyAlignment="1">
      <alignment horizontal="left" vertical="top" wrapText="1"/>
    </xf>
    <xf numFmtId="0" fontId="44" fillId="0" borderId="0" xfId="0" applyFont="1" applyAlignment="1">
      <alignment horizontal="left" vertical="top"/>
    </xf>
    <xf numFmtId="0" fontId="44" fillId="0" borderId="0" xfId="0" applyFont="1" applyAlignment="1">
      <alignment horizontal="center" vertical="top" wrapText="1"/>
    </xf>
    <xf numFmtId="3" fontId="45" fillId="7" borderId="0" xfId="0" applyFont="1" applyNumberFormat="1" applyFill="1" applyAlignment="1">
      <alignment horizontal="center" vertical="top"/>
    </xf>
    <xf numFmtId="0" fontId="45" fillId="7" borderId="0" xfId="0" applyFont="1" applyFill="1" applyAlignment="1">
      <alignment horizontal="center" vertical="top"/>
    </xf>
    <xf numFmtId="1" fontId="44" fillId="7" borderId="0" xfId="0" applyFont="1" applyNumberFormat="1" applyFill="1" applyAlignment="1">
      <alignment horizontal="center" vertical="top"/>
    </xf>
    <xf numFmtId="0" fontId="44" fillId="0" borderId="0" xfId="0" applyFont="1" applyAlignment="1">
      <alignment horizontal="center" vertical="top"/>
    </xf>
    <xf numFmtId="1" fontId="44" fillId="7" borderId="0" xfId="0" applyFont="1" applyNumberFormat="1" applyFill="1" applyAlignment="1">
      <alignment horizontal="center"/>
    </xf>
    <xf numFmtId="1" fontId="44" fillId="7" borderId="0" xfId="0" applyFont="1" applyNumberFormat="1" applyFill="1" applyAlignment="1">
      <alignment horizontal="center" vertical="center"/>
    </xf>
    <xf numFmtId="1" fontId="45" fillId="7" borderId="0" xfId="0" applyFont="1" applyNumberFormat="1" applyFill="1" applyAlignment="1">
      <alignment horizontal="center" vertical="center"/>
    </xf>
    <xf numFmtId="0" fontId="44" fillId="0" borderId="0" xfId="0" applyFont="1" applyAlignment="1">
      <alignment horizontal="left" vertical="center"/>
    </xf>
    <xf numFmtId="0" fontId="44" fillId="0" borderId="0" xfId="0" applyFont="1" applyAlignment="1">
      <alignment horizontal="center" vertical="center" wrapText="1"/>
    </xf>
    <xf numFmtId="0" fontId="45" fillId="0" borderId="0" xfId="0" applyFont="1" applyAlignment="1">
      <alignment horizontal="left" vertical="top" wrapText="1"/>
    </xf>
    <xf numFmtId="1" fontId="45" fillId="7" borderId="7" xfId="0" applyFont="1" applyNumberFormat="1" applyFill="1" applyBorder="1" applyAlignment="1">
      <alignment horizontal="center" vertical="top"/>
    </xf>
    <xf numFmtId="3" fontId="45" fillId="7" borderId="7" xfId="0" applyFont="1" applyNumberFormat="1" applyFill="1" applyBorder="1" applyAlignment="1">
      <alignment horizontal="center" vertical="top"/>
    </xf>
    <xf numFmtId="0" fontId="44" fillId="7" borderId="7" xfId="0" applyFont="1" applyFill="1" applyBorder="1" applyAlignment="1">
      <alignment horizontal="center" vertical="top"/>
    </xf>
    <xf numFmtId="0" fontId="13" fillId="7" borderId="7" xfId="0" applyFont="1" applyFill="1" applyBorder="1" applyAlignment="1">
      <alignment horizontal="left" vertical="top" wrapText="1"/>
    </xf>
    <xf numFmtId="0" fontId="45" fillId="28" borderId="0" xfId="0" applyFont="1" applyFill="1" applyAlignment="1">
      <alignment horizontal="center"/>
    </xf>
    <xf numFmtId="0" fontId="44" fillId="28" borderId="0" xfId="0" applyFont="1" applyFill="1" applyAlignment="1">
      <alignment horizontal="left" wrapText="1"/>
    </xf>
    <xf numFmtId="1" fontId="45" fillId="29" borderId="0" xfId="0" applyFont="1" applyNumberFormat="1" applyFill="1" applyAlignment="1">
      <alignment horizontal="center" vertical="top"/>
    </xf>
    <xf numFmtId="3" fontId="45" fillId="29" borderId="0" xfId="0" applyFont="1" applyNumberFormat="1" applyFill="1" applyAlignment="1">
      <alignment horizontal="center" vertical="top"/>
    </xf>
    <xf numFmtId="0" fontId="44" fillId="29" borderId="0" xfId="0" applyFont="1" applyFill="1" applyAlignment="1">
      <alignment horizontal="center" vertical="top"/>
    </xf>
    <xf numFmtId="0" fontId="44" fillId="29" borderId="0" xfId="0" applyFont="1" applyFill="1" applyAlignment="1">
      <alignment horizontal="left" vertical="top" wrapText="1"/>
    </xf>
    <xf numFmtId="1" fontId="44" fillId="30" borderId="0" xfId="0" applyFont="1" applyNumberFormat="1" applyFill="1" applyAlignment="1">
      <alignment horizontal="center" vertical="top"/>
    </xf>
    <xf numFmtId="0" fontId="44" fillId="30" borderId="0" xfId="0" applyFont="1" applyFill="1" applyAlignment="1">
      <alignment horizontal="center" vertical="top"/>
    </xf>
    <xf numFmtId="0" fontId="44" fillId="30" borderId="0" xfId="0" applyFont="1" applyFill="1" applyAlignment="1">
      <alignment horizontal="left" vertical="top" wrapText="1"/>
    </xf>
    <xf numFmtId="1" fontId="44" fillId="30" borderId="0" xfId="0" applyFont="1" applyNumberFormat="1" applyFill="1" applyAlignment="1">
      <alignment horizontal="center"/>
    </xf>
    <xf numFmtId="1" fontId="45" fillId="30" borderId="0" xfId="0" applyFont="1" applyNumberFormat="1" applyFill="1" applyAlignment="1">
      <alignment horizontal="center" vertical="top"/>
    </xf>
    <xf numFmtId="3" fontId="45" fillId="30" borderId="0" xfId="0" applyFont="1" applyNumberFormat="1" applyFill="1" applyAlignment="1">
      <alignment horizontal="center" vertical="top"/>
    </xf>
    <xf numFmtId="1" fontId="45" fillId="31" borderId="0" xfId="0" applyFont="1" applyNumberFormat="1" applyFill="1" applyAlignment="1">
      <alignment horizontal="center" vertical="top"/>
    </xf>
    <xf numFmtId="0" fontId="44" fillId="31" borderId="0" xfId="0" applyFont="1" applyFill="1" applyAlignment="1">
      <alignment horizontal="center" vertical="top"/>
    </xf>
    <xf numFmtId="3" fontId="45" fillId="31" borderId="0" xfId="0" applyFont="1" applyNumberFormat="1" applyFill="1" applyAlignment="1">
      <alignment horizontal="center" vertical="top"/>
    </xf>
    <xf numFmtId="0" fontId="45" fillId="31" borderId="0" xfId="0" applyFont="1" applyFill="1" applyAlignment="1">
      <alignment horizontal="center" vertical="top"/>
    </xf>
    <xf numFmtId="0" fontId="45" fillId="32" borderId="0" xfId="0" applyFont="1" applyFill="1" applyAlignment="1">
      <alignment horizontal="left" vertical="top"/>
    </xf>
    <xf numFmtId="0" fontId="45" fillId="32" borderId="0" xfId="0" applyFont="1" applyFill="1" applyAlignment="1">
      <alignment horizontal="center" vertical="top" wrapText="1"/>
    </xf>
    <xf numFmtId="0" fontId="44" fillId="32" borderId="0" xfId="0" applyFont="1" applyFill="1" applyAlignment="1">
      <alignment horizontal="left" vertical="top" wrapText="1"/>
    </xf>
    <xf numFmtId="1" fontId="45" fillId="31" borderId="42" xfId="0" applyFont="1" applyNumberFormat="1" applyFill="1" applyBorder="1" applyAlignment="1">
      <alignment horizontal="center" vertical="top"/>
    </xf>
    <xf numFmtId="1" fontId="45" fillId="31" borderId="38" xfId="0" applyFont="1" applyNumberFormat="1" applyFill="1" applyBorder="1" applyAlignment="1">
      <alignment horizontal="center" vertical="top"/>
    </xf>
    <xf numFmtId="3" fontId="45" fillId="31" borderId="38" xfId="0" applyFont="1" applyNumberFormat="1" applyFill="1" applyBorder="1" applyAlignment="1">
      <alignment horizontal="center" vertical="top"/>
    </xf>
    <xf numFmtId="0" fontId="44" fillId="31" borderId="43" xfId="0" applyFont="1" applyFill="1" applyBorder="1" applyAlignment="1">
      <alignment horizontal="center" vertical="top" wrapText="1"/>
    </xf>
    <xf numFmtId="1" fontId="45" fillId="10" borderId="0" xfId="0" applyFont="1" applyNumberFormat="1" applyFill="1" applyAlignment="1">
      <alignment horizontal="center" vertical="top"/>
    </xf>
    <xf numFmtId="1" fontId="44" fillId="10" borderId="0" xfId="0" applyFont="1" applyNumberFormat="1" applyFill="1" applyAlignment="1">
      <alignment horizontal="center" vertical="top"/>
    </xf>
    <xf numFmtId="1" fontId="46" fillId="0" borderId="0" xfId="0" applyFont="1" applyNumberFormat="1" applyAlignment="1">
      <alignment horizontal="center" vertical="top"/>
    </xf>
    <xf numFmtId="0" fontId="47" fillId="28" borderId="0" xfId="0" applyFont="1" applyFill="1" applyAlignment="1">
      <alignment vertical="top"/>
    </xf>
    <xf numFmtId="0" fontId="45" fillId="7" borderId="32" xfId="0" applyFont="1" applyFill="1" applyBorder="1" applyAlignment="1">
      <alignment horizontal="center" vertical="top"/>
    </xf>
    <xf numFmtId="0" fontId="44" fillId="7" borderId="32" xfId="0" applyFont="1" applyFill="1" applyBorder="1" applyAlignment="1">
      <alignment horizontal="center" vertical="top"/>
    </xf>
    <xf numFmtId="0" fontId="44" fillId="31" borderId="0" xfId="0" applyFont="1" applyFill="1" applyAlignment="1">
      <alignment horizontal="center" vertical="top" wrapText="1"/>
    </xf>
    <xf numFmtId="0" fontId="45" fillId="10" borderId="0" xfId="0" applyFont="1" applyFill="1" applyAlignment="1">
      <alignment horizontal="center" vertical="top"/>
    </xf>
    <xf numFmtId="0" fontId="13" fillId="0" borderId="0" xfId="0" applyFont="1" applyAlignment="1">
      <alignment horizontal="left" vertical="top" wrapText="1"/>
    </xf>
    <xf numFmtId="1" fontId="45" fillId="33" borderId="0" xfId="0" applyFont="1" applyNumberFormat="1" applyFill="1" applyAlignment="1">
      <alignment horizontal="center" vertical="top"/>
    </xf>
    <xf numFmtId="3" fontId="45" fillId="33" borderId="0" xfId="0" applyFont="1" applyNumberFormat="1" applyFill="1" applyAlignment="1">
      <alignment horizontal="center" vertical="top"/>
    </xf>
    <xf numFmtId="0" fontId="45" fillId="0" borderId="0" xfId="0" applyFont="1" applyAlignment="1">
      <alignment horizontal="center" vertical="top"/>
    </xf>
    <xf numFmtId="0" fontId="44" fillId="33" borderId="0" xfId="0" applyFont="1" applyFill="1" applyAlignment="1">
      <alignment horizontal="left" vertical="top" wrapText="1"/>
    </xf>
    <xf numFmtId="0" fontId="44" fillId="33" borderId="0" xfId="0" applyFont="1" applyFill="1" applyAlignment="1">
      <alignment horizontal="center" vertical="top"/>
    </xf>
    <xf numFmtId="0" fontId="45" fillId="33" borderId="0" xfId="0" applyFont="1" applyFill="1" applyAlignment="1">
      <alignment horizontal="center" vertical="top"/>
    </xf>
    <xf numFmtId="0" fontId="48" fillId="33" borderId="0" xfId="0" applyFont="1" applyFill="1" applyAlignment="1">
      <alignment horizontal="left" vertical="top" wrapText="1"/>
    </xf>
    <xf numFmtId="1" fontId="46" fillId="0" borderId="52" xfId="0" applyFont="1" applyNumberFormat="1" applyBorder="1" applyAlignment="1">
      <alignment vertical="top"/>
    </xf>
    <xf numFmtId="1" fontId="46" fillId="0" borderId="52" xfId="0" applyFont="1" applyNumberFormat="1" applyBorder="1" applyAlignment="1">
      <alignment horizontal="right" vertical="top"/>
    </xf>
    <xf numFmtId="0" fontId="47" fillId="28" borderId="52" xfId="0" applyFont="1" applyFill="1" applyBorder="1" applyAlignment="1">
      <alignment vertical="top"/>
    </xf>
    <xf numFmtId="0" fontId="1" fillId="0" borderId="42" xfId="0" applyFont="1" applyBorder="1"/>
    <xf numFmtId="0" fontId="1" fillId="0" borderId="38" xfId="0" applyFont="1" applyBorder="1"/>
    <xf numFmtId="3" fontId="1" fillId="0" borderId="38" xfId="0" applyFont="1" applyNumberFormat="1" applyBorder="1"/>
    <xf numFmtId="3" fontId="1" fillId="0" borderId="43" xfId="0" applyFont="1" applyNumberFormat="1" applyBorder="1"/>
    <xf numFmtId="1" fontId="46" fillId="0" borderId="0" xfId="0" applyFont="1" applyNumberFormat="1" applyAlignment="1">
      <alignment vertical="top"/>
    </xf>
    <xf numFmtId="1" fontId="46" fillId="0" borderId="0" xfId="0" applyFont="1" applyNumberFormat="1" applyAlignment="1">
      <alignment horizontal="right" vertical="top"/>
    </xf>
    <xf numFmtId="0" fontId="47" fillId="28" borderId="4" xfId="0" applyFont="1" applyFill="1" applyBorder="1" applyAlignment="1">
      <alignment vertical="top"/>
    </xf>
    <xf numFmtId="1" fontId="49" fillId="0" borderId="0" xfId="0" applyFont="1" applyNumberFormat="1"/>
    <xf numFmtId="1" fontId="44" fillId="33" borderId="0" xfId="0" applyFont="1" applyNumberFormat="1" applyFill="1" applyAlignment="1">
      <alignment horizontal="center"/>
    </xf>
    <xf numFmtId="0" fontId="45" fillId="28" borderId="0" xfId="0" applyFont="1" applyFill="1" applyAlignment="1">
      <alignment horizontal="center" vertical="center"/>
    </xf>
    <xf numFmtId="0" fontId="44" fillId="28" borderId="0" xfId="0" applyFont="1" applyFill="1" applyAlignment="1">
      <alignment horizontal="left" vertical="center" wrapText="1"/>
    </xf>
    <xf numFmtId="1" fontId="45" fillId="6" borderId="0" xfId="0" applyFont="1" applyNumberFormat="1" applyFill="1" applyAlignment="1">
      <alignment horizontal="center" vertical="top"/>
    </xf>
    <xf numFmtId="0" fontId="44" fillId="6" borderId="0" xfId="0" applyFont="1" applyFill="1" applyAlignment="1">
      <alignment horizontal="center" vertical="top"/>
    </xf>
    <xf numFmtId="0" fontId="49" fillId="0" borderId="0" xfId="0" applyFont="1"/>
    <xf numFmtId="0" fontId="4" fillId="7" borderId="0" xfId="0" applyFont="1" applyFill="1" applyAlignment="1">
      <alignment horizontal="left"/>
    </xf>
    <xf numFmtId="0" fontId="4" fillId="6" borderId="0" xfId="0" applyFont="1" applyFill="1" applyAlignment="1">
      <alignment horizontal="left"/>
    </xf>
    <xf numFmtId="0" fontId="4" fillId="8" borderId="0" xfId="0" applyFont="1" applyFill="1" applyAlignment="1">
      <alignment horizontal="left"/>
    </xf>
    <xf numFmtId="0" fontId="4" fillId="34" borderId="0" xfId="0" applyFont="1" applyFill="1" applyAlignment="1">
      <alignment horizontal="left"/>
    </xf>
    <xf numFmtId="0" fontId="4" fillId="31" borderId="0" xfId="0" applyFont="1" applyFill="1" applyAlignment="1">
      <alignment horizontal="left"/>
    </xf>
    <xf numFmtId="0" fontId="4" fillId="3" borderId="0" xfId="0" applyFont="1" applyFill="1" applyAlignment="1">
      <alignment horizontal="left"/>
    </xf>
    <xf numFmtId="169" fontId="49" fillId="0" borderId="0" xfId="0" applyFont="1" applyNumberFormat="1"/>
    <xf numFmtId="2" fontId="49" fillId="0" borderId="0" xfId="0" applyFont="1" applyNumberFormat="1"/>
    <xf numFmtId="0" fontId="50" fillId="0" borderId="0" xfId="0" applyFont="1"/>
    <xf numFmtId="1" fontId="46" fillId="0" borderId="53" xfId="0" applyFont="1" applyNumberFormat="1" applyBorder="1" applyAlignment="1">
      <alignment horizontal="center" vertical="top"/>
    </xf>
    <xf numFmtId="1" fontId="46" fillId="0" borderId="42" xfId="0" applyFont="1" applyNumberFormat="1" applyBorder="1" applyAlignment="1">
      <alignment horizontal="center" vertical="top"/>
    </xf>
    <xf numFmtId="1" fontId="46" fillId="0" borderId="38" xfId="0" applyFont="1" applyNumberFormat="1" applyBorder="1" applyAlignment="1">
      <alignment horizontal="center" vertical="top"/>
    </xf>
    <xf numFmtId="1" fontId="46" fillId="0" borderId="43" xfId="0" applyFont="1" applyNumberFormat="1" applyBorder="1" applyAlignment="1">
      <alignment horizontal="center" vertical="top"/>
    </xf>
    <xf numFmtId="0" fontId="3" fillId="2" borderId="0" xfId="0" applyFont="1" applyFill="1" applyAlignment="1">
      <alignment horizontal="left" indent="2"/>
    </xf>
    <xf numFmtId="0" fontId="3" fillId="2" borderId="0" xfId="0" applyFont="1" applyFill="1" applyAlignment="1">
      <alignment horizontal="right"/>
    </xf>
    <xf numFmtId="0" fontId="51" fillId="0" borderId="0" xfId="0" applyFont="1" applyAlignment="1">
      <alignment horizontal="left" vertical="top"/>
    </xf>
    <xf numFmtId="0" fontId="12" fillId="0" borderId="0" xfId="0" applyFont="1" applyAlignment="1">
      <alignment horizontal="left"/>
    </xf>
    <xf numFmtId="0" fontId="52" fillId="0" borderId="0" xfId="0" applyFont="1"/>
    <xf numFmtId="0" fontId="12" fillId="35" borderId="0" xfId="0" applyFont="1" applyFill="1"/>
    <xf numFmtId="0" fontId="12" fillId="35" borderId="0" xfId="0" applyFont="1" applyFill="1" applyAlignment="1">
      <alignment horizontal="left"/>
    </xf>
    <xf numFmtId="0" fontId="3" fillId="35" borderId="0" xfId="0" applyFont="1" applyFill="1" applyAlignment="1">
      <alignment horizontal="left" indent="2"/>
    </xf>
    <xf numFmtId="0" fontId="3" fillId="35" borderId="0" xfId="0" applyFont="1" applyFill="1" applyAlignment="1">
      <alignment horizontal="right"/>
    </xf>
    <xf numFmtId="0" fontId="12" fillId="36" borderId="0" xfId="0" applyFont="1" applyFill="1" applyAlignment="1">
      <alignment horizontal="center"/>
    </xf>
    <xf numFmtId="0" fontId="53" fillId="0" borderId="0" xfId="0" applyFont="1" applyAlignment="1">
      <alignment horizontal="right" vertical="top"/>
    </xf>
    <xf numFmtId="3" fontId="39" fillId="0" borderId="0" xfId="0" applyFont="1" applyNumberFormat="1"/>
    <xf numFmtId="3" fontId="54" fillId="0" borderId="0" xfId="0" applyFont="1" applyNumberFormat="1" applyAlignment="1">
      <alignment horizontal="right" vertical="top"/>
    </xf>
    <xf numFmtId="0" fontId="55" fillId="37" borderId="0" xfId="0" applyFont="1" applyFill="1" applyAlignment="1">
      <alignment horizontal="right"/>
    </xf>
    <xf numFmtId="0" fontId="56" fillId="0" borderId="0" xfId="0" applyFont="1"/>
    <xf numFmtId="0" fontId="45" fillId="0" borderId="0" xfId="0" applyFont="1" applyAlignment="1">
      <alignment horizontal="right"/>
    </xf>
    <xf numFmtId="165" fontId="57" fillId="0" borderId="0" xfId="0" applyFont="1" applyNumberFormat="1" applyAlignment="1">
      <alignment horizontal="right" vertical="top"/>
    </xf>
    <xf numFmtId="165" fontId="55" fillId="37" borderId="0" xfId="0" applyFont="1" applyNumberFormat="1" applyFill="1" applyAlignment="1">
      <alignment horizontal="right"/>
    </xf>
    <xf numFmtId="3" fontId="7" fillId="0" borderId="0" xfId="0" applyFont="1" applyNumberFormat="1"/>
    <xf numFmtId="165" fontId="45" fillId="0" borderId="0" xfId="0" applyFont="1" applyNumberFormat="1" applyAlignment="1">
      <alignment horizontal="right"/>
    </xf>
    <xf numFmtId="3" fontId="45" fillId="0" borderId="0" xfId="0" applyFont="1" applyNumberFormat="1" applyAlignment="1">
      <alignment horizontal="right"/>
    </xf>
    <xf numFmtId="0" fontId="7" fillId="38" borderId="0" xfId="0" applyFont="1" applyFill="1" applyAlignment="1">
      <alignment wrapText="1"/>
    </xf>
    <xf numFmtId="0" fontId="8" fillId="38" borderId="0" xfId="0" applyFont="1" applyFill="1" applyAlignment="1">
      <alignment vertical="top"/>
    </xf>
    <xf numFmtId="0" fontId="7" fillId="38" borderId="0" xfId="0" applyFont="1" applyFill="1" applyAlignment="1">
      <alignment horizontal="right"/>
    </xf>
    <xf numFmtId="0" fontId="7" fillId="38" borderId="0" xfId="0" applyFont="1" applyFill="1"/>
    <xf numFmtId="168" fontId="7" fillId="38" borderId="0" xfId="0" applyFont="1" applyNumberFormat="1" applyFill="1" applyAlignment="1">
      <alignment horizontal="center"/>
    </xf>
    <xf numFmtId="0" fontId="1" fillId="38" borderId="0" xfId="0" applyFont="1" applyFill="1" applyAlignment="1">
      <alignment wrapText="1"/>
    </xf>
    <xf numFmtId="170" fontId="7" fillId="0" borderId="0" xfId="0" applyFont="1" applyNumberFormat="1" applyAlignment="1">
      <alignment horizontal="right"/>
    </xf>
    <xf numFmtId="0" fontId="41" fillId="38" borderId="0" xfId="0" applyFont="1" applyFill="1" applyAlignment="1">
      <alignment horizontal="center" wrapText="1"/>
    </xf>
    <xf numFmtId="0" fontId="7" fillId="38" borderId="0" xfId="0" applyFont="1" applyFill="1" applyAlignment="1">
      <alignment horizontal="center"/>
    </xf>
    <xf numFmtId="1" fontId="7" fillId="0" borderId="0" xfId="0" applyFont="1" applyNumberFormat="1" applyAlignment="1">
      <alignment horizontal="right"/>
    </xf>
    <xf numFmtId="0" fontId="8" fillId="0" borderId="0" xfId="0" applyFont="1" applyAlignment="1">
      <alignment vertical="top"/>
    </xf>
    <xf numFmtId="0" fontId="7" fillId="39" borderId="0" xfId="0" applyFont="1" applyFill="1" applyAlignment="1">
      <alignment horizontal="center" wrapText="1"/>
    </xf>
    <xf numFmtId="0" fontId="8" fillId="40" borderId="0" xfId="0" applyFont="1" applyFill="1" applyAlignment="1">
      <alignment vertical="top"/>
    </xf>
    <xf numFmtId="0" fontId="39" fillId="40" borderId="0" xfId="0" applyFont="1" applyFill="1"/>
    <xf numFmtId="0" fontId="7" fillId="40" borderId="0" xfId="0" applyFont="1" applyFill="1"/>
    <xf numFmtId="0" fontId="58" fillId="40" borderId="0" xfId="0" applyFont="1" applyFill="1"/>
    <xf numFmtId="0" fontId="7" fillId="40" borderId="0" xfId="0" applyFont="1" applyFill="1" applyAlignment="1">
      <alignment horizontal="right"/>
    </xf>
    <xf numFmtId="0" fontId="1" fillId="40" borderId="0" xfId="0" applyFont="1" applyFill="1" applyAlignment="1">
      <alignment horizontal="center" wrapText="1"/>
    </xf>
    <xf numFmtId="0" fontId="8" fillId="0" borderId="0" xfId="0" applyFont="1" applyAlignment="1">
      <alignment vertical="top" wrapText="1"/>
    </xf>
    <xf numFmtId="1" fontId="8" fillId="0" borderId="0" xfId="0" applyFont="1" applyNumberFormat="1" applyAlignment="1">
      <alignment vertical="top" wrapText="1"/>
    </xf>
    <xf numFmtId="0" fontId="8" fillId="40" borderId="0" xfId="0" applyFont="1" applyFill="1" applyAlignment="1">
      <alignment vertical="top" wrapText="1"/>
    </xf>
    <xf numFmtId="0" fontId="8" fillId="38" borderId="0" xfId="0" applyFont="1" applyFill="1" applyAlignment="1">
      <alignment wrapText="1"/>
    </xf>
    <xf numFmtId="0" fontId="58" fillId="0" borderId="0" xfId="0" applyFont="1"/>
    <xf numFmtId="1" fontId="8" fillId="0" borderId="0" xfId="0" applyFont="1" applyNumberFormat="1" applyAlignment="1">
      <alignment vertical="top"/>
    </xf>
    <xf numFmtId="0" fontId="7" fillId="0" borderId="0" xfId="0" applyFont="1" applyAlignment="1">
      <alignment horizontal="right"/>
    </xf>
    <xf numFmtId="0" fontId="39" fillId="0" borderId="0" xfId="0" applyFont="1" applyAlignment="1">
      <alignment horizontal="right"/>
    </xf>
    <xf numFmtId="0" fontId="1" fillId="9" borderId="0" xfId="0" applyFont="1" applyFill="1" applyAlignment="1">
      <alignment wrapText="1"/>
    </xf>
    <xf numFmtId="0" fontId="8" fillId="9" borderId="0" xfId="0" applyFont="1" applyFill="1" applyAlignment="1">
      <alignment vertical="top"/>
    </xf>
    <xf numFmtId="0" fontId="8" fillId="9" borderId="0" xfId="0" applyFont="1" applyFill="1" applyAlignment="1">
      <alignment vertical="top" wrapText="1"/>
    </xf>
    <xf numFmtId="0" fontId="7" fillId="41" borderId="0" xfId="0" applyFont="1" applyFill="1" applyAlignment="1">
      <alignment wrapText="1"/>
    </xf>
    <xf numFmtId="0" fontId="7" fillId="42" borderId="0" xfId="0" applyFont="1" applyFill="1" applyAlignment="1">
      <alignment horizontal="center" wrapText="1"/>
    </xf>
    <xf numFmtId="0" fontId="39" fillId="9" borderId="0" xfId="0" applyFont="1" applyFill="1" applyAlignment="1">
      <alignment horizontal="right"/>
    </xf>
    <xf numFmtId="0" fontId="7" fillId="9" borderId="0" xfId="0" applyFont="1" applyFill="1" applyAlignment="1">
      <alignment horizontal="right"/>
    </xf>
    <xf numFmtId="0" fontId="55" fillId="0" borderId="0" xfId="0" applyFont="1"/>
    <xf numFmtId="170" fontId="53" fillId="0" borderId="0" xfId="0" applyFont="1" applyNumberFormat="1" applyAlignment="1">
      <alignment horizontal="right" vertical="top"/>
    </xf>
    <xf numFmtId="1" fontId="7" fillId="0" borderId="0" xfId="0" applyFont="1" applyNumberFormat="1"/>
    <xf numFmtId="0" fontId="7" fillId="0" borderId="0" xfId="0" applyFont="1" applyAlignment="1">
      <alignment horizontal="center" wrapText="1"/>
    </xf>
    <xf numFmtId="0" fontId="7" fillId="43" borderId="0" xfId="0" applyFont="1" applyFill="1" applyAlignment="1">
      <alignment horizontal="center" wrapText="1"/>
    </xf>
    <xf numFmtId="0" fontId="1" fillId="9" borderId="0" xfId="0" applyFont="1" applyFill="1" applyAlignment="1">
      <alignment horizontal="center" wrapText="1"/>
    </xf>
    <xf numFmtId="0" fontId="7" fillId="44" borderId="0" xfId="0" applyFont="1" applyFill="1" applyAlignment="1">
      <alignment horizontal="center" wrapText="1"/>
    </xf>
    <xf numFmtId="9" fontId="1" fillId="0" borderId="0" xfId="0" applyFont="1" applyNumberFormat="1"/>
    <xf numFmtId="0" fontId="39" fillId="45" borderId="0" xfId="0" applyFont="1" applyFill="1" applyAlignment="1">
      <alignment wrapText="1"/>
    </xf>
    <xf numFmtId="0" fontId="1" fillId="45" borderId="0" xfId="0" applyFont="1" applyFill="1"/>
    <xf numFmtId="0" fontId="39" fillId="0" borderId="0" xfId="0" applyFont="1" applyAlignment="1">
      <alignment horizontal="center"/>
    </xf>
    <xf numFmtId="0" fontId="7" fillId="0" borderId="0" xfId="0" applyFont="1" applyAlignment="1">
      <alignment horizontal="center"/>
    </xf>
    <xf numFmtId="2" fontId="7" fillId="0" borderId="0" xfId="0" applyFont="1" applyNumberFormat="1" applyAlignment="1">
      <alignment horizontal="center"/>
    </xf>
    <xf numFmtId="0" fontId="41" fillId="0" borderId="0" xfId="0" applyFont="1" applyAlignment="1">
      <alignment horizontal="left" wrapText="1"/>
    </xf>
    <xf numFmtId="168" fontId="7" fillId="0" borderId="0" xfId="0" applyFont="1" applyNumberFormat="1" applyAlignment="1">
      <alignment horizontal="center"/>
    </xf>
    <xf numFmtId="1" fontId="7" fillId="0" borderId="0" xfId="0" applyFont="1" applyNumberFormat="1" applyAlignment="1">
      <alignment horizontal="center"/>
    </xf>
    <xf numFmtId="0" fontId="41" fillId="0" borderId="0" xfId="0" applyFont="1" applyAlignment="1">
      <alignment horizontal="center" wrapText="1"/>
    </xf>
    <xf numFmtId="0" fontId="7" fillId="14" borderId="0" xfId="0" applyFont="1" applyFill="1"/>
    <xf numFmtId="0" fontId="27" fillId="7" borderId="1" xfId="0" applyFont="1" applyFill="1" applyBorder="1" applyAlignment="1">
      <alignment horizontal="left" indent="2"/>
    </xf>
  </cellXfs>
  <cellStyles count="1">
    <cellStyle name="Normal" xfId="0" builtinId="0"/>
  </cellStyles>
  <dxfs count="81">
    <dxf>
      <font>
        <strike val="0"/>
        <outline val="0"/>
        <shadow val="0"/>
        <u val="none"/>
        <vertAlign val="baseline"/>
        <color theme="1"/>
        <name val="Arial"/>
        <family val="2"/>
        <scheme val="none"/>
      </font>
    </dxf>
    <dxf>
      <font>
        <strike val="0"/>
        <outline val="0"/>
        <shadow val="0"/>
        <u val="none"/>
        <vertAlign val="baseline"/>
        <color theme="1"/>
        <name val="Arial"/>
        <family val="2"/>
        <scheme val="none"/>
      </font>
    </dxf>
    <dxf>
      <font>
        <strike val="0"/>
        <outline val="0"/>
        <shadow val="0"/>
        <u val="none"/>
        <vertAlign val="baseline"/>
        <color theme="1"/>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1"/>
        <color theme="1"/>
        <name val="Arial"/>
        <family val="2"/>
        <scheme val="none"/>
      </font>
      <alignment horizontal="left" vertical="bottom" textRotation="0" wrapText="0" indent="2" justifyLastLine="0" shrinkToFit="0" readingOrder="0"/>
    </dxf>
    <dxf>
      <font>
        <strike val="0"/>
        <outline val="0"/>
        <shadow val="0"/>
        <u val="none"/>
        <vertAlign val="baseline"/>
        <color theme="1"/>
        <name val="Arial"/>
        <family val="2"/>
        <scheme val="none"/>
      </font>
    </dxf>
    <dxf>
      <font>
        <b val="0"/>
        <i val="0"/>
        <strike val="0"/>
        <condense val="0"/>
        <extend val="0"/>
        <outline val="0"/>
        <shadow val="0"/>
        <u val="none"/>
        <vertAlign val="baseline"/>
        <sz val="16"/>
        <color theme="1"/>
        <name val="Arial"/>
        <family val="2"/>
        <scheme val="none"/>
      </font>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alignment wrapText="1"/>
    </dxf>
    <dxf>
      <alignment wrapText="1"/>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alignment wrapText="1"/>
    </dxf>
    <dxf>
      <alignment wrapText="1"/>
    </dxf>
    <dxf>
      <fill>
        <patternFill>
          <bgColor theme="9" tint="0.79998168889431442"/>
        </patternFill>
      </fill>
    </dxf>
    <dxf>
      <fill>
        <patternFill>
          <bgColor theme="5" tint="0.39994506668294322"/>
        </patternFill>
      </fill>
    </dxf>
    <dxf>
      <fill>
        <patternFill>
          <bgColor theme="9" tint="0.59996337778862885"/>
        </patternFill>
      </fill>
    </dxf>
    <dxf>
      <fill>
        <patternFill>
          <bgColor theme="5" tint="0.59996337778862885"/>
        </patternFill>
      </fill>
    </dxf>
    <dxf>
      <fill>
        <patternFill>
          <bgColor rgb="FFA9D08E"/>
        </patternFill>
      </fill>
    </dxf>
    <dxf>
      <fill>
        <patternFill>
          <bgColor rgb="FFA9D08E"/>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rgb="FFA9D08E"/>
        </patternFill>
      </fill>
    </dxf>
    <dxf>
      <fill>
        <patternFill>
          <bgColor theme="9" tint="0.3999450666829432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externalLink" Target="externalLinks/externalLink1.xml"/><Relationship Id="rId40" Type="http://schemas.openxmlformats.org/officeDocument/2006/relationships/theme" Target="theme/theme1.xml"/><Relationship Id="rId41" Type="http://schemas.openxmlformats.org/officeDocument/2006/relationships/styles" Target="styles.xml"/><Relationship Id="rId42" Type="http://schemas.openxmlformats.org/officeDocument/2006/relationships/sharedStrings" Target="sharedStrings.xml"/><Relationship Id="rId43" Type="http://schemas.microsoft.com/office/2017/10/relationships/person" Target="persons/person.xml"/><Relationship Id="rId20001" Type="http://schemas.openxmlformats.org/officeDocument/2006/relationships/pivotCacheDefinition" Target="pivotCache/pivotCacheDefinition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val>
            <c:numRef>
              <c:f>'Social Benefits (BETA VERSION)'!$D$98:$V$98</c:f>
              <c:numCache>
                <c:formatCode>0</c:formatCode>
                <c:ptCount val="19"/>
                <c:pt idx="0">
                  <c:v>813.09999999999991</c:v>
                </c:pt>
                <c:pt idx="1">
                  <c:v>832</c:v>
                </c:pt>
                <c:pt idx="2">
                  <c:v>842.69999999999993</c:v>
                </c:pt>
                <c:pt idx="3">
                  <c:v>850.1</c:v>
                </c:pt>
                <c:pt idx="4">
                  <c:v>854</c:v>
                </c:pt>
                <c:pt idx="5">
                  <c:v>866</c:v>
                </c:pt>
                <c:pt idx="6">
                  <c:v>1845.5</c:v>
                </c:pt>
                <c:pt idx="7">
                  <c:v>1645.2</c:v>
                </c:pt>
                <c:pt idx="8">
                  <c:v>1176.2</c:v>
                </c:pt>
                <c:pt idx="9">
                  <c:v>1448.2000000000003</c:v>
                </c:pt>
                <c:pt idx="10">
                  <c:v>1358.4</c:v>
                </c:pt>
                <c:pt idx="11">
                  <c:v>1353.5333333333328</c:v>
                </c:pt>
                <c:pt idx="12">
                  <c:v>1156.9333333333329</c:v>
                </c:pt>
                <c:pt idx="13">
                  <c:v>1025.9000000000001</c:v>
                </c:pt>
                <c:pt idx="14">
                  <c:v>1024.7</c:v>
                </c:pt>
                <c:pt idx="15">
                  <c:v>1033.0999999999999</c:v>
                </c:pt>
                <c:pt idx="16">
                  <c:v>1056.3</c:v>
                </c:pt>
                <c:pt idx="17">
                  <c:v>1017.3</c:v>
                </c:pt>
                <c:pt idx="18">
                  <c:v>1024.4000000000001</c:v>
                </c:pt>
              </c:numCache>
            </c:numRef>
          </c:val>
          <c:smooth val="0"/>
          <c:extLst>
            <c:ext xmlns:c16="http://schemas.microsoft.com/office/drawing/2014/chart" uri="{C3380CC4-5D6E-409C-BE32-E72D297353CC}">
              <c16:uniqueId val="{00000000-C884-4DFE-8853-1C7757AECB1F}"/>
            </c:ext>
          </c:extLst>
        </c:ser>
        <c:dLbls>
          <c:showLegendKey val="0"/>
          <c:showVal val="0"/>
          <c:showCatName val="0"/>
          <c:showSerName val="0"/>
          <c:showPercent val="0"/>
          <c:showBubbleSize val="0"/>
        </c:dLbls>
        <c:smooth val="0"/>
        <c:axId val="471157935"/>
        <c:axId val="471141711"/>
      </c:lineChart>
      <c:catAx>
        <c:axId val="471157935"/>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1141711"/>
        <c:crosses val="autoZero"/>
        <c:auto val="1"/>
        <c:lblAlgn val="ctr"/>
        <c:lblOffset val="100"/>
        <c:noMultiLvlLbl val="0"/>
      </c:catAx>
      <c:valAx>
        <c:axId val="471141711"/>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11579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8.xml.rels><?xml version="1.0" encoding="UTF-8" standalone="yes"?><Relationships xmlns="http://schemas.openxmlformats.org/package/2006/relationships"></Relationships>
</file>

<file path=xl/drawings/_rels/drawing13.xml.rels><?xml version="1.0" encoding="UTF-8" standalone="yes"?><Relationships xmlns="http://schemas.openxmlformats.org/package/2006/relationships"></Relationships>
</file>

<file path=xl/drawings/_rels/drawing14.xml.rels><?xml version="1.0" encoding="UTF-8" standalone="yes"?><Relationships xmlns="http://schemas.openxmlformats.org/package/2006/relationships"></Relationships>
</file>

<file path=xl/drawings/_rels/drawing15.xml.rels><?xml version="1.0" encoding="UTF-8" standalone="yes"?><Relationships xmlns="http://schemas.openxmlformats.org/package/2006/relationships"></Relationships>
</file>

<file path=xl/drawings/_rels/drawing16.xml.rels><?xml version="1.0" encoding="UTF-8" standalone="yes"?><Relationships xmlns="http://schemas.openxmlformats.org/package/2006/relationships"></Relationships>
</file>

<file path=xl/drawings/_rels/drawing17.xml.rels><?xml version="1.0" encoding="UTF-8" standalone="yes"?><Relationships xmlns="http://schemas.openxmlformats.org/package/2006/relationships"></Relationships>
</file>

<file path=xl/drawings/_rels/drawing18.xml.rels><?xml version="1.0" encoding="UTF-8" standalone="yes"?><Relationships xmlns="http://schemas.openxmlformats.org/package/2006/relationships"></Relationships>
</file>

<file path=xl/drawings/_rels/drawing19.xml.rels><?xml version="1.0" encoding="UTF-8" standalone="yes"?><Relationships xmlns="http://schemas.openxmlformats.org/package/2006/relationships"></Relationships>
</file>

<file path=xl/drawings/_rels/drawing20.xml.rels><?xml version="1.0" encoding="UTF-8" standalone="yes"?><Relationships xmlns="http://schemas.openxmlformats.org/package/2006/relationships"></Relationships>
</file>

<file path=xl/drawings/_rels/drawing21.xml.rels><?xml version="1.0" encoding="UTF-8" standalone="yes"?><Relationships xmlns="http://schemas.openxmlformats.org/package/2006/relationships"></Relationships>
</file>

<file path=xl/drawings/_rels/drawing22.xml.rels><?xml version="1.0" encoding="UTF-8" standalone="yes"?><Relationships xmlns="http://schemas.openxmlformats.org/package/2006/relationships"></Relationships>
</file>

<file path=xl/drawings/_rels/drawing23.xml.rels><?xml version="1.0" encoding="UTF-8" standalone="yes"?><Relationships xmlns="http://schemas.openxmlformats.org/package/2006/relationships"><Relationship Id="rId1" Type="http://schemas.openxmlformats.org/officeDocument/2006/relationships/chart" Target="../charts/chart1.xml"/></Relationships>
</file>

<file path=xl/drawings/_rels/drawing26.xml.rels><?xml version="1.0" encoding="UTF-8" standalone="yes"?><Relationships xmlns="http://schemas.openxmlformats.org/package/2006/relationships"></Relationships>
</file>

<file path=xl/drawings/_rels/drawing27.xml.rels><?xml version="1.0" encoding="UTF-8" standalone="yes"?><Relationships xmlns="http://schemas.openxmlformats.org/package/2006/relationships"></Relationships>
</file>

<file path=xl/drawings/_rels/drawing29.xml.rels><?xml version="1.0" encoding="UTF-8" standalone="yes"?><Relationships xmlns="http://schemas.openxmlformats.org/package/2006/relationships"></Relationships>
</file>

<file path=xl/drawings/_rels/drawing34.xml.rels><?xml version="1.0" encoding="UTF-8" standalone="yes"?><Relationships xmlns="http://schemas.openxmlformats.org/package/2006/relationships"></Relationships>
</file>

<file path=xl/drawings/_rels/drawing35.xml.rels><?xml version="1.0" encoding="UTF-8" standalone="yes"?><Relationships xmlns="http://schemas.openxmlformats.org/package/2006/relationships"></Relationships>
</file>

<file path=xl/drawings/drawing8.xml><?xml version="1.0" encoding="utf-8"?>
<xdr:wsDr xmlns:xdr="http://schemas.openxmlformats.org/drawingml/2006/spreadsheetDrawing" xmlns:a="http://schemas.openxmlformats.org/drawingml/2006/main" xmlns:r="http://schemas.openxmlformats.org/officeDocument/2006/relationships">
  <xdr:twoCellAnchor editAs="absolute">
    <xdr:from>
      <xdr:col>14</xdr:col>
      <xdr:colOff>95250</xdr:colOff>
      <xdr:row>0</xdr:row>
      <xdr:rowOff>114300</xdr:rowOff>
    </xdr:from>
    <xdr:to>
      <xdr:col>15</xdr:col>
      <xdr:colOff>647700</xdr:colOff>
      <xdr:row>4</xdr:row>
      <xdr:rowOff>152400</xdr:rowOff>
    </xdr:to>
    <xdr:sp macro="" textlink="">
      <xdr:nvSpPr>
        <xdr:cNvPr id="363521" name="Text Box 1025" hidden="1">
          <a:extLst>
            <a:ext uri="{FF2B5EF4-FFF2-40B4-BE49-F238E27FC236}">
              <a16:creationId xmlns:a16="http://schemas.microsoft.com/office/drawing/2014/main" id="{C4582F29-6434-2C37-E058-0B9EC5B08A82}"/>
            </a:ext>
          </a:extLst>
        </xdr:cNvPr>
        <xdr:cNvSpPr txBox="1">
          <a:spLocks noChangeArrowheads="1"/>
        </xdr:cNvSpPr>
      </xdr:nvSpPr>
      <xdr:spPr bwMode="auto">
        <a:xfrm>
          <a:off x="13627100" y="1143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95250</xdr:colOff>
      <xdr:row>2</xdr:row>
      <xdr:rowOff>114300</xdr:rowOff>
    </xdr:from>
    <xdr:to>
      <xdr:col>15</xdr:col>
      <xdr:colOff>647700</xdr:colOff>
      <xdr:row>6</xdr:row>
      <xdr:rowOff>152400</xdr:rowOff>
    </xdr:to>
    <xdr:sp macro="" textlink="">
      <xdr:nvSpPr>
        <xdr:cNvPr id="363522" name="Text Box 1026" hidden="1">
          <a:extLst>
            <a:ext uri="{FF2B5EF4-FFF2-40B4-BE49-F238E27FC236}">
              <a16:creationId xmlns:a16="http://schemas.microsoft.com/office/drawing/2014/main" id="{45E0A5A5-9294-D4A3-0DF5-F69514794BDE}"/>
            </a:ext>
          </a:extLst>
        </xdr:cNvPr>
        <xdr:cNvSpPr txBox="1">
          <a:spLocks noChangeArrowheads="1"/>
        </xdr:cNvSpPr>
      </xdr:nvSpPr>
      <xdr:spPr bwMode="auto">
        <a:xfrm>
          <a:off x="13627100" y="4826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13.xml><?xml version="1.0" encoding="utf-8"?>
<xdr:wsDr xmlns:xdr="http://schemas.openxmlformats.org/drawingml/2006/spreadsheetDrawing" xmlns:a="http://schemas.openxmlformats.org/drawingml/2006/main" xmlns:r="http://schemas.openxmlformats.org/officeDocument/2006/relationships">
  <xdr:twoCellAnchor editAs="absolute">
    <xdr:from>
      <xdr:col>12</xdr:col>
      <xdr:colOff>76200</xdr:colOff>
      <xdr:row>8</xdr:row>
      <xdr:rowOff>114300</xdr:rowOff>
    </xdr:from>
    <xdr:to>
      <xdr:col>13</xdr:col>
      <xdr:colOff>609600</xdr:colOff>
      <xdr:row>11</xdr:row>
      <xdr:rowOff>304800</xdr:rowOff>
    </xdr:to>
    <xdr:sp macro="" textlink="">
      <xdr:nvSpPr>
        <xdr:cNvPr id="291841" name="Text Box 1025" hidden="1">
          <a:extLst>
            <a:ext uri="{FF2B5EF4-FFF2-40B4-BE49-F238E27FC236}">
              <a16:creationId xmlns:a16="http://schemas.microsoft.com/office/drawing/2014/main" id="{59F931C4-3CEC-488C-9295-DD87FFBF6346}"/>
            </a:ext>
          </a:extLst>
        </xdr:cNvPr>
        <xdr:cNvSpPr txBox="1">
          <a:spLocks noChangeArrowheads="1"/>
        </xdr:cNvSpPr>
      </xdr:nvSpPr>
      <xdr:spPr bwMode="auto">
        <a:xfrm>
          <a:off x="17145000" y="1838325"/>
          <a:ext cx="12954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1027" name="Text Box 3" hidden="1">
          <a:extLst>
            <a:ext uri="{FF2B5EF4-FFF2-40B4-BE49-F238E27FC236}">
              <a16:creationId xmlns:a16="http://schemas.microsoft.com/office/drawing/2014/main" id="{2CFB6872-35A6-4E3E-9831-117F30FCB99D}"/>
            </a:ext>
          </a:extLst>
        </xdr:cNvPr>
        <xdr:cNvSpPr txBox="1">
          <a:spLocks noChangeArrowheads="1"/>
        </xdr:cNvSpPr>
      </xdr:nvSpPr>
      <xdr:spPr bwMode="auto">
        <a:xfrm>
          <a:off x="17145000" y="1838325"/>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2" name="Text Box 3" hidden="1">
          <a:extLst>
            <a:ext uri="{FF2B5EF4-FFF2-40B4-BE49-F238E27FC236}">
              <a16:creationId xmlns:a16="http://schemas.microsoft.com/office/drawing/2014/main" id="{5B78127B-FDE8-4D1C-B9BF-3B0959B5B314}"/>
            </a:ext>
          </a:extLst>
        </xdr:cNvPr>
        <xdr:cNvSpPr txBox="1">
          <a:spLocks noChangeArrowheads="1"/>
        </xdr:cNvSpPr>
      </xdr:nvSpPr>
      <xdr:spPr bwMode="auto">
        <a:xfrm>
          <a:off x="17145000" y="1838325"/>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 name="Text Box 3" hidden="1">
          <a:extLst>
            <a:ext uri="{FF2B5EF4-FFF2-40B4-BE49-F238E27FC236}">
              <a16:creationId xmlns:a16="http://schemas.microsoft.com/office/drawing/2014/main" id="{4EF50001-7DFD-42E6-BEEF-D54C3CA59439}"/>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4" name="Text Box 3" hidden="1">
          <a:extLst>
            <a:ext uri="{FF2B5EF4-FFF2-40B4-BE49-F238E27FC236}">
              <a16:creationId xmlns:a16="http://schemas.microsoft.com/office/drawing/2014/main" id="{CB83A888-A7B4-47BA-A453-3120A87CED82}"/>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5" name="Text Box 3" hidden="1">
          <a:extLst>
            <a:ext uri="{FF2B5EF4-FFF2-40B4-BE49-F238E27FC236}">
              <a16:creationId xmlns:a16="http://schemas.microsoft.com/office/drawing/2014/main" id="{368DB186-4601-4007-9006-74EA267F4664}"/>
            </a:ext>
          </a:extLst>
        </xdr:cNvPr>
        <xdr:cNvSpPr txBox="1">
          <a:spLocks noChangeArrowheads="1"/>
        </xdr:cNvSpPr>
      </xdr:nvSpPr>
      <xdr:spPr bwMode="auto">
        <a:xfrm>
          <a:off x="17145000" y="1838325"/>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6" name="Text Box 3" hidden="1">
          <a:extLst>
            <a:ext uri="{FF2B5EF4-FFF2-40B4-BE49-F238E27FC236}">
              <a16:creationId xmlns:a16="http://schemas.microsoft.com/office/drawing/2014/main" id="{BE5A5817-214A-43F9-B5F1-9052966DA3B4}"/>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7" name="Text Box 3" hidden="1">
          <a:extLst>
            <a:ext uri="{FF2B5EF4-FFF2-40B4-BE49-F238E27FC236}">
              <a16:creationId xmlns:a16="http://schemas.microsoft.com/office/drawing/2014/main" id="{749CC484-0D3E-402A-B877-07FB7F80EA05}"/>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8" name="Text Box 3" hidden="1">
          <a:extLst>
            <a:ext uri="{FF2B5EF4-FFF2-40B4-BE49-F238E27FC236}">
              <a16:creationId xmlns:a16="http://schemas.microsoft.com/office/drawing/2014/main" id="{B7F47E0E-3AD4-A4F2-8B14-3C0557F2DC08}"/>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45" name="Text Box 1" hidden="1">
          <a:extLst>
            <a:ext uri="{FF2B5EF4-FFF2-40B4-BE49-F238E27FC236}">
              <a16:creationId xmlns:a16="http://schemas.microsoft.com/office/drawing/2014/main" id="{57591A0A-96CD-9CE6-5034-15ACF0DA891A}"/>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14.xml><?xml version="1.0" encoding="utf-8"?>
<xdr:wsDr xmlns:xdr="http://schemas.openxmlformats.org/drawingml/2006/spreadsheetDrawing" xmlns:a="http://schemas.openxmlformats.org/drawingml/2006/main" xmlns:r="http://schemas.openxmlformats.org/officeDocument/2006/relationships">
  <xdr:twoCellAnchor editAs="absolute">
    <xdr:from>
      <xdr:col>2</xdr:col>
      <xdr:colOff>38100</xdr:colOff>
      <xdr:row>20</xdr:row>
      <xdr:rowOff>38100</xdr:rowOff>
    </xdr:from>
    <xdr:to>
      <xdr:col>3</xdr:col>
      <xdr:colOff>609600</xdr:colOff>
      <xdr:row>25</xdr:row>
      <xdr:rowOff>106892</xdr:rowOff>
    </xdr:to>
    <xdr:sp macro="" textlink="">
      <xdr:nvSpPr>
        <xdr:cNvPr id="165889" name="Text Box 1025" hidden="1">
          <a:extLst>
            <a:ext uri="{FF2B5EF4-FFF2-40B4-BE49-F238E27FC236}">
              <a16:creationId xmlns:a16="http://schemas.microsoft.com/office/drawing/2014/main" id="{B1168B61-EE79-4C3A-A5BE-017914EFE070}"/>
            </a:ext>
          </a:extLst>
        </xdr:cNvPr>
        <xdr:cNvSpPr txBox="1">
          <a:spLocks noChangeArrowheads="1"/>
        </xdr:cNvSpPr>
      </xdr:nvSpPr>
      <xdr:spPr bwMode="auto">
        <a:xfrm>
          <a:off x="4427220" y="4152900"/>
          <a:ext cx="1356360" cy="99060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106892</xdr:rowOff>
    </xdr:to>
    <xdr:sp macro="" textlink="">
      <xdr:nvSpPr>
        <xdr:cNvPr id="1027" name="Text Box 3" hidden="1">
          <a:extLst>
            <a:ext uri="{FF2B5EF4-FFF2-40B4-BE49-F238E27FC236}">
              <a16:creationId xmlns:a16="http://schemas.microsoft.com/office/drawing/2014/main" id="{9F247216-4D56-4166-9831-3F596F2022A8}"/>
            </a:ext>
          </a:extLst>
        </xdr:cNvPr>
        <xdr:cNvSpPr txBox="1">
          <a:spLocks noChangeArrowheads="1"/>
        </xdr:cNvSpPr>
      </xdr:nvSpPr>
      <xdr:spPr bwMode="auto">
        <a:xfrm>
          <a:off x="4295775" y="4219575"/>
          <a:ext cx="1333500"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106892</xdr:rowOff>
    </xdr:to>
    <xdr:sp macro="" textlink="">
      <xdr:nvSpPr>
        <xdr:cNvPr id="1029" name="Text Box 5" hidden="1">
          <a:extLst>
            <a:ext uri="{FF2B5EF4-FFF2-40B4-BE49-F238E27FC236}">
              <a16:creationId xmlns:a16="http://schemas.microsoft.com/office/drawing/2014/main" id="{409D7FE2-E0CF-48FB-B6D1-897059BF6BF6}"/>
            </a:ext>
          </a:extLst>
        </xdr:cNvPr>
        <xdr:cNvSpPr txBox="1">
          <a:spLocks noChangeArrowheads="1"/>
        </xdr:cNvSpPr>
      </xdr:nvSpPr>
      <xdr:spPr bwMode="auto">
        <a:xfrm>
          <a:off x="4295775" y="4219575"/>
          <a:ext cx="1333500"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88265</xdr:rowOff>
    </xdr:from>
    <xdr:to>
      <xdr:col>4</xdr:col>
      <xdr:colOff>0</xdr:colOff>
      <xdr:row>25</xdr:row>
      <xdr:rowOff>87842</xdr:rowOff>
    </xdr:to>
    <xdr:sp macro="" textlink="">
      <xdr:nvSpPr>
        <xdr:cNvPr id="1028" name="Text Box 4" hidden="1">
          <a:extLst>
            <a:ext uri="{FF2B5EF4-FFF2-40B4-BE49-F238E27FC236}">
              <a16:creationId xmlns:a16="http://schemas.microsoft.com/office/drawing/2014/main" id="{7D7B7B44-87B2-4A3C-809F-1F92C4FB4C3E}"/>
            </a:ext>
          </a:extLst>
        </xdr:cNvPr>
        <xdr:cNvSpPr txBox="1">
          <a:spLocks noChangeArrowheads="1"/>
        </xdr:cNvSpPr>
      </xdr:nvSpPr>
      <xdr:spPr bwMode="auto">
        <a:xfrm>
          <a:off x="4410075" y="446722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106892</xdr:rowOff>
    </xdr:to>
    <xdr:sp macro="" textlink="">
      <xdr:nvSpPr>
        <xdr:cNvPr id="2" name="Text Box 5" hidden="1">
          <a:extLst>
            <a:ext uri="{FF2B5EF4-FFF2-40B4-BE49-F238E27FC236}">
              <a16:creationId xmlns:a16="http://schemas.microsoft.com/office/drawing/2014/main" id="{DF9764D7-CFDA-44EF-A61E-AFF4E5C13812}"/>
            </a:ext>
          </a:extLst>
        </xdr:cNvPr>
        <xdr:cNvSpPr txBox="1">
          <a:spLocks noChangeArrowheads="1"/>
        </xdr:cNvSpPr>
      </xdr:nvSpPr>
      <xdr:spPr bwMode="auto">
        <a:xfrm>
          <a:off x="4295775" y="4219575"/>
          <a:ext cx="1333500"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88265</xdr:rowOff>
    </xdr:from>
    <xdr:to>
      <xdr:col>4</xdr:col>
      <xdr:colOff>0</xdr:colOff>
      <xdr:row>25</xdr:row>
      <xdr:rowOff>87842</xdr:rowOff>
    </xdr:to>
    <xdr:sp macro="" textlink="">
      <xdr:nvSpPr>
        <xdr:cNvPr id="3" name="Text Box 4" hidden="1">
          <a:extLst>
            <a:ext uri="{FF2B5EF4-FFF2-40B4-BE49-F238E27FC236}">
              <a16:creationId xmlns:a16="http://schemas.microsoft.com/office/drawing/2014/main" id="{DAB62A5A-C934-4E11-A33A-DC5810CB9810}"/>
            </a:ext>
          </a:extLst>
        </xdr:cNvPr>
        <xdr:cNvSpPr txBox="1">
          <a:spLocks noChangeArrowheads="1"/>
        </xdr:cNvSpPr>
      </xdr:nvSpPr>
      <xdr:spPr bwMode="auto">
        <a:xfrm>
          <a:off x="4410075" y="4467225"/>
          <a:ext cx="13716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106892</xdr:rowOff>
    </xdr:to>
    <xdr:sp macro="" textlink="">
      <xdr:nvSpPr>
        <xdr:cNvPr id="4" name="Text Box 5" hidden="1">
          <a:extLst>
            <a:ext uri="{FF2B5EF4-FFF2-40B4-BE49-F238E27FC236}">
              <a16:creationId xmlns:a16="http://schemas.microsoft.com/office/drawing/2014/main" id="{C70C765D-FC44-4369-9A03-6CA121B0E5B0}"/>
            </a:ext>
          </a:extLst>
        </xdr:cNvPr>
        <xdr:cNvSpPr txBox="1">
          <a:spLocks noChangeArrowheads="1"/>
        </xdr:cNvSpPr>
      </xdr:nvSpPr>
      <xdr:spPr bwMode="auto">
        <a:xfrm>
          <a:off x="4427220" y="4152900"/>
          <a:ext cx="13563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95250</xdr:rowOff>
    </xdr:from>
    <xdr:to>
      <xdr:col>4</xdr:col>
      <xdr:colOff>0</xdr:colOff>
      <xdr:row>25</xdr:row>
      <xdr:rowOff>84032</xdr:rowOff>
    </xdr:to>
    <xdr:sp macro="" textlink="">
      <xdr:nvSpPr>
        <xdr:cNvPr id="5" name="Text Box 4" hidden="1">
          <a:extLst>
            <a:ext uri="{FF2B5EF4-FFF2-40B4-BE49-F238E27FC236}">
              <a16:creationId xmlns:a16="http://schemas.microsoft.com/office/drawing/2014/main" id="{6F21556B-AD24-43E2-9807-B733A6C718EF}"/>
            </a:ext>
          </a:extLst>
        </xdr:cNvPr>
        <xdr:cNvSpPr txBox="1">
          <a:spLocks noChangeArrowheads="1"/>
        </xdr:cNvSpPr>
      </xdr:nvSpPr>
      <xdr:spPr bwMode="auto">
        <a:xfrm>
          <a:off x="4541520" y="4389120"/>
          <a:ext cx="141732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106892</xdr:rowOff>
    </xdr:to>
    <xdr:sp macro="" textlink="">
      <xdr:nvSpPr>
        <xdr:cNvPr id="6" name="Text Box 5" hidden="1">
          <a:extLst>
            <a:ext uri="{FF2B5EF4-FFF2-40B4-BE49-F238E27FC236}">
              <a16:creationId xmlns:a16="http://schemas.microsoft.com/office/drawing/2014/main" id="{2681A8F0-B020-4BB5-8BF4-DF2005DE34B9}"/>
            </a:ext>
          </a:extLst>
        </xdr:cNvPr>
        <xdr:cNvSpPr txBox="1">
          <a:spLocks noChangeArrowheads="1"/>
        </xdr:cNvSpPr>
      </xdr:nvSpPr>
      <xdr:spPr bwMode="auto">
        <a:xfrm>
          <a:off x="4427220" y="4152900"/>
          <a:ext cx="13563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88265</xdr:rowOff>
    </xdr:from>
    <xdr:to>
      <xdr:col>4</xdr:col>
      <xdr:colOff>0</xdr:colOff>
      <xdr:row>25</xdr:row>
      <xdr:rowOff>68792</xdr:rowOff>
    </xdr:to>
    <xdr:sp macro="" textlink="">
      <xdr:nvSpPr>
        <xdr:cNvPr id="7" name="Text Box 4" hidden="1">
          <a:extLst>
            <a:ext uri="{FF2B5EF4-FFF2-40B4-BE49-F238E27FC236}">
              <a16:creationId xmlns:a16="http://schemas.microsoft.com/office/drawing/2014/main" id="{6B1C72C2-F321-4FC6-A0EB-92F1F27ED4C7}"/>
            </a:ext>
          </a:extLst>
        </xdr:cNvPr>
        <xdr:cNvSpPr txBox="1">
          <a:spLocks noChangeArrowheads="1"/>
        </xdr:cNvSpPr>
      </xdr:nvSpPr>
      <xdr:spPr bwMode="auto">
        <a:xfrm>
          <a:off x="4541520" y="4381500"/>
          <a:ext cx="141732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106892</xdr:rowOff>
    </xdr:to>
    <xdr:sp macro="" textlink="">
      <xdr:nvSpPr>
        <xdr:cNvPr id="8" name="Text Box 5" hidden="1">
          <a:extLst>
            <a:ext uri="{FF2B5EF4-FFF2-40B4-BE49-F238E27FC236}">
              <a16:creationId xmlns:a16="http://schemas.microsoft.com/office/drawing/2014/main" id="{21CBC1C9-32EC-4C83-85DE-2FFBC939ECF6}"/>
            </a:ext>
          </a:extLst>
        </xdr:cNvPr>
        <xdr:cNvSpPr txBox="1">
          <a:spLocks noChangeArrowheads="1"/>
        </xdr:cNvSpPr>
      </xdr:nvSpPr>
      <xdr:spPr bwMode="auto">
        <a:xfrm>
          <a:off x="4295775" y="4219575"/>
          <a:ext cx="1333500"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76200</xdr:rowOff>
    </xdr:from>
    <xdr:to>
      <xdr:col>4</xdr:col>
      <xdr:colOff>0</xdr:colOff>
      <xdr:row>25</xdr:row>
      <xdr:rowOff>68792</xdr:rowOff>
    </xdr:to>
    <xdr:sp macro="" textlink="">
      <xdr:nvSpPr>
        <xdr:cNvPr id="9" name="Text Box 4" hidden="1">
          <a:extLst>
            <a:ext uri="{FF2B5EF4-FFF2-40B4-BE49-F238E27FC236}">
              <a16:creationId xmlns:a16="http://schemas.microsoft.com/office/drawing/2014/main" id="{F0B06422-C8B0-4FF9-BB1C-F2E8A66A9C86}"/>
            </a:ext>
          </a:extLst>
        </xdr:cNvPr>
        <xdr:cNvSpPr txBox="1">
          <a:spLocks noChangeArrowheads="1"/>
        </xdr:cNvSpPr>
      </xdr:nvSpPr>
      <xdr:spPr bwMode="auto">
        <a:xfrm>
          <a:off x="4410075" y="4448175"/>
          <a:ext cx="13716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144992</xdr:rowOff>
    </xdr:to>
    <xdr:sp macro="" textlink="">
      <xdr:nvSpPr>
        <xdr:cNvPr id="1030" name="Text Box 6" hidden="1">
          <a:extLst>
            <a:ext uri="{FF2B5EF4-FFF2-40B4-BE49-F238E27FC236}">
              <a16:creationId xmlns:a16="http://schemas.microsoft.com/office/drawing/2014/main" id="{27E47AA2-CC4B-4B61-A49D-80718B56B4FF}"/>
            </a:ext>
          </a:extLst>
        </xdr:cNvPr>
        <xdr:cNvSpPr txBox="1">
          <a:spLocks noChangeArrowheads="1"/>
        </xdr:cNvSpPr>
      </xdr:nvSpPr>
      <xdr:spPr bwMode="auto">
        <a:xfrm>
          <a:off x="4371975" y="4276725"/>
          <a:ext cx="12573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144992</xdr:rowOff>
    </xdr:to>
    <xdr:sp macro="" textlink="">
      <xdr:nvSpPr>
        <xdr:cNvPr id="4097" name="Text Box 1" hidden="1">
          <a:extLst>
            <a:ext uri="{FF2B5EF4-FFF2-40B4-BE49-F238E27FC236}">
              <a16:creationId xmlns:a16="http://schemas.microsoft.com/office/drawing/2014/main" id="{95BDDA10-9916-4529-9626-B0878D39761F}"/>
            </a:ext>
          </a:extLst>
        </xdr:cNvPr>
        <xdr:cNvSpPr txBox="1">
          <a:spLocks noChangeArrowheads="1"/>
        </xdr:cNvSpPr>
      </xdr:nvSpPr>
      <xdr:spPr bwMode="auto">
        <a:xfrm>
          <a:off x="4371975" y="4276725"/>
          <a:ext cx="12573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86995</xdr:rowOff>
    </xdr:from>
    <xdr:to>
      <xdr:col>3</xdr:col>
      <xdr:colOff>609600</xdr:colOff>
      <xdr:row>24</xdr:row>
      <xdr:rowOff>144992</xdr:rowOff>
    </xdr:to>
    <xdr:sp macro="" textlink="">
      <xdr:nvSpPr>
        <xdr:cNvPr id="4098" name="Text Box 1026" hidden="1">
          <a:extLst>
            <a:ext uri="{FF2B5EF4-FFF2-40B4-BE49-F238E27FC236}">
              <a16:creationId xmlns:a16="http://schemas.microsoft.com/office/drawing/2014/main" id="{B03B7B27-AB11-4450-B36F-E76290F87129}"/>
            </a:ext>
          </a:extLst>
        </xdr:cNvPr>
        <xdr:cNvSpPr txBox="1">
          <a:spLocks noChangeArrowheads="1"/>
        </xdr:cNvSpPr>
      </xdr:nvSpPr>
      <xdr:spPr bwMode="auto">
        <a:xfrm>
          <a:off x="4503420" y="4198620"/>
          <a:ext cx="128016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144992</xdr:rowOff>
    </xdr:to>
    <xdr:sp macro="" textlink="">
      <xdr:nvSpPr>
        <xdr:cNvPr id="10" name="Text Box 3" hidden="1">
          <a:extLst>
            <a:ext uri="{FF2B5EF4-FFF2-40B4-BE49-F238E27FC236}">
              <a16:creationId xmlns:a16="http://schemas.microsoft.com/office/drawing/2014/main" id="{346DAD7D-D95F-4864-95F9-1BD9E840432F}"/>
            </a:ext>
          </a:extLst>
        </xdr:cNvPr>
        <xdr:cNvSpPr txBox="1">
          <a:spLocks noChangeArrowheads="1"/>
        </xdr:cNvSpPr>
      </xdr:nvSpPr>
      <xdr:spPr bwMode="auto">
        <a:xfrm>
          <a:off x="4503420" y="4191000"/>
          <a:ext cx="128016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144992</xdr:rowOff>
    </xdr:to>
    <xdr:sp macro="" textlink="">
      <xdr:nvSpPr>
        <xdr:cNvPr id="11" name="Text Box 3" hidden="1">
          <a:extLst>
            <a:ext uri="{FF2B5EF4-FFF2-40B4-BE49-F238E27FC236}">
              <a16:creationId xmlns:a16="http://schemas.microsoft.com/office/drawing/2014/main" id="{51C51AD1-B099-4459-9454-7D4EE49AA1F9}"/>
            </a:ext>
          </a:extLst>
        </xdr:cNvPr>
        <xdr:cNvSpPr txBox="1">
          <a:spLocks noChangeArrowheads="1"/>
        </xdr:cNvSpPr>
      </xdr:nvSpPr>
      <xdr:spPr bwMode="auto">
        <a:xfrm>
          <a:off x="4503420" y="4191000"/>
          <a:ext cx="128016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144992</xdr:rowOff>
    </xdr:to>
    <xdr:sp macro="" textlink="">
      <xdr:nvSpPr>
        <xdr:cNvPr id="12" name="Text Box 3" hidden="1">
          <a:extLst>
            <a:ext uri="{FF2B5EF4-FFF2-40B4-BE49-F238E27FC236}">
              <a16:creationId xmlns:a16="http://schemas.microsoft.com/office/drawing/2014/main" id="{A2ABDDF0-BC9C-45A0-885D-324CFC4FCDDC}"/>
            </a:ext>
          </a:extLst>
        </xdr:cNvPr>
        <xdr:cNvSpPr txBox="1">
          <a:spLocks noChangeArrowheads="1"/>
        </xdr:cNvSpPr>
      </xdr:nvSpPr>
      <xdr:spPr bwMode="auto">
        <a:xfrm>
          <a:off x="4371975" y="4257675"/>
          <a:ext cx="12573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144992</xdr:rowOff>
    </xdr:to>
    <xdr:sp macro="" textlink="">
      <xdr:nvSpPr>
        <xdr:cNvPr id="13" name="Text Box 3" hidden="1">
          <a:extLst>
            <a:ext uri="{FF2B5EF4-FFF2-40B4-BE49-F238E27FC236}">
              <a16:creationId xmlns:a16="http://schemas.microsoft.com/office/drawing/2014/main" id="{1E478032-2CAE-4BA9-89C0-45798760EFB3}"/>
            </a:ext>
          </a:extLst>
        </xdr:cNvPr>
        <xdr:cNvSpPr txBox="1">
          <a:spLocks noChangeArrowheads="1"/>
        </xdr:cNvSpPr>
      </xdr:nvSpPr>
      <xdr:spPr bwMode="auto">
        <a:xfrm>
          <a:off x="4371975" y="4257675"/>
          <a:ext cx="12573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4" name="Text Box 5" hidden="1">
          <a:extLst>
            <a:ext uri="{FF2B5EF4-FFF2-40B4-BE49-F238E27FC236}">
              <a16:creationId xmlns:a16="http://schemas.microsoft.com/office/drawing/2014/main" id="{D13EF6B5-2682-4ECF-B973-340D8E001D05}"/>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37</xdr:row>
      <xdr:rowOff>73553</xdr:rowOff>
    </xdr:from>
    <xdr:to>
      <xdr:col>4</xdr:col>
      <xdr:colOff>0</xdr:colOff>
      <xdr:row>42</xdr:row>
      <xdr:rowOff>59884</xdr:rowOff>
    </xdr:to>
    <xdr:sp macro="" textlink="">
      <xdr:nvSpPr>
        <xdr:cNvPr id="15" name="Text Box 4" hidden="1">
          <a:extLst>
            <a:ext uri="{FF2B5EF4-FFF2-40B4-BE49-F238E27FC236}">
              <a16:creationId xmlns:a16="http://schemas.microsoft.com/office/drawing/2014/main" id="{E11DC0DB-7371-4425-9CBE-95825ABA6A24}"/>
            </a:ext>
          </a:extLst>
        </xdr:cNvPr>
        <xdr:cNvSpPr txBox="1">
          <a:spLocks noChangeArrowheads="1"/>
        </xdr:cNvSpPr>
      </xdr:nvSpPr>
      <xdr:spPr bwMode="auto">
        <a:xfrm>
          <a:off x="4410075" y="764857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6" name="Text Box 5" hidden="1">
          <a:extLst>
            <a:ext uri="{FF2B5EF4-FFF2-40B4-BE49-F238E27FC236}">
              <a16:creationId xmlns:a16="http://schemas.microsoft.com/office/drawing/2014/main" id="{FCD2AAA4-3E4D-4629-87C4-2DEC8297A0AF}"/>
            </a:ext>
          </a:extLst>
        </xdr:cNvPr>
        <xdr:cNvSpPr txBox="1">
          <a:spLocks noChangeArrowheads="1"/>
        </xdr:cNvSpPr>
      </xdr:nvSpPr>
      <xdr:spPr bwMode="auto">
        <a:xfrm>
          <a:off x="4540250" y="421005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37</xdr:row>
      <xdr:rowOff>73553</xdr:rowOff>
    </xdr:from>
    <xdr:to>
      <xdr:col>4</xdr:col>
      <xdr:colOff>0</xdr:colOff>
      <xdr:row>42</xdr:row>
      <xdr:rowOff>59884</xdr:rowOff>
    </xdr:to>
    <xdr:sp macro="" textlink="">
      <xdr:nvSpPr>
        <xdr:cNvPr id="17" name="Text Box 4" hidden="1">
          <a:extLst>
            <a:ext uri="{FF2B5EF4-FFF2-40B4-BE49-F238E27FC236}">
              <a16:creationId xmlns:a16="http://schemas.microsoft.com/office/drawing/2014/main" id="{E73FB451-1516-46E8-BEAA-3AFDD2C1F193}"/>
            </a:ext>
          </a:extLst>
        </xdr:cNvPr>
        <xdr:cNvSpPr txBox="1">
          <a:spLocks noChangeArrowheads="1"/>
        </xdr:cNvSpPr>
      </xdr:nvSpPr>
      <xdr:spPr bwMode="auto">
        <a:xfrm>
          <a:off x="4578350" y="7537450"/>
          <a:ext cx="1447800" cy="730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8" name="Text Box 3" hidden="1">
          <a:extLst>
            <a:ext uri="{FF2B5EF4-FFF2-40B4-BE49-F238E27FC236}">
              <a16:creationId xmlns:a16="http://schemas.microsoft.com/office/drawing/2014/main" id="{C63FB503-C9B9-48A7-8A6D-FC54F3E896F8}"/>
            </a:ext>
          </a:extLst>
        </xdr:cNvPr>
        <xdr:cNvSpPr txBox="1">
          <a:spLocks noChangeArrowheads="1"/>
        </xdr:cNvSpPr>
      </xdr:nvSpPr>
      <xdr:spPr bwMode="auto">
        <a:xfrm>
          <a:off x="4540250" y="421005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9" name="Text Box 5" hidden="1">
          <a:extLst>
            <a:ext uri="{FF2B5EF4-FFF2-40B4-BE49-F238E27FC236}">
              <a16:creationId xmlns:a16="http://schemas.microsoft.com/office/drawing/2014/main" id="{CF8E4A29-7D40-4AC2-AB46-1738A546268F}"/>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0" name="Text Box 4" hidden="1">
          <a:extLst>
            <a:ext uri="{FF2B5EF4-FFF2-40B4-BE49-F238E27FC236}">
              <a16:creationId xmlns:a16="http://schemas.microsoft.com/office/drawing/2014/main" id="{1386C8AA-9EEB-4F66-B3F3-F40EFE84FCF3}"/>
            </a:ext>
          </a:extLst>
        </xdr:cNvPr>
        <xdr:cNvSpPr txBox="1">
          <a:spLocks noChangeArrowheads="1"/>
        </xdr:cNvSpPr>
      </xdr:nvSpPr>
      <xdr:spPr bwMode="auto">
        <a:xfrm>
          <a:off x="19286220" y="3680460"/>
          <a:ext cx="1310640" cy="76962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1" name="Text Box 5" hidden="1">
          <a:extLst>
            <a:ext uri="{FF2B5EF4-FFF2-40B4-BE49-F238E27FC236}">
              <a16:creationId xmlns:a16="http://schemas.microsoft.com/office/drawing/2014/main" id="{74BCA315-ADA4-44F9-BDD1-8F4FAB19F334}"/>
            </a:ext>
          </a:extLst>
        </xdr:cNvPr>
        <xdr:cNvSpPr txBox="1">
          <a:spLocks noChangeArrowheads="1"/>
        </xdr:cNvSpPr>
      </xdr:nvSpPr>
      <xdr:spPr bwMode="auto">
        <a:xfrm>
          <a:off x="4540250" y="421005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2" name="Text Box 4" hidden="1">
          <a:extLst>
            <a:ext uri="{FF2B5EF4-FFF2-40B4-BE49-F238E27FC236}">
              <a16:creationId xmlns:a16="http://schemas.microsoft.com/office/drawing/2014/main" id="{193C9771-E0F9-451F-8EFB-3F53190EB5A8}"/>
            </a:ext>
          </a:extLst>
        </xdr:cNvPr>
        <xdr:cNvSpPr txBox="1">
          <a:spLocks noChangeArrowheads="1"/>
        </xdr:cNvSpPr>
      </xdr:nvSpPr>
      <xdr:spPr bwMode="auto">
        <a:xfrm>
          <a:off x="19615150" y="36957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3" name="Text Box 5" hidden="1">
          <a:extLst>
            <a:ext uri="{FF2B5EF4-FFF2-40B4-BE49-F238E27FC236}">
              <a16:creationId xmlns:a16="http://schemas.microsoft.com/office/drawing/2014/main" id="{F5692FE4-1B20-45FF-8715-87B997E5ABB3}"/>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4" name="Text Box 4" hidden="1">
          <a:extLst>
            <a:ext uri="{FF2B5EF4-FFF2-40B4-BE49-F238E27FC236}">
              <a16:creationId xmlns:a16="http://schemas.microsoft.com/office/drawing/2014/main" id="{0B318B3F-00E1-4C69-9EAE-7F7FC78D7861}"/>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033" name="Text Box 9" hidden="1">
          <a:extLst>
            <a:ext uri="{FF2B5EF4-FFF2-40B4-BE49-F238E27FC236}">
              <a16:creationId xmlns:a16="http://schemas.microsoft.com/office/drawing/2014/main" id="{5DBC428D-1BC4-4E31-A9B7-8EE97C9B2A85}"/>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1032" name="Text Box 8" hidden="1">
          <a:extLst>
            <a:ext uri="{FF2B5EF4-FFF2-40B4-BE49-F238E27FC236}">
              <a16:creationId xmlns:a16="http://schemas.microsoft.com/office/drawing/2014/main" id="{39F6FFEE-0DE6-44B1-B59B-9135AA846A09}"/>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031" name="Text Box 7" hidden="1">
          <a:extLst>
            <a:ext uri="{FF2B5EF4-FFF2-40B4-BE49-F238E27FC236}">
              <a16:creationId xmlns:a16="http://schemas.microsoft.com/office/drawing/2014/main" id="{D07CA957-525F-4466-A0FE-AA367FAACA38}"/>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5" name="Text Box 6" hidden="1">
          <a:extLst>
            <a:ext uri="{FF2B5EF4-FFF2-40B4-BE49-F238E27FC236}">
              <a16:creationId xmlns:a16="http://schemas.microsoft.com/office/drawing/2014/main" id="{6D62BEE8-45A2-4D90-8239-5F1332C1B788}"/>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6" name="Text Box 5" hidden="1">
          <a:extLst>
            <a:ext uri="{FF2B5EF4-FFF2-40B4-BE49-F238E27FC236}">
              <a16:creationId xmlns:a16="http://schemas.microsoft.com/office/drawing/2014/main" id="{DA200543-8CA7-47D7-8809-64482693720A}"/>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7" name="Text Box 4" hidden="1">
          <a:extLst>
            <a:ext uri="{FF2B5EF4-FFF2-40B4-BE49-F238E27FC236}">
              <a16:creationId xmlns:a16="http://schemas.microsoft.com/office/drawing/2014/main" id="{01D2A96B-E7FF-426A-9FBA-B11FEC6936F5}"/>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8" name="Text Box 9" hidden="1">
          <a:extLst>
            <a:ext uri="{FF2B5EF4-FFF2-40B4-BE49-F238E27FC236}">
              <a16:creationId xmlns:a16="http://schemas.microsoft.com/office/drawing/2014/main" id="{0374750F-9017-403A-A9A9-87AA2A44A07A}"/>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 name="Text Box 8" hidden="1">
          <a:extLst>
            <a:ext uri="{FF2B5EF4-FFF2-40B4-BE49-F238E27FC236}">
              <a16:creationId xmlns:a16="http://schemas.microsoft.com/office/drawing/2014/main" id="{654B8F1D-BBF1-4A09-85FA-E2D5C34BAF6E}"/>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0" name="Text Box 7" hidden="1">
          <a:extLst>
            <a:ext uri="{FF2B5EF4-FFF2-40B4-BE49-F238E27FC236}">
              <a16:creationId xmlns:a16="http://schemas.microsoft.com/office/drawing/2014/main" id="{7F6165CA-9C10-4B46-91A3-A1FB40353653}"/>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31" name="Text Box 6" hidden="1">
          <a:extLst>
            <a:ext uri="{FF2B5EF4-FFF2-40B4-BE49-F238E27FC236}">
              <a16:creationId xmlns:a16="http://schemas.microsoft.com/office/drawing/2014/main" id="{B753FEF6-168E-4B08-A1C2-721F59218105}"/>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2" name="Text Box 5" hidden="1">
          <a:extLst>
            <a:ext uri="{FF2B5EF4-FFF2-40B4-BE49-F238E27FC236}">
              <a16:creationId xmlns:a16="http://schemas.microsoft.com/office/drawing/2014/main" id="{E953FA81-878C-40DC-BAA4-748A87337770}"/>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33" name="Text Box 4" hidden="1">
          <a:extLst>
            <a:ext uri="{FF2B5EF4-FFF2-40B4-BE49-F238E27FC236}">
              <a16:creationId xmlns:a16="http://schemas.microsoft.com/office/drawing/2014/main" id="{E4927B30-9EB6-4548-A6F1-A254266D289E}"/>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4" name="Text Box 5" hidden="1">
          <a:extLst>
            <a:ext uri="{FF2B5EF4-FFF2-40B4-BE49-F238E27FC236}">
              <a16:creationId xmlns:a16="http://schemas.microsoft.com/office/drawing/2014/main" id="{6CD20597-A15D-40FC-ADDE-435E3AAC4D1B}"/>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35" name="Text Box 4" hidden="1">
          <a:extLst>
            <a:ext uri="{FF2B5EF4-FFF2-40B4-BE49-F238E27FC236}">
              <a16:creationId xmlns:a16="http://schemas.microsoft.com/office/drawing/2014/main" id="{750F3BE7-16C9-4FC5-8D1D-2B34D20496EC}"/>
            </a:ext>
          </a:extLst>
        </xdr:cNvPr>
        <xdr:cNvSpPr txBox="1">
          <a:spLocks noChangeArrowheads="1"/>
        </xdr:cNvSpPr>
      </xdr:nvSpPr>
      <xdr:spPr bwMode="auto">
        <a:xfrm>
          <a:off x="18716625" y="3743325"/>
          <a:ext cx="12858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6" name="Text Box 5" hidden="1">
          <a:extLst>
            <a:ext uri="{FF2B5EF4-FFF2-40B4-BE49-F238E27FC236}">
              <a16:creationId xmlns:a16="http://schemas.microsoft.com/office/drawing/2014/main" id="{2DBFC909-DA0D-4549-91FE-63AE8F32CF66}"/>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37" name="Text Box 4" hidden="1">
          <a:extLst>
            <a:ext uri="{FF2B5EF4-FFF2-40B4-BE49-F238E27FC236}">
              <a16:creationId xmlns:a16="http://schemas.microsoft.com/office/drawing/2014/main" id="{17F79880-544E-47B7-B243-27B7131CD6C7}"/>
            </a:ext>
          </a:extLst>
        </xdr:cNvPr>
        <xdr:cNvSpPr txBox="1">
          <a:spLocks noChangeArrowheads="1"/>
        </xdr:cNvSpPr>
      </xdr:nvSpPr>
      <xdr:spPr bwMode="auto">
        <a:xfrm>
          <a:off x="19270980" y="3680460"/>
          <a:ext cx="13030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8" name="Text Box 5" hidden="1">
          <a:extLst>
            <a:ext uri="{FF2B5EF4-FFF2-40B4-BE49-F238E27FC236}">
              <a16:creationId xmlns:a16="http://schemas.microsoft.com/office/drawing/2014/main" id="{3A1A4179-F6EA-4E31-BBAF-FD2DD88BDA7C}"/>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39" name="Text Box 4" hidden="1">
          <a:extLst>
            <a:ext uri="{FF2B5EF4-FFF2-40B4-BE49-F238E27FC236}">
              <a16:creationId xmlns:a16="http://schemas.microsoft.com/office/drawing/2014/main" id="{3500C700-4830-4F0E-AD85-88300FBA60DC}"/>
            </a:ext>
          </a:extLst>
        </xdr:cNvPr>
        <xdr:cNvSpPr txBox="1">
          <a:spLocks noChangeArrowheads="1"/>
        </xdr:cNvSpPr>
      </xdr:nvSpPr>
      <xdr:spPr bwMode="auto">
        <a:xfrm>
          <a:off x="18716625" y="3743325"/>
          <a:ext cx="12858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0" name="Text Box 5" hidden="1">
          <a:extLst>
            <a:ext uri="{FF2B5EF4-FFF2-40B4-BE49-F238E27FC236}">
              <a16:creationId xmlns:a16="http://schemas.microsoft.com/office/drawing/2014/main" id="{1D0D8D82-B531-47E0-A48D-2113C5A13DC4}"/>
            </a:ext>
          </a:extLst>
        </xdr:cNvPr>
        <xdr:cNvSpPr txBox="1">
          <a:spLocks noChangeArrowheads="1"/>
        </xdr:cNvSpPr>
      </xdr:nvSpPr>
      <xdr:spPr bwMode="auto">
        <a:xfrm>
          <a:off x="4540250" y="421005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41" name="Text Box 4" hidden="1">
          <a:extLst>
            <a:ext uri="{FF2B5EF4-FFF2-40B4-BE49-F238E27FC236}">
              <a16:creationId xmlns:a16="http://schemas.microsoft.com/office/drawing/2014/main" id="{E0AB096A-C302-488D-A72A-D595704AF0DE}"/>
            </a:ext>
          </a:extLst>
        </xdr:cNvPr>
        <xdr:cNvSpPr txBox="1">
          <a:spLocks noChangeArrowheads="1"/>
        </xdr:cNvSpPr>
      </xdr:nvSpPr>
      <xdr:spPr bwMode="auto">
        <a:xfrm>
          <a:off x="19615150" y="36957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2" name="Text Box 5" hidden="1">
          <a:extLst>
            <a:ext uri="{FF2B5EF4-FFF2-40B4-BE49-F238E27FC236}">
              <a16:creationId xmlns:a16="http://schemas.microsoft.com/office/drawing/2014/main" id="{B974FD8E-5C68-4348-BBF6-D4D2387AED88}"/>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43" name="Text Box 4" hidden="1">
          <a:extLst>
            <a:ext uri="{FF2B5EF4-FFF2-40B4-BE49-F238E27FC236}">
              <a16:creationId xmlns:a16="http://schemas.microsoft.com/office/drawing/2014/main" id="{688C37E8-7D4A-409C-8B5C-7D7805A3775D}"/>
            </a:ext>
          </a:extLst>
        </xdr:cNvPr>
        <xdr:cNvSpPr txBox="1">
          <a:spLocks noChangeArrowheads="1"/>
        </xdr:cNvSpPr>
      </xdr:nvSpPr>
      <xdr:spPr bwMode="auto">
        <a:xfrm>
          <a:off x="18735675" y="374332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92868" name="Text Box 4" hidden="1">
          <a:extLst>
            <a:ext uri="{FF2B5EF4-FFF2-40B4-BE49-F238E27FC236}">
              <a16:creationId xmlns:a16="http://schemas.microsoft.com/office/drawing/2014/main" id="{6E2B8F22-0E38-41D9-8F7B-7C3BCE2B3B93}"/>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2867" name="Text Box 3" hidden="1">
          <a:extLst>
            <a:ext uri="{FF2B5EF4-FFF2-40B4-BE49-F238E27FC236}">
              <a16:creationId xmlns:a16="http://schemas.microsoft.com/office/drawing/2014/main" id="{119B2E95-0CAA-40CD-9E55-E3408E22FEEB}"/>
            </a:ext>
          </a:extLst>
        </xdr:cNvPr>
        <xdr:cNvSpPr txBox="1">
          <a:spLocks noChangeArrowheads="1"/>
        </xdr:cNvSpPr>
      </xdr:nvSpPr>
      <xdr:spPr bwMode="auto">
        <a:xfrm>
          <a:off x="18735675" y="374332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21</xdr:row>
      <xdr:rowOff>114300</xdr:rowOff>
    </xdr:from>
    <xdr:to>
      <xdr:col>3</xdr:col>
      <xdr:colOff>609600</xdr:colOff>
      <xdr:row>25</xdr:row>
      <xdr:rowOff>152400</xdr:rowOff>
    </xdr:to>
    <xdr:sp macro="" textlink="">
      <xdr:nvSpPr>
        <xdr:cNvPr id="292866" name="Text Box 2" hidden="1">
          <a:extLst>
            <a:ext uri="{FF2B5EF4-FFF2-40B4-BE49-F238E27FC236}">
              <a16:creationId xmlns:a16="http://schemas.microsoft.com/office/drawing/2014/main" id="{C6DAA0B5-9A57-42B3-BC65-3F7B8EE12C51}"/>
            </a:ext>
          </a:extLst>
        </xdr:cNvPr>
        <xdr:cNvSpPr txBox="1">
          <a:spLocks noChangeArrowheads="1"/>
        </xdr:cNvSpPr>
      </xdr:nvSpPr>
      <xdr:spPr bwMode="auto">
        <a:xfrm>
          <a:off x="4352925" y="4486275"/>
          <a:ext cx="1276350" cy="8096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20</xdr:row>
      <xdr:rowOff>95250</xdr:rowOff>
    </xdr:from>
    <xdr:to>
      <xdr:col>21</xdr:col>
      <xdr:colOff>171450</xdr:colOff>
      <xdr:row>24</xdr:row>
      <xdr:rowOff>76200</xdr:rowOff>
    </xdr:to>
    <xdr:sp macro="" textlink="">
      <xdr:nvSpPr>
        <xdr:cNvPr id="292865" name="Text Box 1" hidden="1">
          <a:extLst>
            <a:ext uri="{FF2B5EF4-FFF2-40B4-BE49-F238E27FC236}">
              <a16:creationId xmlns:a16="http://schemas.microsoft.com/office/drawing/2014/main" id="{6EBD14C1-8DB6-4338-A663-153F9B4C26B6}"/>
            </a:ext>
          </a:extLst>
        </xdr:cNvPr>
        <xdr:cNvSpPr txBox="1">
          <a:spLocks noChangeArrowheads="1"/>
        </xdr:cNvSpPr>
      </xdr:nvSpPr>
      <xdr:spPr bwMode="auto">
        <a:xfrm>
          <a:off x="16011525" y="427672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92872" name="Text Box 1032" hidden="1">
          <a:extLst>
            <a:ext uri="{FF2B5EF4-FFF2-40B4-BE49-F238E27FC236}">
              <a16:creationId xmlns:a16="http://schemas.microsoft.com/office/drawing/2014/main" id="{591829AD-463B-4C84-958C-E47BE6A87653}"/>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2871" name="Text Box 1031" hidden="1">
          <a:extLst>
            <a:ext uri="{FF2B5EF4-FFF2-40B4-BE49-F238E27FC236}">
              <a16:creationId xmlns:a16="http://schemas.microsoft.com/office/drawing/2014/main" id="{6F1E5FC8-0F04-4A9F-8FDB-5A88115AC25C}"/>
            </a:ext>
          </a:extLst>
        </xdr:cNvPr>
        <xdr:cNvSpPr txBox="1">
          <a:spLocks noChangeArrowheads="1"/>
        </xdr:cNvSpPr>
      </xdr:nvSpPr>
      <xdr:spPr bwMode="auto">
        <a:xfrm>
          <a:off x="18735675" y="374332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20</xdr:row>
      <xdr:rowOff>95250</xdr:rowOff>
    </xdr:from>
    <xdr:to>
      <xdr:col>21</xdr:col>
      <xdr:colOff>171450</xdr:colOff>
      <xdr:row>24</xdr:row>
      <xdr:rowOff>76200</xdr:rowOff>
    </xdr:to>
    <xdr:sp macro="" textlink="">
      <xdr:nvSpPr>
        <xdr:cNvPr id="292869" name="Text Box 1029" hidden="1">
          <a:extLst>
            <a:ext uri="{FF2B5EF4-FFF2-40B4-BE49-F238E27FC236}">
              <a16:creationId xmlns:a16="http://schemas.microsoft.com/office/drawing/2014/main" id="{42723461-903E-4C98-B174-37238F030163}"/>
            </a:ext>
          </a:extLst>
        </xdr:cNvPr>
        <xdr:cNvSpPr txBox="1">
          <a:spLocks noChangeArrowheads="1"/>
        </xdr:cNvSpPr>
      </xdr:nvSpPr>
      <xdr:spPr bwMode="auto">
        <a:xfrm>
          <a:off x="16011525" y="4276725"/>
          <a:ext cx="13716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92875" name="Text Box 1035" hidden="1">
          <a:extLst>
            <a:ext uri="{FF2B5EF4-FFF2-40B4-BE49-F238E27FC236}">
              <a16:creationId xmlns:a16="http://schemas.microsoft.com/office/drawing/2014/main" id="{D2D84568-74BB-46CC-9EEF-B86509D08A6A}"/>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2874" name="Text Box 1034" hidden="1">
          <a:extLst>
            <a:ext uri="{FF2B5EF4-FFF2-40B4-BE49-F238E27FC236}">
              <a16:creationId xmlns:a16="http://schemas.microsoft.com/office/drawing/2014/main" id="{C4FF3281-3DB5-4A10-9AF4-4839F4CBF7F7}"/>
            </a:ext>
          </a:extLst>
        </xdr:cNvPr>
        <xdr:cNvSpPr txBox="1">
          <a:spLocks noChangeArrowheads="1"/>
        </xdr:cNvSpPr>
      </xdr:nvSpPr>
      <xdr:spPr bwMode="auto">
        <a:xfrm>
          <a:off x="18735675" y="374332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20</xdr:row>
      <xdr:rowOff>95250</xdr:rowOff>
    </xdr:from>
    <xdr:to>
      <xdr:col>21</xdr:col>
      <xdr:colOff>171450</xdr:colOff>
      <xdr:row>24</xdr:row>
      <xdr:rowOff>76200</xdr:rowOff>
    </xdr:to>
    <xdr:sp macro="" textlink="">
      <xdr:nvSpPr>
        <xdr:cNvPr id="292873" name="Text Box 1033" hidden="1">
          <a:extLst>
            <a:ext uri="{FF2B5EF4-FFF2-40B4-BE49-F238E27FC236}">
              <a16:creationId xmlns:a16="http://schemas.microsoft.com/office/drawing/2014/main" id="{5E75ACAA-B37B-4549-85F2-FEADE330C147}"/>
            </a:ext>
          </a:extLst>
        </xdr:cNvPr>
        <xdr:cNvSpPr txBox="1">
          <a:spLocks noChangeArrowheads="1"/>
        </xdr:cNvSpPr>
      </xdr:nvSpPr>
      <xdr:spPr bwMode="auto">
        <a:xfrm>
          <a:off x="16011525" y="4276725"/>
          <a:ext cx="13716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92878" name="Text Box 1038" hidden="1">
          <a:extLst>
            <a:ext uri="{FF2B5EF4-FFF2-40B4-BE49-F238E27FC236}">
              <a16:creationId xmlns:a16="http://schemas.microsoft.com/office/drawing/2014/main" id="{7F7E6C3B-B2E4-456A-959F-5FAFA2535946}"/>
            </a:ext>
          </a:extLst>
        </xdr:cNvPr>
        <xdr:cNvSpPr txBox="1">
          <a:spLocks noChangeArrowheads="1"/>
        </xdr:cNvSpPr>
      </xdr:nvSpPr>
      <xdr:spPr bwMode="auto">
        <a:xfrm>
          <a:off x="4540250" y="421005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2877" name="Text Box 1037" hidden="1">
          <a:extLst>
            <a:ext uri="{FF2B5EF4-FFF2-40B4-BE49-F238E27FC236}">
              <a16:creationId xmlns:a16="http://schemas.microsoft.com/office/drawing/2014/main" id="{EE07511F-7ACC-4E37-A255-D25512C82BC3}"/>
            </a:ext>
          </a:extLst>
        </xdr:cNvPr>
        <xdr:cNvSpPr txBox="1">
          <a:spLocks noChangeArrowheads="1"/>
        </xdr:cNvSpPr>
      </xdr:nvSpPr>
      <xdr:spPr bwMode="auto">
        <a:xfrm>
          <a:off x="19615150" y="36957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20</xdr:row>
      <xdr:rowOff>95250</xdr:rowOff>
    </xdr:from>
    <xdr:to>
      <xdr:col>21</xdr:col>
      <xdr:colOff>171450</xdr:colOff>
      <xdr:row>24</xdr:row>
      <xdr:rowOff>76200</xdr:rowOff>
    </xdr:to>
    <xdr:sp macro="" textlink="">
      <xdr:nvSpPr>
        <xdr:cNvPr id="292876" name="Text Box 1036" hidden="1">
          <a:extLst>
            <a:ext uri="{FF2B5EF4-FFF2-40B4-BE49-F238E27FC236}">
              <a16:creationId xmlns:a16="http://schemas.microsoft.com/office/drawing/2014/main" id="{75B4224F-857E-4265-87B5-2FD1DD4480AF}"/>
            </a:ext>
          </a:extLst>
        </xdr:cNvPr>
        <xdr:cNvSpPr txBox="1">
          <a:spLocks noChangeArrowheads="1"/>
        </xdr:cNvSpPr>
      </xdr:nvSpPr>
      <xdr:spPr bwMode="auto">
        <a:xfrm>
          <a:off x="16764000" y="4229100"/>
          <a:ext cx="1435100" cy="730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2880" name="Text Box 1040" hidden="1">
          <a:extLst>
            <a:ext uri="{FF2B5EF4-FFF2-40B4-BE49-F238E27FC236}">
              <a16:creationId xmlns:a16="http://schemas.microsoft.com/office/drawing/2014/main" id="{649477F5-38AD-41E8-8449-D117D578BBCC}"/>
            </a:ext>
          </a:extLst>
        </xdr:cNvPr>
        <xdr:cNvSpPr txBox="1">
          <a:spLocks noChangeArrowheads="1"/>
        </xdr:cNvSpPr>
      </xdr:nvSpPr>
      <xdr:spPr bwMode="auto">
        <a:xfrm>
          <a:off x="19615150" y="36957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292879" name="Text Box 1039" hidden="1">
          <a:extLst>
            <a:ext uri="{FF2B5EF4-FFF2-40B4-BE49-F238E27FC236}">
              <a16:creationId xmlns:a16="http://schemas.microsoft.com/office/drawing/2014/main" id="{BF42BBBF-33CE-403D-BC9D-07DA7BB065AF}"/>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114300</xdr:rowOff>
    </xdr:to>
    <xdr:sp macro="" textlink="">
      <xdr:nvSpPr>
        <xdr:cNvPr id="292882" name="Text Box 1042" hidden="1">
          <a:extLst>
            <a:ext uri="{FF2B5EF4-FFF2-40B4-BE49-F238E27FC236}">
              <a16:creationId xmlns:a16="http://schemas.microsoft.com/office/drawing/2014/main" id="{36BA3978-87EB-4419-B906-A5491F567D08}"/>
            </a:ext>
          </a:extLst>
        </xdr:cNvPr>
        <xdr:cNvSpPr txBox="1">
          <a:spLocks noChangeArrowheads="1"/>
        </xdr:cNvSpPr>
      </xdr:nvSpPr>
      <xdr:spPr bwMode="auto">
        <a:xfrm>
          <a:off x="4540250" y="4229100"/>
          <a:ext cx="12954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2885" name="Text Box 1045" hidden="1">
          <a:extLst>
            <a:ext uri="{FF2B5EF4-FFF2-40B4-BE49-F238E27FC236}">
              <a16:creationId xmlns:a16="http://schemas.microsoft.com/office/drawing/2014/main" id="{D1759B2E-E9CB-4BC9-91FB-D43758AC844F}"/>
            </a:ext>
          </a:extLst>
        </xdr:cNvPr>
        <xdr:cNvSpPr txBox="1">
          <a:spLocks noChangeArrowheads="1"/>
        </xdr:cNvSpPr>
      </xdr:nvSpPr>
      <xdr:spPr bwMode="auto">
        <a:xfrm>
          <a:off x="18735675" y="374332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292884" name="Text Box 1044" hidden="1">
          <a:extLst>
            <a:ext uri="{FF2B5EF4-FFF2-40B4-BE49-F238E27FC236}">
              <a16:creationId xmlns:a16="http://schemas.microsoft.com/office/drawing/2014/main" id="{A4AB38C7-3A7F-47E6-8991-6E07E13C870F}"/>
            </a:ext>
          </a:extLst>
        </xdr:cNvPr>
        <xdr:cNvSpPr txBox="1">
          <a:spLocks noChangeArrowheads="1"/>
        </xdr:cNvSpPr>
      </xdr:nvSpPr>
      <xdr:spPr bwMode="auto">
        <a:xfrm>
          <a:off x="16011525" y="4448175"/>
          <a:ext cx="13525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114300</xdr:rowOff>
    </xdr:to>
    <xdr:sp macro="" textlink="">
      <xdr:nvSpPr>
        <xdr:cNvPr id="292883" name="Text Box 1043" hidden="1">
          <a:extLst>
            <a:ext uri="{FF2B5EF4-FFF2-40B4-BE49-F238E27FC236}">
              <a16:creationId xmlns:a16="http://schemas.microsoft.com/office/drawing/2014/main" id="{A3AE5B1B-327E-4495-9FE3-3F33B1093694}"/>
            </a:ext>
          </a:extLst>
        </xdr:cNvPr>
        <xdr:cNvSpPr txBox="1">
          <a:spLocks noChangeArrowheads="1"/>
        </xdr:cNvSpPr>
      </xdr:nvSpPr>
      <xdr:spPr bwMode="auto">
        <a:xfrm>
          <a:off x="4371975" y="4276725"/>
          <a:ext cx="12573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292889" name="Text Box 1049" hidden="1">
          <a:extLst>
            <a:ext uri="{FF2B5EF4-FFF2-40B4-BE49-F238E27FC236}">
              <a16:creationId xmlns:a16="http://schemas.microsoft.com/office/drawing/2014/main" id="{F5807095-13EA-4516-B570-80C32FBC2367}"/>
            </a:ext>
          </a:extLst>
        </xdr:cNvPr>
        <xdr:cNvSpPr txBox="1">
          <a:spLocks noChangeArrowheads="1"/>
        </xdr:cNvSpPr>
      </xdr:nvSpPr>
      <xdr:spPr bwMode="auto">
        <a:xfrm>
          <a:off x="19691350" y="3657600"/>
          <a:ext cx="143510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292890" name="Text Box 1050" hidden="1">
          <a:extLst>
            <a:ext uri="{FF2B5EF4-FFF2-40B4-BE49-F238E27FC236}">
              <a16:creationId xmlns:a16="http://schemas.microsoft.com/office/drawing/2014/main" id="{9DB0620E-E539-46F4-8F26-4AB907C0CC77}"/>
            </a:ext>
          </a:extLst>
        </xdr:cNvPr>
        <xdr:cNvSpPr txBox="1">
          <a:spLocks noChangeArrowheads="1"/>
        </xdr:cNvSpPr>
      </xdr:nvSpPr>
      <xdr:spPr bwMode="auto">
        <a:xfrm>
          <a:off x="4578350" y="4210050"/>
          <a:ext cx="144780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292891" name="Text Box 1051" hidden="1">
          <a:extLst>
            <a:ext uri="{FF2B5EF4-FFF2-40B4-BE49-F238E27FC236}">
              <a16:creationId xmlns:a16="http://schemas.microsoft.com/office/drawing/2014/main" id="{20187772-D78D-4941-B2D7-CFED1A891F81}"/>
            </a:ext>
          </a:extLst>
        </xdr:cNvPr>
        <xdr:cNvSpPr txBox="1">
          <a:spLocks noChangeArrowheads="1"/>
        </xdr:cNvSpPr>
      </xdr:nvSpPr>
      <xdr:spPr bwMode="auto">
        <a:xfrm>
          <a:off x="16764000" y="4394200"/>
          <a:ext cx="141605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37</xdr:row>
      <xdr:rowOff>46037</xdr:rowOff>
    </xdr:from>
    <xdr:to>
      <xdr:col>24</xdr:col>
      <xdr:colOff>647700</xdr:colOff>
      <xdr:row>42</xdr:row>
      <xdr:rowOff>103981</xdr:rowOff>
    </xdr:to>
    <xdr:sp macro="" textlink="">
      <xdr:nvSpPr>
        <xdr:cNvPr id="292892" name="Text Box 1052" hidden="1">
          <a:extLst>
            <a:ext uri="{FF2B5EF4-FFF2-40B4-BE49-F238E27FC236}">
              <a16:creationId xmlns:a16="http://schemas.microsoft.com/office/drawing/2014/main" id="{CF7174A6-9546-4BCA-8B6E-E364FD5626D6}"/>
            </a:ext>
          </a:extLst>
        </xdr:cNvPr>
        <xdr:cNvSpPr txBox="1">
          <a:spLocks noChangeArrowheads="1"/>
        </xdr:cNvSpPr>
      </xdr:nvSpPr>
      <xdr:spPr bwMode="auto">
        <a:xfrm>
          <a:off x="19615150" y="7550150"/>
          <a:ext cx="132715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41</xdr:row>
      <xdr:rowOff>27781</xdr:rowOff>
    </xdr:from>
    <xdr:to>
      <xdr:col>3</xdr:col>
      <xdr:colOff>609600</xdr:colOff>
      <xdr:row>45</xdr:row>
      <xdr:rowOff>103981</xdr:rowOff>
    </xdr:to>
    <xdr:sp macro="" textlink="">
      <xdr:nvSpPr>
        <xdr:cNvPr id="292893" name="Text Box 1053" hidden="1">
          <a:extLst>
            <a:ext uri="{FF2B5EF4-FFF2-40B4-BE49-F238E27FC236}">
              <a16:creationId xmlns:a16="http://schemas.microsoft.com/office/drawing/2014/main" id="{359D0C25-DB76-42D2-BAD0-97B27BAB7426}"/>
            </a:ext>
          </a:extLst>
        </xdr:cNvPr>
        <xdr:cNvSpPr txBox="1">
          <a:spLocks noChangeArrowheads="1"/>
        </xdr:cNvSpPr>
      </xdr:nvSpPr>
      <xdr:spPr bwMode="auto">
        <a:xfrm>
          <a:off x="4502150" y="8102600"/>
          <a:ext cx="13335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42</xdr:row>
      <xdr:rowOff>27781</xdr:rowOff>
    </xdr:from>
    <xdr:to>
      <xdr:col>21</xdr:col>
      <xdr:colOff>0</xdr:colOff>
      <xdr:row>46</xdr:row>
      <xdr:rowOff>103981</xdr:rowOff>
    </xdr:to>
    <xdr:sp macro="" textlink="">
      <xdr:nvSpPr>
        <xdr:cNvPr id="292894" name="Text Box 1054" hidden="1">
          <a:extLst>
            <a:ext uri="{FF2B5EF4-FFF2-40B4-BE49-F238E27FC236}">
              <a16:creationId xmlns:a16="http://schemas.microsoft.com/office/drawing/2014/main" id="{B9346CFE-9E6D-400A-8A69-4E865AE7AFCF}"/>
            </a:ext>
          </a:extLst>
        </xdr:cNvPr>
        <xdr:cNvSpPr txBox="1">
          <a:spLocks noChangeArrowheads="1"/>
        </xdr:cNvSpPr>
      </xdr:nvSpPr>
      <xdr:spPr bwMode="auto">
        <a:xfrm>
          <a:off x="16687800" y="8286750"/>
          <a:ext cx="133985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292900" name="Text Box 1060" hidden="1">
          <a:extLst>
            <a:ext uri="{FF2B5EF4-FFF2-40B4-BE49-F238E27FC236}">
              <a16:creationId xmlns:a16="http://schemas.microsoft.com/office/drawing/2014/main" id="{4DB9DDAF-60B0-4654-89AB-F042381E3DC1}"/>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292899" name="Text Box 1059" hidden="1">
          <a:extLst>
            <a:ext uri="{FF2B5EF4-FFF2-40B4-BE49-F238E27FC236}">
              <a16:creationId xmlns:a16="http://schemas.microsoft.com/office/drawing/2014/main" id="{CDA4BFF4-43B2-499D-815D-37C5DBFED8E7}"/>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292898" name="Text Box 1058" hidden="1">
          <a:extLst>
            <a:ext uri="{FF2B5EF4-FFF2-40B4-BE49-F238E27FC236}">
              <a16:creationId xmlns:a16="http://schemas.microsoft.com/office/drawing/2014/main" id="{029D70AF-BD6C-4A7A-9151-A756FF596947}"/>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37</xdr:row>
      <xdr:rowOff>46037</xdr:rowOff>
    </xdr:from>
    <xdr:to>
      <xdr:col>24</xdr:col>
      <xdr:colOff>647700</xdr:colOff>
      <xdr:row>42</xdr:row>
      <xdr:rowOff>103981</xdr:rowOff>
    </xdr:to>
    <xdr:sp macro="" textlink="">
      <xdr:nvSpPr>
        <xdr:cNvPr id="292897" name="Text Box 1057" hidden="1">
          <a:extLst>
            <a:ext uri="{FF2B5EF4-FFF2-40B4-BE49-F238E27FC236}">
              <a16:creationId xmlns:a16="http://schemas.microsoft.com/office/drawing/2014/main" id="{74DD998C-2763-42C6-81D5-26A6488EF545}"/>
            </a:ext>
          </a:extLst>
        </xdr:cNvPr>
        <xdr:cNvSpPr txBox="1">
          <a:spLocks noChangeArrowheads="1"/>
        </xdr:cNvSpPr>
      </xdr:nvSpPr>
      <xdr:spPr bwMode="auto">
        <a:xfrm>
          <a:off x="19615150" y="7550150"/>
          <a:ext cx="132715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41</xdr:row>
      <xdr:rowOff>27781</xdr:rowOff>
    </xdr:from>
    <xdr:to>
      <xdr:col>3</xdr:col>
      <xdr:colOff>609600</xdr:colOff>
      <xdr:row>45</xdr:row>
      <xdr:rowOff>103981</xdr:rowOff>
    </xdr:to>
    <xdr:sp macro="" textlink="">
      <xdr:nvSpPr>
        <xdr:cNvPr id="292896" name="Text Box 1056" hidden="1">
          <a:extLst>
            <a:ext uri="{FF2B5EF4-FFF2-40B4-BE49-F238E27FC236}">
              <a16:creationId xmlns:a16="http://schemas.microsoft.com/office/drawing/2014/main" id="{CF75F4B8-ECD0-40C5-8354-17893BB94E08}"/>
            </a:ext>
          </a:extLst>
        </xdr:cNvPr>
        <xdr:cNvSpPr txBox="1">
          <a:spLocks noChangeArrowheads="1"/>
        </xdr:cNvSpPr>
      </xdr:nvSpPr>
      <xdr:spPr bwMode="auto">
        <a:xfrm>
          <a:off x="4502150" y="8102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42</xdr:row>
      <xdr:rowOff>27781</xdr:rowOff>
    </xdr:from>
    <xdr:to>
      <xdr:col>21</xdr:col>
      <xdr:colOff>0</xdr:colOff>
      <xdr:row>46</xdr:row>
      <xdr:rowOff>103981</xdr:rowOff>
    </xdr:to>
    <xdr:sp macro="" textlink="">
      <xdr:nvSpPr>
        <xdr:cNvPr id="292895" name="Text Box 1055" hidden="1">
          <a:extLst>
            <a:ext uri="{FF2B5EF4-FFF2-40B4-BE49-F238E27FC236}">
              <a16:creationId xmlns:a16="http://schemas.microsoft.com/office/drawing/2014/main" id="{C7816C2B-C1C5-4468-B360-58D1A737AF81}"/>
            </a:ext>
          </a:extLst>
        </xdr:cNvPr>
        <xdr:cNvSpPr txBox="1">
          <a:spLocks noChangeArrowheads="1"/>
        </xdr:cNvSpPr>
      </xdr:nvSpPr>
      <xdr:spPr bwMode="auto">
        <a:xfrm>
          <a:off x="16687800" y="8286750"/>
          <a:ext cx="133985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292906" name="Text Box 1066" hidden="1">
          <a:extLst>
            <a:ext uri="{FF2B5EF4-FFF2-40B4-BE49-F238E27FC236}">
              <a16:creationId xmlns:a16="http://schemas.microsoft.com/office/drawing/2014/main" id="{A5F44801-ABBA-3CC8-B960-95677867F069}"/>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292905" name="Text Box 1065" hidden="1">
          <a:extLst>
            <a:ext uri="{FF2B5EF4-FFF2-40B4-BE49-F238E27FC236}">
              <a16:creationId xmlns:a16="http://schemas.microsoft.com/office/drawing/2014/main" id="{3A867F1A-DB9E-1B20-CAD3-7DCCF42F0469}"/>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292904" name="Text Box 1064" hidden="1">
          <a:extLst>
            <a:ext uri="{FF2B5EF4-FFF2-40B4-BE49-F238E27FC236}">
              <a16:creationId xmlns:a16="http://schemas.microsoft.com/office/drawing/2014/main" id="{A46BD5C6-4315-ADC2-0D34-90CBF103EE4E}"/>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292909" name="Text Box 45" hidden="1">
          <a:extLst>
            <a:ext uri="{FF2B5EF4-FFF2-40B4-BE49-F238E27FC236}">
              <a16:creationId xmlns:a16="http://schemas.microsoft.com/office/drawing/2014/main" id="{5FE45257-A7CA-9B70-D2B2-4A2276FFDCE3}"/>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292908" name="Text Box 44" hidden="1">
          <a:extLst>
            <a:ext uri="{FF2B5EF4-FFF2-40B4-BE49-F238E27FC236}">
              <a16:creationId xmlns:a16="http://schemas.microsoft.com/office/drawing/2014/main" id="{73EA9274-894B-F7BD-BDF8-FF1B56D49F7C}"/>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292907" name="Text Box 43" hidden="1">
          <a:extLst>
            <a:ext uri="{FF2B5EF4-FFF2-40B4-BE49-F238E27FC236}">
              <a16:creationId xmlns:a16="http://schemas.microsoft.com/office/drawing/2014/main" id="{921266E3-2122-77DF-C5DA-7C218F438AD4}"/>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15.xml><?xml version="1.0" encoding="utf-8"?>
<xdr:wsDr xmlns:xdr="http://schemas.openxmlformats.org/drawingml/2006/spreadsheetDrawing" xmlns:a="http://schemas.openxmlformats.org/drawingml/2006/main" xmlns:r="http://schemas.openxmlformats.org/officeDocument/2006/relationships">
  <xdr:twoCellAnchor editAs="absolute">
    <xdr:from>
      <xdr:col>2</xdr:col>
      <xdr:colOff>38100</xdr:colOff>
      <xdr:row>20</xdr:row>
      <xdr:rowOff>38100</xdr:rowOff>
    </xdr:from>
    <xdr:to>
      <xdr:col>3</xdr:col>
      <xdr:colOff>609600</xdr:colOff>
      <xdr:row>25</xdr:row>
      <xdr:rowOff>103717</xdr:rowOff>
    </xdr:to>
    <xdr:sp macro="" textlink="">
      <xdr:nvSpPr>
        <xdr:cNvPr id="2" name="Text Box 1025" hidden="1">
          <a:extLst>
            <a:ext uri="{FF2B5EF4-FFF2-40B4-BE49-F238E27FC236}">
              <a16:creationId xmlns:a16="http://schemas.microsoft.com/office/drawing/2014/main" id="{ECBB749B-8B56-4FEE-86FD-605AB42E0778}"/>
            </a:ext>
          </a:extLst>
        </xdr:cNvPr>
        <xdr:cNvSpPr txBox="1">
          <a:spLocks noChangeArrowheads="1"/>
        </xdr:cNvSpPr>
      </xdr:nvSpPr>
      <xdr:spPr bwMode="auto">
        <a:xfrm>
          <a:off x="4457700" y="4133850"/>
          <a:ext cx="1371600" cy="989542"/>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3" name="Text Box 3" hidden="1">
          <a:extLst>
            <a:ext uri="{FF2B5EF4-FFF2-40B4-BE49-F238E27FC236}">
              <a16:creationId xmlns:a16="http://schemas.microsoft.com/office/drawing/2014/main" id="{743577EB-014D-49F1-BF3E-055AFC35F59C}"/>
            </a:ext>
          </a:extLst>
        </xdr:cNvPr>
        <xdr:cNvSpPr txBox="1">
          <a:spLocks noChangeArrowheads="1"/>
        </xdr:cNvSpPr>
      </xdr:nvSpPr>
      <xdr:spPr bwMode="auto">
        <a:xfrm>
          <a:off x="4457700" y="4133850"/>
          <a:ext cx="1371600" cy="98954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4" name="Text Box 5" hidden="1">
          <a:extLst>
            <a:ext uri="{FF2B5EF4-FFF2-40B4-BE49-F238E27FC236}">
              <a16:creationId xmlns:a16="http://schemas.microsoft.com/office/drawing/2014/main" id="{3000E331-2DB5-4881-86E7-2AC241D5C208}"/>
            </a:ext>
          </a:extLst>
        </xdr:cNvPr>
        <xdr:cNvSpPr txBox="1">
          <a:spLocks noChangeArrowheads="1"/>
        </xdr:cNvSpPr>
      </xdr:nvSpPr>
      <xdr:spPr bwMode="auto">
        <a:xfrm>
          <a:off x="4457700" y="4133850"/>
          <a:ext cx="1371600" cy="98954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85090</xdr:rowOff>
    </xdr:from>
    <xdr:to>
      <xdr:col>4</xdr:col>
      <xdr:colOff>0</xdr:colOff>
      <xdr:row>25</xdr:row>
      <xdr:rowOff>84667</xdr:rowOff>
    </xdr:to>
    <xdr:sp macro="" textlink="">
      <xdr:nvSpPr>
        <xdr:cNvPr id="5" name="Text Box 4" hidden="1">
          <a:extLst>
            <a:ext uri="{FF2B5EF4-FFF2-40B4-BE49-F238E27FC236}">
              <a16:creationId xmlns:a16="http://schemas.microsoft.com/office/drawing/2014/main" id="{6926F21E-62E9-4EEA-9B3C-58F27AFC658D}"/>
            </a:ext>
          </a:extLst>
        </xdr:cNvPr>
        <xdr:cNvSpPr txBox="1">
          <a:spLocks noChangeArrowheads="1"/>
        </xdr:cNvSpPr>
      </xdr:nvSpPr>
      <xdr:spPr bwMode="auto">
        <a:xfrm>
          <a:off x="4572000" y="4361815"/>
          <a:ext cx="1447800" cy="74252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6" name="Text Box 5" hidden="1">
          <a:extLst>
            <a:ext uri="{FF2B5EF4-FFF2-40B4-BE49-F238E27FC236}">
              <a16:creationId xmlns:a16="http://schemas.microsoft.com/office/drawing/2014/main" id="{CAD8A8AB-337C-4100-9FC8-DA225D3F585C}"/>
            </a:ext>
          </a:extLst>
        </xdr:cNvPr>
        <xdr:cNvSpPr txBox="1">
          <a:spLocks noChangeArrowheads="1"/>
        </xdr:cNvSpPr>
      </xdr:nvSpPr>
      <xdr:spPr bwMode="auto">
        <a:xfrm>
          <a:off x="4457700" y="4133850"/>
          <a:ext cx="1371600" cy="98954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85090</xdr:rowOff>
    </xdr:from>
    <xdr:to>
      <xdr:col>4</xdr:col>
      <xdr:colOff>0</xdr:colOff>
      <xdr:row>25</xdr:row>
      <xdr:rowOff>84667</xdr:rowOff>
    </xdr:to>
    <xdr:sp macro="" textlink="">
      <xdr:nvSpPr>
        <xdr:cNvPr id="7" name="Text Box 4" hidden="1">
          <a:extLst>
            <a:ext uri="{FF2B5EF4-FFF2-40B4-BE49-F238E27FC236}">
              <a16:creationId xmlns:a16="http://schemas.microsoft.com/office/drawing/2014/main" id="{94355D08-E797-4AAB-B233-34CB6E0B40E7}"/>
            </a:ext>
          </a:extLst>
        </xdr:cNvPr>
        <xdr:cNvSpPr txBox="1">
          <a:spLocks noChangeArrowheads="1"/>
        </xdr:cNvSpPr>
      </xdr:nvSpPr>
      <xdr:spPr bwMode="auto">
        <a:xfrm>
          <a:off x="4572000" y="4361815"/>
          <a:ext cx="1447800" cy="74252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8" name="Text Box 5" hidden="1">
          <a:extLst>
            <a:ext uri="{FF2B5EF4-FFF2-40B4-BE49-F238E27FC236}">
              <a16:creationId xmlns:a16="http://schemas.microsoft.com/office/drawing/2014/main" id="{AE680059-4F6B-4C73-85B7-5A1F34A33F2F}"/>
            </a:ext>
          </a:extLst>
        </xdr:cNvPr>
        <xdr:cNvSpPr txBox="1">
          <a:spLocks noChangeArrowheads="1"/>
        </xdr:cNvSpPr>
      </xdr:nvSpPr>
      <xdr:spPr bwMode="auto">
        <a:xfrm>
          <a:off x="4457700" y="4133850"/>
          <a:ext cx="1371600" cy="98954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95250</xdr:rowOff>
    </xdr:from>
    <xdr:to>
      <xdr:col>4</xdr:col>
      <xdr:colOff>0</xdr:colOff>
      <xdr:row>25</xdr:row>
      <xdr:rowOff>87207</xdr:rowOff>
    </xdr:to>
    <xdr:sp macro="" textlink="">
      <xdr:nvSpPr>
        <xdr:cNvPr id="9" name="Text Box 4" hidden="1">
          <a:extLst>
            <a:ext uri="{FF2B5EF4-FFF2-40B4-BE49-F238E27FC236}">
              <a16:creationId xmlns:a16="http://schemas.microsoft.com/office/drawing/2014/main" id="{F0E07FDB-6EE7-4507-90A8-91297DA61B77}"/>
            </a:ext>
          </a:extLst>
        </xdr:cNvPr>
        <xdr:cNvSpPr txBox="1">
          <a:spLocks noChangeArrowheads="1"/>
        </xdr:cNvSpPr>
      </xdr:nvSpPr>
      <xdr:spPr bwMode="auto">
        <a:xfrm>
          <a:off x="4572000" y="4371975"/>
          <a:ext cx="1447800" cy="73490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10" name="Text Box 5" hidden="1">
          <a:extLst>
            <a:ext uri="{FF2B5EF4-FFF2-40B4-BE49-F238E27FC236}">
              <a16:creationId xmlns:a16="http://schemas.microsoft.com/office/drawing/2014/main" id="{4E87788B-D118-475E-B17A-D66A6CBA5C5C}"/>
            </a:ext>
          </a:extLst>
        </xdr:cNvPr>
        <xdr:cNvSpPr txBox="1">
          <a:spLocks noChangeArrowheads="1"/>
        </xdr:cNvSpPr>
      </xdr:nvSpPr>
      <xdr:spPr bwMode="auto">
        <a:xfrm>
          <a:off x="4457700" y="4133850"/>
          <a:ext cx="1371600" cy="98954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85090</xdr:rowOff>
    </xdr:from>
    <xdr:to>
      <xdr:col>4</xdr:col>
      <xdr:colOff>0</xdr:colOff>
      <xdr:row>25</xdr:row>
      <xdr:rowOff>65617</xdr:rowOff>
    </xdr:to>
    <xdr:sp macro="" textlink="">
      <xdr:nvSpPr>
        <xdr:cNvPr id="11" name="Text Box 4" hidden="1">
          <a:extLst>
            <a:ext uri="{FF2B5EF4-FFF2-40B4-BE49-F238E27FC236}">
              <a16:creationId xmlns:a16="http://schemas.microsoft.com/office/drawing/2014/main" id="{BD159F8E-BA8E-4B32-88A8-B7A9508B8022}"/>
            </a:ext>
          </a:extLst>
        </xdr:cNvPr>
        <xdr:cNvSpPr txBox="1">
          <a:spLocks noChangeArrowheads="1"/>
        </xdr:cNvSpPr>
      </xdr:nvSpPr>
      <xdr:spPr bwMode="auto">
        <a:xfrm>
          <a:off x="4572000" y="4361815"/>
          <a:ext cx="1447800" cy="72347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12" name="Text Box 5" hidden="1">
          <a:extLst>
            <a:ext uri="{FF2B5EF4-FFF2-40B4-BE49-F238E27FC236}">
              <a16:creationId xmlns:a16="http://schemas.microsoft.com/office/drawing/2014/main" id="{C50EB2B3-49BC-4BE4-A378-DB2B7579C5AF}"/>
            </a:ext>
          </a:extLst>
        </xdr:cNvPr>
        <xdr:cNvSpPr txBox="1">
          <a:spLocks noChangeArrowheads="1"/>
        </xdr:cNvSpPr>
      </xdr:nvSpPr>
      <xdr:spPr bwMode="auto">
        <a:xfrm>
          <a:off x="4457700" y="4133850"/>
          <a:ext cx="1371600" cy="98954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76200</xdr:rowOff>
    </xdr:from>
    <xdr:to>
      <xdr:col>4</xdr:col>
      <xdr:colOff>0</xdr:colOff>
      <xdr:row>25</xdr:row>
      <xdr:rowOff>65617</xdr:rowOff>
    </xdr:to>
    <xdr:sp macro="" textlink="">
      <xdr:nvSpPr>
        <xdr:cNvPr id="13" name="Text Box 4" hidden="1">
          <a:extLst>
            <a:ext uri="{FF2B5EF4-FFF2-40B4-BE49-F238E27FC236}">
              <a16:creationId xmlns:a16="http://schemas.microsoft.com/office/drawing/2014/main" id="{2735B47E-E903-474E-97BC-055FB4C05D26}"/>
            </a:ext>
          </a:extLst>
        </xdr:cNvPr>
        <xdr:cNvSpPr txBox="1">
          <a:spLocks noChangeArrowheads="1"/>
        </xdr:cNvSpPr>
      </xdr:nvSpPr>
      <xdr:spPr bwMode="auto">
        <a:xfrm>
          <a:off x="4572000" y="4352925"/>
          <a:ext cx="1447800" cy="73236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141817</xdr:rowOff>
    </xdr:to>
    <xdr:sp macro="" textlink="">
      <xdr:nvSpPr>
        <xdr:cNvPr id="14" name="Text Box 6" hidden="1">
          <a:extLst>
            <a:ext uri="{FF2B5EF4-FFF2-40B4-BE49-F238E27FC236}">
              <a16:creationId xmlns:a16="http://schemas.microsoft.com/office/drawing/2014/main" id="{4AF253FC-3F46-4451-B47D-448ECEF3034B}"/>
            </a:ext>
          </a:extLst>
        </xdr:cNvPr>
        <xdr:cNvSpPr txBox="1">
          <a:spLocks noChangeArrowheads="1"/>
        </xdr:cNvSpPr>
      </xdr:nvSpPr>
      <xdr:spPr bwMode="auto">
        <a:xfrm>
          <a:off x="4533900" y="4191000"/>
          <a:ext cx="1295400" cy="78951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141817</xdr:rowOff>
    </xdr:to>
    <xdr:sp macro="" textlink="">
      <xdr:nvSpPr>
        <xdr:cNvPr id="15" name="Text Box 1" hidden="1">
          <a:extLst>
            <a:ext uri="{FF2B5EF4-FFF2-40B4-BE49-F238E27FC236}">
              <a16:creationId xmlns:a16="http://schemas.microsoft.com/office/drawing/2014/main" id="{35473ED7-2342-4262-A85C-D53966C4D41E}"/>
            </a:ext>
          </a:extLst>
        </xdr:cNvPr>
        <xdr:cNvSpPr txBox="1">
          <a:spLocks noChangeArrowheads="1"/>
        </xdr:cNvSpPr>
      </xdr:nvSpPr>
      <xdr:spPr bwMode="auto">
        <a:xfrm>
          <a:off x="4533900" y="4191000"/>
          <a:ext cx="1295400" cy="78951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83820</xdr:rowOff>
    </xdr:from>
    <xdr:to>
      <xdr:col>3</xdr:col>
      <xdr:colOff>609600</xdr:colOff>
      <xdr:row>24</xdr:row>
      <xdr:rowOff>141817</xdr:rowOff>
    </xdr:to>
    <xdr:sp macro="" textlink="">
      <xdr:nvSpPr>
        <xdr:cNvPr id="16" name="Text Box 1026" hidden="1">
          <a:extLst>
            <a:ext uri="{FF2B5EF4-FFF2-40B4-BE49-F238E27FC236}">
              <a16:creationId xmlns:a16="http://schemas.microsoft.com/office/drawing/2014/main" id="{A5955CC3-AA40-414C-BE42-64CFEE72049E}"/>
            </a:ext>
          </a:extLst>
        </xdr:cNvPr>
        <xdr:cNvSpPr txBox="1">
          <a:spLocks noChangeArrowheads="1"/>
        </xdr:cNvSpPr>
      </xdr:nvSpPr>
      <xdr:spPr bwMode="auto">
        <a:xfrm>
          <a:off x="4533900" y="4179570"/>
          <a:ext cx="1295400" cy="80094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141817</xdr:rowOff>
    </xdr:to>
    <xdr:sp macro="" textlink="">
      <xdr:nvSpPr>
        <xdr:cNvPr id="17" name="Text Box 3" hidden="1">
          <a:extLst>
            <a:ext uri="{FF2B5EF4-FFF2-40B4-BE49-F238E27FC236}">
              <a16:creationId xmlns:a16="http://schemas.microsoft.com/office/drawing/2014/main" id="{057B7E9E-A5CF-414C-AB79-489B995413F3}"/>
            </a:ext>
          </a:extLst>
        </xdr:cNvPr>
        <xdr:cNvSpPr txBox="1">
          <a:spLocks noChangeArrowheads="1"/>
        </xdr:cNvSpPr>
      </xdr:nvSpPr>
      <xdr:spPr bwMode="auto">
        <a:xfrm>
          <a:off x="4533900" y="4171950"/>
          <a:ext cx="1295400" cy="80856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141817</xdr:rowOff>
    </xdr:to>
    <xdr:sp macro="" textlink="">
      <xdr:nvSpPr>
        <xdr:cNvPr id="18" name="Text Box 3" hidden="1">
          <a:extLst>
            <a:ext uri="{FF2B5EF4-FFF2-40B4-BE49-F238E27FC236}">
              <a16:creationId xmlns:a16="http://schemas.microsoft.com/office/drawing/2014/main" id="{83A6A10F-6E47-4B7B-B991-BDB83C381728}"/>
            </a:ext>
          </a:extLst>
        </xdr:cNvPr>
        <xdr:cNvSpPr txBox="1">
          <a:spLocks noChangeArrowheads="1"/>
        </xdr:cNvSpPr>
      </xdr:nvSpPr>
      <xdr:spPr bwMode="auto">
        <a:xfrm>
          <a:off x="4533900" y="4171950"/>
          <a:ext cx="1295400" cy="80856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141817</xdr:rowOff>
    </xdr:to>
    <xdr:sp macro="" textlink="">
      <xdr:nvSpPr>
        <xdr:cNvPr id="19" name="Text Box 3" hidden="1">
          <a:extLst>
            <a:ext uri="{FF2B5EF4-FFF2-40B4-BE49-F238E27FC236}">
              <a16:creationId xmlns:a16="http://schemas.microsoft.com/office/drawing/2014/main" id="{1C09CD8D-D2F3-49EA-B466-33E2F7A13A55}"/>
            </a:ext>
          </a:extLst>
        </xdr:cNvPr>
        <xdr:cNvSpPr txBox="1">
          <a:spLocks noChangeArrowheads="1"/>
        </xdr:cNvSpPr>
      </xdr:nvSpPr>
      <xdr:spPr bwMode="auto">
        <a:xfrm>
          <a:off x="4533900" y="4171950"/>
          <a:ext cx="1295400" cy="80856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141817</xdr:rowOff>
    </xdr:to>
    <xdr:sp macro="" textlink="">
      <xdr:nvSpPr>
        <xdr:cNvPr id="20" name="Text Box 3" hidden="1">
          <a:extLst>
            <a:ext uri="{FF2B5EF4-FFF2-40B4-BE49-F238E27FC236}">
              <a16:creationId xmlns:a16="http://schemas.microsoft.com/office/drawing/2014/main" id="{C8380F29-7F6C-4A45-8D9E-412E9730175D}"/>
            </a:ext>
          </a:extLst>
        </xdr:cNvPr>
        <xdr:cNvSpPr txBox="1">
          <a:spLocks noChangeArrowheads="1"/>
        </xdr:cNvSpPr>
      </xdr:nvSpPr>
      <xdr:spPr bwMode="auto">
        <a:xfrm>
          <a:off x="4533900" y="4171950"/>
          <a:ext cx="1295400" cy="80856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1" name="Text Box 5" hidden="1">
          <a:extLst>
            <a:ext uri="{FF2B5EF4-FFF2-40B4-BE49-F238E27FC236}">
              <a16:creationId xmlns:a16="http://schemas.microsoft.com/office/drawing/2014/main" id="{870B1502-DA5E-4AA6-AEAD-009562DD9AEA}"/>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36</xdr:row>
      <xdr:rowOff>84666</xdr:rowOff>
    </xdr:from>
    <xdr:to>
      <xdr:col>4</xdr:col>
      <xdr:colOff>0</xdr:colOff>
      <xdr:row>40</xdr:row>
      <xdr:rowOff>76553</xdr:rowOff>
    </xdr:to>
    <xdr:sp macro="" textlink="">
      <xdr:nvSpPr>
        <xdr:cNvPr id="22" name="Text Box 4" hidden="1">
          <a:extLst>
            <a:ext uri="{FF2B5EF4-FFF2-40B4-BE49-F238E27FC236}">
              <a16:creationId xmlns:a16="http://schemas.microsoft.com/office/drawing/2014/main" id="{96469756-4942-4D9F-A3E9-36E4E8460246}"/>
            </a:ext>
          </a:extLst>
        </xdr:cNvPr>
        <xdr:cNvSpPr txBox="1">
          <a:spLocks noChangeArrowheads="1"/>
        </xdr:cNvSpPr>
      </xdr:nvSpPr>
      <xdr:spPr bwMode="auto">
        <a:xfrm>
          <a:off x="4572000" y="7459133"/>
          <a:ext cx="1447800" cy="71578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3" name="Text Box 5" hidden="1">
          <a:extLst>
            <a:ext uri="{FF2B5EF4-FFF2-40B4-BE49-F238E27FC236}">
              <a16:creationId xmlns:a16="http://schemas.microsoft.com/office/drawing/2014/main" id="{8C0593E5-DD66-42FF-B9CA-5009E8F954BE}"/>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36</xdr:row>
      <xdr:rowOff>84666</xdr:rowOff>
    </xdr:from>
    <xdr:to>
      <xdr:col>4</xdr:col>
      <xdr:colOff>0</xdr:colOff>
      <xdr:row>40</xdr:row>
      <xdr:rowOff>76553</xdr:rowOff>
    </xdr:to>
    <xdr:sp macro="" textlink="">
      <xdr:nvSpPr>
        <xdr:cNvPr id="24" name="Text Box 4" hidden="1">
          <a:extLst>
            <a:ext uri="{FF2B5EF4-FFF2-40B4-BE49-F238E27FC236}">
              <a16:creationId xmlns:a16="http://schemas.microsoft.com/office/drawing/2014/main" id="{8335CD08-C622-44E1-B3B0-66ED9F4B131E}"/>
            </a:ext>
          </a:extLst>
        </xdr:cNvPr>
        <xdr:cNvSpPr txBox="1">
          <a:spLocks noChangeArrowheads="1"/>
        </xdr:cNvSpPr>
      </xdr:nvSpPr>
      <xdr:spPr bwMode="auto">
        <a:xfrm>
          <a:off x="4572000" y="7459133"/>
          <a:ext cx="1447800" cy="71578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5" name="Text Box 3" hidden="1">
          <a:extLst>
            <a:ext uri="{FF2B5EF4-FFF2-40B4-BE49-F238E27FC236}">
              <a16:creationId xmlns:a16="http://schemas.microsoft.com/office/drawing/2014/main" id="{18DB5D99-62B7-4DCC-9847-94B4BE73B6FC}"/>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6" name="Text Box 5" hidden="1">
          <a:extLst>
            <a:ext uri="{FF2B5EF4-FFF2-40B4-BE49-F238E27FC236}">
              <a16:creationId xmlns:a16="http://schemas.microsoft.com/office/drawing/2014/main" id="{640F3FD6-AAD6-4DCC-9785-93B47809A65F}"/>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27" name="Text Box 4" hidden="1">
          <a:extLst>
            <a:ext uri="{FF2B5EF4-FFF2-40B4-BE49-F238E27FC236}">
              <a16:creationId xmlns:a16="http://schemas.microsoft.com/office/drawing/2014/main" id="{6FB127F6-C68E-4846-BF99-84F8D0C55A27}"/>
            </a:ext>
          </a:extLst>
        </xdr:cNvPr>
        <xdr:cNvSpPr txBox="1">
          <a:spLocks noChangeArrowheads="1"/>
        </xdr:cNvSpPr>
      </xdr:nvSpPr>
      <xdr:spPr bwMode="auto">
        <a:xfrm>
          <a:off x="19573875" y="3667125"/>
          <a:ext cx="1323975"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8" name="Text Box 5" hidden="1">
          <a:extLst>
            <a:ext uri="{FF2B5EF4-FFF2-40B4-BE49-F238E27FC236}">
              <a16:creationId xmlns:a16="http://schemas.microsoft.com/office/drawing/2014/main" id="{8A5CE19F-A7BA-41CE-A024-CC51F8DE8468}"/>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29" name="Text Box 4" hidden="1">
          <a:extLst>
            <a:ext uri="{FF2B5EF4-FFF2-40B4-BE49-F238E27FC236}">
              <a16:creationId xmlns:a16="http://schemas.microsoft.com/office/drawing/2014/main" id="{B3577A04-62DF-464F-BDFC-379BD87178C7}"/>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0" name="Text Box 5" hidden="1">
          <a:extLst>
            <a:ext uri="{FF2B5EF4-FFF2-40B4-BE49-F238E27FC236}">
              <a16:creationId xmlns:a16="http://schemas.microsoft.com/office/drawing/2014/main" id="{B64C5363-A72F-4202-826B-93221CA1B3D8}"/>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31" name="Text Box 4" hidden="1">
          <a:extLst>
            <a:ext uri="{FF2B5EF4-FFF2-40B4-BE49-F238E27FC236}">
              <a16:creationId xmlns:a16="http://schemas.microsoft.com/office/drawing/2014/main" id="{8239C873-D2F7-4041-B370-242F389270F5}"/>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2" name="Text Box 9" hidden="1">
          <a:extLst>
            <a:ext uri="{FF2B5EF4-FFF2-40B4-BE49-F238E27FC236}">
              <a16:creationId xmlns:a16="http://schemas.microsoft.com/office/drawing/2014/main" id="{D60EEB46-ED75-4735-949B-0643CFDC93BA}"/>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33" name="Text Box 8" hidden="1">
          <a:extLst>
            <a:ext uri="{FF2B5EF4-FFF2-40B4-BE49-F238E27FC236}">
              <a16:creationId xmlns:a16="http://schemas.microsoft.com/office/drawing/2014/main" id="{935C3AC4-A3E0-4A74-93AB-845A4CA67C80}"/>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4" name="Text Box 7" hidden="1">
          <a:extLst>
            <a:ext uri="{FF2B5EF4-FFF2-40B4-BE49-F238E27FC236}">
              <a16:creationId xmlns:a16="http://schemas.microsoft.com/office/drawing/2014/main" id="{F9A7F44B-419B-455B-AC1B-46CC34E25B6A}"/>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35" name="Text Box 6" hidden="1">
          <a:extLst>
            <a:ext uri="{FF2B5EF4-FFF2-40B4-BE49-F238E27FC236}">
              <a16:creationId xmlns:a16="http://schemas.microsoft.com/office/drawing/2014/main" id="{E7BA1937-2D57-44FF-8330-27503E636D7D}"/>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6" name="Text Box 5" hidden="1">
          <a:extLst>
            <a:ext uri="{FF2B5EF4-FFF2-40B4-BE49-F238E27FC236}">
              <a16:creationId xmlns:a16="http://schemas.microsoft.com/office/drawing/2014/main" id="{9CAEF361-DD07-4E9B-8C35-3B567AE1592E}"/>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37" name="Text Box 4" hidden="1">
          <a:extLst>
            <a:ext uri="{FF2B5EF4-FFF2-40B4-BE49-F238E27FC236}">
              <a16:creationId xmlns:a16="http://schemas.microsoft.com/office/drawing/2014/main" id="{806F69AC-0D09-4CC8-8C5C-3742A17A213F}"/>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8" name="Text Box 9" hidden="1">
          <a:extLst>
            <a:ext uri="{FF2B5EF4-FFF2-40B4-BE49-F238E27FC236}">
              <a16:creationId xmlns:a16="http://schemas.microsoft.com/office/drawing/2014/main" id="{C70D3136-0B89-4946-931A-2A13B4762529}"/>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39" name="Text Box 8" hidden="1">
          <a:extLst>
            <a:ext uri="{FF2B5EF4-FFF2-40B4-BE49-F238E27FC236}">
              <a16:creationId xmlns:a16="http://schemas.microsoft.com/office/drawing/2014/main" id="{099B51A5-22B5-4D1A-AA94-08CDB91C8475}"/>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0" name="Text Box 7" hidden="1">
          <a:extLst>
            <a:ext uri="{FF2B5EF4-FFF2-40B4-BE49-F238E27FC236}">
              <a16:creationId xmlns:a16="http://schemas.microsoft.com/office/drawing/2014/main" id="{90AD1CC4-BC6D-4DB6-96D6-006F37B51572}"/>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41" name="Text Box 6" hidden="1">
          <a:extLst>
            <a:ext uri="{FF2B5EF4-FFF2-40B4-BE49-F238E27FC236}">
              <a16:creationId xmlns:a16="http://schemas.microsoft.com/office/drawing/2014/main" id="{94405316-7CE4-4D2C-98AE-05D9747F90DD}"/>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2" name="Text Box 5" hidden="1">
          <a:extLst>
            <a:ext uri="{FF2B5EF4-FFF2-40B4-BE49-F238E27FC236}">
              <a16:creationId xmlns:a16="http://schemas.microsoft.com/office/drawing/2014/main" id="{72EA4791-6467-4046-87A8-A848F283BC15}"/>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43" name="Text Box 4" hidden="1">
          <a:extLst>
            <a:ext uri="{FF2B5EF4-FFF2-40B4-BE49-F238E27FC236}">
              <a16:creationId xmlns:a16="http://schemas.microsoft.com/office/drawing/2014/main" id="{1F319975-7685-4F5F-B812-649ABADB35D3}"/>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4" name="Text Box 5" hidden="1">
          <a:extLst>
            <a:ext uri="{FF2B5EF4-FFF2-40B4-BE49-F238E27FC236}">
              <a16:creationId xmlns:a16="http://schemas.microsoft.com/office/drawing/2014/main" id="{1821865F-6519-482B-A655-B1726342441A}"/>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45" name="Text Box 4" hidden="1">
          <a:extLst>
            <a:ext uri="{FF2B5EF4-FFF2-40B4-BE49-F238E27FC236}">
              <a16:creationId xmlns:a16="http://schemas.microsoft.com/office/drawing/2014/main" id="{D2E4AE40-3777-46F4-8265-1F6224032D29}"/>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6" name="Text Box 5" hidden="1">
          <a:extLst>
            <a:ext uri="{FF2B5EF4-FFF2-40B4-BE49-F238E27FC236}">
              <a16:creationId xmlns:a16="http://schemas.microsoft.com/office/drawing/2014/main" id="{E9D1E4EF-D5BB-4D4E-951B-96CE829BE0A5}"/>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47" name="Text Box 4" hidden="1">
          <a:extLst>
            <a:ext uri="{FF2B5EF4-FFF2-40B4-BE49-F238E27FC236}">
              <a16:creationId xmlns:a16="http://schemas.microsoft.com/office/drawing/2014/main" id="{22262148-4E9F-490F-919A-2D69BE6347A1}"/>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8" name="Text Box 5" hidden="1">
          <a:extLst>
            <a:ext uri="{FF2B5EF4-FFF2-40B4-BE49-F238E27FC236}">
              <a16:creationId xmlns:a16="http://schemas.microsoft.com/office/drawing/2014/main" id="{C1FED71C-8C31-4499-89CE-B7E594B1F351}"/>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49" name="Text Box 4" hidden="1">
          <a:extLst>
            <a:ext uri="{FF2B5EF4-FFF2-40B4-BE49-F238E27FC236}">
              <a16:creationId xmlns:a16="http://schemas.microsoft.com/office/drawing/2014/main" id="{45084DBE-72B6-4B69-93AE-C584D4E1C67A}"/>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50" name="Text Box 5" hidden="1">
          <a:extLst>
            <a:ext uri="{FF2B5EF4-FFF2-40B4-BE49-F238E27FC236}">
              <a16:creationId xmlns:a16="http://schemas.microsoft.com/office/drawing/2014/main" id="{280C5053-1D24-46A9-AFA0-17F3C3E103C6}"/>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51" name="Text Box 4" hidden="1">
          <a:extLst>
            <a:ext uri="{FF2B5EF4-FFF2-40B4-BE49-F238E27FC236}">
              <a16:creationId xmlns:a16="http://schemas.microsoft.com/office/drawing/2014/main" id="{87E6BC22-8546-44C1-827E-58C74BF059B5}"/>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52" name="Text Box 5" hidden="1">
          <a:extLst>
            <a:ext uri="{FF2B5EF4-FFF2-40B4-BE49-F238E27FC236}">
              <a16:creationId xmlns:a16="http://schemas.microsoft.com/office/drawing/2014/main" id="{C8EB841C-9E05-4B1C-9250-AE5E0D786C81}"/>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53" name="Text Box 4" hidden="1">
          <a:extLst>
            <a:ext uri="{FF2B5EF4-FFF2-40B4-BE49-F238E27FC236}">
              <a16:creationId xmlns:a16="http://schemas.microsoft.com/office/drawing/2014/main" id="{D76CC649-7924-4DFF-B598-48807EEB3940}"/>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54" name="Text Box 4" hidden="1">
          <a:extLst>
            <a:ext uri="{FF2B5EF4-FFF2-40B4-BE49-F238E27FC236}">
              <a16:creationId xmlns:a16="http://schemas.microsoft.com/office/drawing/2014/main" id="{6500A06E-E7C3-420F-A9DC-A7ECE4E9A243}"/>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55" name="Text Box 3" hidden="1">
          <a:extLst>
            <a:ext uri="{FF2B5EF4-FFF2-40B4-BE49-F238E27FC236}">
              <a16:creationId xmlns:a16="http://schemas.microsoft.com/office/drawing/2014/main" id="{956B44C7-F651-4277-95F5-B3A742647C70}"/>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21</xdr:row>
      <xdr:rowOff>114300</xdr:rowOff>
    </xdr:from>
    <xdr:to>
      <xdr:col>3</xdr:col>
      <xdr:colOff>609600</xdr:colOff>
      <xdr:row>25</xdr:row>
      <xdr:rowOff>152400</xdr:rowOff>
    </xdr:to>
    <xdr:sp macro="" textlink="">
      <xdr:nvSpPr>
        <xdr:cNvPr id="56" name="Text Box 2" hidden="1">
          <a:extLst>
            <a:ext uri="{FF2B5EF4-FFF2-40B4-BE49-F238E27FC236}">
              <a16:creationId xmlns:a16="http://schemas.microsoft.com/office/drawing/2014/main" id="{EE904E9D-7EF9-4869-ABD9-AE48850E0562}"/>
            </a:ext>
          </a:extLst>
        </xdr:cNvPr>
        <xdr:cNvSpPr txBox="1">
          <a:spLocks noChangeArrowheads="1"/>
        </xdr:cNvSpPr>
      </xdr:nvSpPr>
      <xdr:spPr bwMode="auto">
        <a:xfrm>
          <a:off x="4514850" y="4391025"/>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564092</xdr:colOff>
      <xdr:row>20</xdr:row>
      <xdr:rowOff>95250</xdr:rowOff>
    </xdr:from>
    <xdr:to>
      <xdr:col>20</xdr:col>
      <xdr:colOff>15875</xdr:colOff>
      <xdr:row>24</xdr:row>
      <xdr:rowOff>76200</xdr:rowOff>
    </xdr:to>
    <xdr:sp macro="" textlink="">
      <xdr:nvSpPr>
        <xdr:cNvPr id="57" name="Text Box 1" hidden="1">
          <a:extLst>
            <a:ext uri="{FF2B5EF4-FFF2-40B4-BE49-F238E27FC236}">
              <a16:creationId xmlns:a16="http://schemas.microsoft.com/office/drawing/2014/main" id="{09754733-3330-4F88-ABD3-A8CF2406792A}"/>
            </a:ext>
          </a:extLst>
        </xdr:cNvPr>
        <xdr:cNvSpPr txBox="1">
          <a:spLocks noChangeArrowheads="1"/>
        </xdr:cNvSpPr>
      </xdr:nvSpPr>
      <xdr:spPr bwMode="auto">
        <a:xfrm>
          <a:off x="16735425" y="4191000"/>
          <a:ext cx="1428750" cy="723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58" name="Text Box 1032" hidden="1">
          <a:extLst>
            <a:ext uri="{FF2B5EF4-FFF2-40B4-BE49-F238E27FC236}">
              <a16:creationId xmlns:a16="http://schemas.microsoft.com/office/drawing/2014/main" id="{468A70D8-57F8-4C4A-8C8E-2847E024DD59}"/>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59" name="Text Box 1031" hidden="1">
          <a:extLst>
            <a:ext uri="{FF2B5EF4-FFF2-40B4-BE49-F238E27FC236}">
              <a16:creationId xmlns:a16="http://schemas.microsoft.com/office/drawing/2014/main" id="{C87CB2BF-5434-428F-A432-0D91DC0BB0A0}"/>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564092</xdr:colOff>
      <xdr:row>20</xdr:row>
      <xdr:rowOff>95250</xdr:rowOff>
    </xdr:from>
    <xdr:to>
      <xdr:col>20</xdr:col>
      <xdr:colOff>15875</xdr:colOff>
      <xdr:row>24</xdr:row>
      <xdr:rowOff>76200</xdr:rowOff>
    </xdr:to>
    <xdr:sp macro="" textlink="">
      <xdr:nvSpPr>
        <xdr:cNvPr id="60" name="Text Box 1029" hidden="1">
          <a:extLst>
            <a:ext uri="{FF2B5EF4-FFF2-40B4-BE49-F238E27FC236}">
              <a16:creationId xmlns:a16="http://schemas.microsoft.com/office/drawing/2014/main" id="{BB4F5034-7A42-4C0E-B89D-F94658A4DC20}"/>
            </a:ext>
          </a:extLst>
        </xdr:cNvPr>
        <xdr:cNvSpPr txBox="1">
          <a:spLocks noChangeArrowheads="1"/>
        </xdr:cNvSpPr>
      </xdr:nvSpPr>
      <xdr:spPr bwMode="auto">
        <a:xfrm>
          <a:off x="16735425" y="4191000"/>
          <a:ext cx="142875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61" name="Text Box 1035" hidden="1">
          <a:extLst>
            <a:ext uri="{FF2B5EF4-FFF2-40B4-BE49-F238E27FC236}">
              <a16:creationId xmlns:a16="http://schemas.microsoft.com/office/drawing/2014/main" id="{01B086A1-DAD1-48E2-855E-A2021E55DE8D}"/>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62" name="Text Box 1034" hidden="1">
          <a:extLst>
            <a:ext uri="{FF2B5EF4-FFF2-40B4-BE49-F238E27FC236}">
              <a16:creationId xmlns:a16="http://schemas.microsoft.com/office/drawing/2014/main" id="{10DE6AB9-ED04-481E-9CBC-287F19B9E0DA}"/>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564092</xdr:colOff>
      <xdr:row>20</xdr:row>
      <xdr:rowOff>95250</xdr:rowOff>
    </xdr:from>
    <xdr:to>
      <xdr:col>20</xdr:col>
      <xdr:colOff>15875</xdr:colOff>
      <xdr:row>24</xdr:row>
      <xdr:rowOff>76200</xdr:rowOff>
    </xdr:to>
    <xdr:sp macro="" textlink="">
      <xdr:nvSpPr>
        <xdr:cNvPr id="63" name="Text Box 1033" hidden="1">
          <a:extLst>
            <a:ext uri="{FF2B5EF4-FFF2-40B4-BE49-F238E27FC236}">
              <a16:creationId xmlns:a16="http://schemas.microsoft.com/office/drawing/2014/main" id="{B78C0C4D-1250-456D-8542-417EC5DA38F2}"/>
            </a:ext>
          </a:extLst>
        </xdr:cNvPr>
        <xdr:cNvSpPr txBox="1">
          <a:spLocks noChangeArrowheads="1"/>
        </xdr:cNvSpPr>
      </xdr:nvSpPr>
      <xdr:spPr bwMode="auto">
        <a:xfrm>
          <a:off x="16735425" y="4191000"/>
          <a:ext cx="142875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64" name="Text Box 1038" hidden="1">
          <a:extLst>
            <a:ext uri="{FF2B5EF4-FFF2-40B4-BE49-F238E27FC236}">
              <a16:creationId xmlns:a16="http://schemas.microsoft.com/office/drawing/2014/main" id="{C4ACEB07-B68B-4A82-AF31-8B2F6592415F}"/>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65" name="Text Box 1037" hidden="1">
          <a:extLst>
            <a:ext uri="{FF2B5EF4-FFF2-40B4-BE49-F238E27FC236}">
              <a16:creationId xmlns:a16="http://schemas.microsoft.com/office/drawing/2014/main" id="{14A91203-D8E4-47E9-BD31-B3CFD6AD86FD}"/>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564092</xdr:colOff>
      <xdr:row>20</xdr:row>
      <xdr:rowOff>95250</xdr:rowOff>
    </xdr:from>
    <xdr:to>
      <xdr:col>20</xdr:col>
      <xdr:colOff>15875</xdr:colOff>
      <xdr:row>24</xdr:row>
      <xdr:rowOff>76200</xdr:rowOff>
    </xdr:to>
    <xdr:sp macro="" textlink="">
      <xdr:nvSpPr>
        <xdr:cNvPr id="66" name="Text Box 1036" hidden="1">
          <a:extLst>
            <a:ext uri="{FF2B5EF4-FFF2-40B4-BE49-F238E27FC236}">
              <a16:creationId xmlns:a16="http://schemas.microsoft.com/office/drawing/2014/main" id="{2E171847-604A-40C1-B709-CB7CB9863402}"/>
            </a:ext>
          </a:extLst>
        </xdr:cNvPr>
        <xdr:cNvSpPr txBox="1">
          <a:spLocks noChangeArrowheads="1"/>
        </xdr:cNvSpPr>
      </xdr:nvSpPr>
      <xdr:spPr bwMode="auto">
        <a:xfrm>
          <a:off x="16735425" y="4191000"/>
          <a:ext cx="142875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67" name="Text Box 1040" hidden="1">
          <a:extLst>
            <a:ext uri="{FF2B5EF4-FFF2-40B4-BE49-F238E27FC236}">
              <a16:creationId xmlns:a16="http://schemas.microsoft.com/office/drawing/2014/main" id="{0EAE56F9-0D04-4B98-B16E-1F8CCB30163D}"/>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564092</xdr:colOff>
      <xdr:row>21</xdr:row>
      <xdr:rowOff>76200</xdr:rowOff>
    </xdr:from>
    <xdr:to>
      <xdr:col>20</xdr:col>
      <xdr:colOff>0</xdr:colOff>
      <xdr:row>25</xdr:row>
      <xdr:rowOff>76200</xdr:rowOff>
    </xdr:to>
    <xdr:sp macro="" textlink="">
      <xdr:nvSpPr>
        <xdr:cNvPr id="68" name="Text Box 1039" hidden="1">
          <a:extLst>
            <a:ext uri="{FF2B5EF4-FFF2-40B4-BE49-F238E27FC236}">
              <a16:creationId xmlns:a16="http://schemas.microsoft.com/office/drawing/2014/main" id="{AB926DBD-38CB-42A2-A78B-FB0739C8E0BC}"/>
            </a:ext>
          </a:extLst>
        </xdr:cNvPr>
        <xdr:cNvSpPr txBox="1">
          <a:spLocks noChangeArrowheads="1"/>
        </xdr:cNvSpPr>
      </xdr:nvSpPr>
      <xdr:spPr bwMode="auto">
        <a:xfrm>
          <a:off x="16735425" y="4352925"/>
          <a:ext cx="140970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114300</xdr:rowOff>
    </xdr:to>
    <xdr:sp macro="" textlink="">
      <xdr:nvSpPr>
        <xdr:cNvPr id="69" name="Text Box 1042" hidden="1">
          <a:extLst>
            <a:ext uri="{FF2B5EF4-FFF2-40B4-BE49-F238E27FC236}">
              <a16:creationId xmlns:a16="http://schemas.microsoft.com/office/drawing/2014/main" id="{8329283A-8087-4C18-A9BD-563DDEB04F15}"/>
            </a:ext>
          </a:extLst>
        </xdr:cNvPr>
        <xdr:cNvSpPr txBox="1">
          <a:spLocks noChangeArrowheads="1"/>
        </xdr:cNvSpPr>
      </xdr:nvSpPr>
      <xdr:spPr bwMode="auto">
        <a:xfrm>
          <a:off x="4533900" y="4191000"/>
          <a:ext cx="12954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695325</xdr:colOff>
      <xdr:row>17</xdr:row>
      <xdr:rowOff>114300</xdr:rowOff>
    </xdr:from>
    <xdr:to>
      <xdr:col>23</xdr:col>
      <xdr:colOff>514350</xdr:colOff>
      <xdr:row>22</xdr:row>
      <xdr:rowOff>0</xdr:rowOff>
    </xdr:to>
    <xdr:sp macro="" textlink="">
      <xdr:nvSpPr>
        <xdr:cNvPr id="305153" name="Text Box 1025" hidden="1">
          <a:extLst>
            <a:ext uri="{FF2B5EF4-FFF2-40B4-BE49-F238E27FC236}">
              <a16:creationId xmlns:a16="http://schemas.microsoft.com/office/drawing/2014/main" id="{8A19B203-8A4B-4469-8F8E-140A390E820F}"/>
            </a:ext>
          </a:extLst>
        </xdr:cNvPr>
        <xdr:cNvSpPr txBox="1">
          <a:spLocks noChangeArrowheads="1"/>
        </xdr:cNvSpPr>
      </xdr:nvSpPr>
      <xdr:spPr bwMode="auto">
        <a:xfrm>
          <a:off x="18783300" y="3743325"/>
          <a:ext cx="1266825"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20</xdr:row>
      <xdr:rowOff>114300</xdr:rowOff>
    </xdr:from>
    <xdr:to>
      <xdr:col>3</xdr:col>
      <xdr:colOff>609600</xdr:colOff>
      <xdr:row>24</xdr:row>
      <xdr:rowOff>161925</xdr:rowOff>
    </xdr:to>
    <xdr:sp macro="" textlink="">
      <xdr:nvSpPr>
        <xdr:cNvPr id="305154" name="Text Box 1026" hidden="1">
          <a:extLst>
            <a:ext uri="{FF2B5EF4-FFF2-40B4-BE49-F238E27FC236}">
              <a16:creationId xmlns:a16="http://schemas.microsoft.com/office/drawing/2014/main" id="{179AB7F1-8982-40B4-9EDB-A6D528CB9452}"/>
            </a:ext>
          </a:extLst>
        </xdr:cNvPr>
        <xdr:cNvSpPr txBox="1">
          <a:spLocks noChangeArrowheads="1"/>
        </xdr:cNvSpPr>
      </xdr:nvSpPr>
      <xdr:spPr bwMode="auto">
        <a:xfrm>
          <a:off x="4352925" y="42957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504825</xdr:colOff>
      <xdr:row>21</xdr:row>
      <xdr:rowOff>114300</xdr:rowOff>
    </xdr:from>
    <xdr:to>
      <xdr:col>19</xdr:col>
      <xdr:colOff>514350</xdr:colOff>
      <xdr:row>25</xdr:row>
      <xdr:rowOff>161925</xdr:rowOff>
    </xdr:to>
    <xdr:sp macro="" textlink="">
      <xdr:nvSpPr>
        <xdr:cNvPr id="305155" name="Text Box 1027" hidden="1">
          <a:extLst>
            <a:ext uri="{FF2B5EF4-FFF2-40B4-BE49-F238E27FC236}">
              <a16:creationId xmlns:a16="http://schemas.microsoft.com/office/drawing/2014/main" id="{7B5117E5-9501-4A02-9D64-D4BC0ED9B360}"/>
            </a:ext>
          </a:extLst>
        </xdr:cNvPr>
        <xdr:cNvSpPr txBox="1">
          <a:spLocks noChangeArrowheads="1"/>
        </xdr:cNvSpPr>
      </xdr:nvSpPr>
      <xdr:spPr bwMode="auto">
        <a:xfrm>
          <a:off x="15982950" y="4486275"/>
          <a:ext cx="1266825"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05158" name="Text Box 1030" hidden="1">
          <a:extLst>
            <a:ext uri="{FF2B5EF4-FFF2-40B4-BE49-F238E27FC236}">
              <a16:creationId xmlns:a16="http://schemas.microsoft.com/office/drawing/2014/main" id="{F4133E9F-DBCE-4536-867B-F8F3CC3EF09D}"/>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05157" name="Text Box 1029" hidden="1">
          <a:extLst>
            <a:ext uri="{FF2B5EF4-FFF2-40B4-BE49-F238E27FC236}">
              <a16:creationId xmlns:a16="http://schemas.microsoft.com/office/drawing/2014/main" id="{3C232E9E-D919-490B-9ADD-6F64FAAC5221}"/>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05156" name="Text Box 1028" hidden="1">
          <a:extLst>
            <a:ext uri="{FF2B5EF4-FFF2-40B4-BE49-F238E27FC236}">
              <a16:creationId xmlns:a16="http://schemas.microsoft.com/office/drawing/2014/main" id="{AEE9F60E-9602-4EA9-BA7F-C7DA6C41E869}"/>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05161" name="Text Box 1033" hidden="1">
          <a:extLst>
            <a:ext uri="{FF2B5EF4-FFF2-40B4-BE49-F238E27FC236}">
              <a16:creationId xmlns:a16="http://schemas.microsoft.com/office/drawing/2014/main" id="{53AC921C-079B-429A-B92C-27CA4187C6D5}"/>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05160" name="Text Box 1032" hidden="1">
          <a:extLst>
            <a:ext uri="{FF2B5EF4-FFF2-40B4-BE49-F238E27FC236}">
              <a16:creationId xmlns:a16="http://schemas.microsoft.com/office/drawing/2014/main" id="{1DB2F2FA-ED46-4181-9D98-0904C6710879}"/>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05159" name="Text Box 1031" hidden="1">
          <a:extLst>
            <a:ext uri="{FF2B5EF4-FFF2-40B4-BE49-F238E27FC236}">
              <a16:creationId xmlns:a16="http://schemas.microsoft.com/office/drawing/2014/main" id="{6C99C33D-6F80-4F65-A43D-C2114FE94D3E}"/>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05164" name="Text Box 1036" hidden="1">
          <a:extLst>
            <a:ext uri="{FF2B5EF4-FFF2-40B4-BE49-F238E27FC236}">
              <a16:creationId xmlns:a16="http://schemas.microsoft.com/office/drawing/2014/main" id="{6608A358-EEA4-8E11-6AC2-01FA1147F85F}"/>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05163" name="Text Box 1035" hidden="1">
          <a:extLst>
            <a:ext uri="{FF2B5EF4-FFF2-40B4-BE49-F238E27FC236}">
              <a16:creationId xmlns:a16="http://schemas.microsoft.com/office/drawing/2014/main" id="{ED78E389-9F09-2D6C-F255-009D4012A4BA}"/>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05162" name="Text Box 1034" hidden="1">
          <a:extLst>
            <a:ext uri="{FF2B5EF4-FFF2-40B4-BE49-F238E27FC236}">
              <a16:creationId xmlns:a16="http://schemas.microsoft.com/office/drawing/2014/main" id="{9F5E3093-0F2B-4677-B3DE-69A1BDCBF0BA}"/>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05167" name="Text Box 15" hidden="1">
          <a:extLst>
            <a:ext uri="{FF2B5EF4-FFF2-40B4-BE49-F238E27FC236}">
              <a16:creationId xmlns:a16="http://schemas.microsoft.com/office/drawing/2014/main" id="{6740CFCA-E830-9625-CF49-920FCBCAC020}"/>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05166" name="Text Box 14" hidden="1">
          <a:extLst>
            <a:ext uri="{FF2B5EF4-FFF2-40B4-BE49-F238E27FC236}">
              <a16:creationId xmlns:a16="http://schemas.microsoft.com/office/drawing/2014/main" id="{67A248F0-7982-2EA7-70C5-7DB34894D912}"/>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05165" name="Text Box 13" hidden="1">
          <a:extLst>
            <a:ext uri="{FF2B5EF4-FFF2-40B4-BE49-F238E27FC236}">
              <a16:creationId xmlns:a16="http://schemas.microsoft.com/office/drawing/2014/main" id="{5A7FFB96-487D-EF12-E3A5-8F8F53354675}"/>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16.xml><?xml version="1.0" encoding="utf-8"?>
<xdr:wsDr xmlns:xdr="http://schemas.openxmlformats.org/drawingml/2006/spreadsheetDrawing" xmlns:a="http://schemas.openxmlformats.org/drawingml/2006/main" xmlns:r="http://schemas.openxmlformats.org/officeDocument/2006/relationships">
  <xdr:twoCellAnchor editAs="absolute">
    <xdr:from>
      <xdr:col>3</xdr:col>
      <xdr:colOff>304800</xdr:colOff>
      <xdr:row>68</xdr:row>
      <xdr:rowOff>8537</xdr:rowOff>
    </xdr:from>
    <xdr:to>
      <xdr:col>5</xdr:col>
      <xdr:colOff>0</xdr:colOff>
      <xdr:row>72</xdr:row>
      <xdr:rowOff>133319</xdr:rowOff>
    </xdr:to>
    <xdr:sp macro="" textlink="">
      <xdr:nvSpPr>
        <xdr:cNvPr id="67587" name="Text Box 3" hidden="1">
          <a:extLst>
            <a:ext uri="{FF2B5EF4-FFF2-40B4-BE49-F238E27FC236}">
              <a16:creationId xmlns:a16="http://schemas.microsoft.com/office/drawing/2014/main" id="{13718763-8D19-4B0E-885F-81B95DC5049A}"/>
            </a:ext>
          </a:extLst>
        </xdr:cNvPr>
        <xdr:cNvSpPr txBox="1">
          <a:spLocks noChangeArrowheads="1"/>
        </xdr:cNvSpPr>
      </xdr:nvSpPr>
      <xdr:spPr bwMode="auto">
        <a:xfrm>
          <a:off x="4145280" y="15483840"/>
          <a:ext cx="1310640" cy="101346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67</xdr:row>
      <xdr:rowOff>40371</xdr:rowOff>
    </xdr:from>
    <xdr:to>
      <xdr:col>4</xdr:col>
      <xdr:colOff>800100</xdr:colOff>
      <xdr:row>67</xdr:row>
      <xdr:rowOff>103879</xdr:rowOff>
    </xdr:to>
    <xdr:sp macro="" textlink="">
      <xdr:nvSpPr>
        <xdr:cNvPr id="67588" name="Text Box 4" hidden="1">
          <a:extLst>
            <a:ext uri="{FF2B5EF4-FFF2-40B4-BE49-F238E27FC236}">
              <a16:creationId xmlns:a16="http://schemas.microsoft.com/office/drawing/2014/main" id="{DBD514CE-E09E-4684-8C0C-29F8A0EB4689}"/>
            </a:ext>
          </a:extLst>
        </xdr:cNvPr>
        <xdr:cNvSpPr txBox="1">
          <a:spLocks noChangeArrowheads="1"/>
        </xdr:cNvSpPr>
      </xdr:nvSpPr>
      <xdr:spPr bwMode="auto">
        <a:xfrm>
          <a:off x="4145280" y="15300960"/>
          <a:ext cx="1257300" cy="7620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68</xdr:row>
      <xdr:rowOff>8537</xdr:rowOff>
    </xdr:from>
    <xdr:to>
      <xdr:col>5</xdr:col>
      <xdr:colOff>0</xdr:colOff>
      <xdr:row>72</xdr:row>
      <xdr:rowOff>133319</xdr:rowOff>
    </xdr:to>
    <xdr:sp macro="" textlink="">
      <xdr:nvSpPr>
        <xdr:cNvPr id="67589" name="Text Box 5" hidden="1">
          <a:extLst>
            <a:ext uri="{FF2B5EF4-FFF2-40B4-BE49-F238E27FC236}">
              <a16:creationId xmlns:a16="http://schemas.microsoft.com/office/drawing/2014/main" id="{D780B812-8604-469E-9B33-8B1D82C0D7F5}"/>
            </a:ext>
          </a:extLst>
        </xdr:cNvPr>
        <xdr:cNvSpPr txBox="1">
          <a:spLocks noChangeArrowheads="1"/>
        </xdr:cNvSpPr>
      </xdr:nvSpPr>
      <xdr:spPr bwMode="auto">
        <a:xfrm>
          <a:off x="4145280" y="15483840"/>
          <a:ext cx="1310640" cy="101346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67590" name="Text Box 6" hidden="1">
          <a:extLst>
            <a:ext uri="{FF2B5EF4-FFF2-40B4-BE49-F238E27FC236}">
              <a16:creationId xmlns:a16="http://schemas.microsoft.com/office/drawing/2014/main" id="{DD4B62F7-79C1-413B-B6E5-8C5EACA6430A}"/>
            </a:ext>
          </a:extLst>
        </xdr:cNvPr>
        <xdr:cNvSpPr txBox="1">
          <a:spLocks noChangeArrowheads="1"/>
        </xdr:cNvSpPr>
      </xdr:nvSpPr>
      <xdr:spPr bwMode="auto">
        <a:xfrm>
          <a:off x="12870180" y="4572000"/>
          <a:ext cx="1264920" cy="7391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08" name="Text Box 1028" hidden="1">
          <a:extLst>
            <a:ext uri="{FF2B5EF4-FFF2-40B4-BE49-F238E27FC236}">
              <a16:creationId xmlns:a16="http://schemas.microsoft.com/office/drawing/2014/main" id="{19F9B95F-4D6C-479F-B6BF-4A92CBE42976}"/>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198572</xdr:rowOff>
    </xdr:from>
    <xdr:to>
      <xdr:col>4</xdr:col>
      <xdr:colOff>800100</xdr:colOff>
      <xdr:row>53</xdr:row>
      <xdr:rowOff>83880</xdr:rowOff>
    </xdr:to>
    <xdr:sp macro="" textlink="">
      <xdr:nvSpPr>
        <xdr:cNvPr id="251907" name="Text Box 1027" hidden="1">
          <a:extLst>
            <a:ext uri="{FF2B5EF4-FFF2-40B4-BE49-F238E27FC236}">
              <a16:creationId xmlns:a16="http://schemas.microsoft.com/office/drawing/2014/main" id="{706B9BE5-43A1-4802-85A7-2869B50DB2F8}"/>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06" name="Text Box 1026" hidden="1">
          <a:extLst>
            <a:ext uri="{FF2B5EF4-FFF2-40B4-BE49-F238E27FC236}">
              <a16:creationId xmlns:a16="http://schemas.microsoft.com/office/drawing/2014/main" id="{90C9A472-F0AE-4653-9D73-036EA63DA01F}"/>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251905" name="Text Box 1025" hidden="1">
          <a:extLst>
            <a:ext uri="{FF2B5EF4-FFF2-40B4-BE49-F238E27FC236}">
              <a16:creationId xmlns:a16="http://schemas.microsoft.com/office/drawing/2014/main" id="{85906831-1EED-4A6E-8144-DC1933CE6259}"/>
            </a:ext>
          </a:extLst>
        </xdr:cNvPr>
        <xdr:cNvSpPr txBox="1">
          <a:spLocks noChangeArrowheads="1"/>
        </xdr:cNvSpPr>
      </xdr:nvSpPr>
      <xdr:spPr bwMode="auto">
        <a:xfrm>
          <a:off x="12525375" y="4610100"/>
          <a:ext cx="123825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12" name="Text Box 1032" hidden="1">
          <a:extLst>
            <a:ext uri="{FF2B5EF4-FFF2-40B4-BE49-F238E27FC236}">
              <a16:creationId xmlns:a16="http://schemas.microsoft.com/office/drawing/2014/main" id="{CAC5074E-0474-4CF8-8F13-DC787785896A}"/>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198572</xdr:rowOff>
    </xdr:from>
    <xdr:to>
      <xdr:col>4</xdr:col>
      <xdr:colOff>800100</xdr:colOff>
      <xdr:row>53</xdr:row>
      <xdr:rowOff>83880</xdr:rowOff>
    </xdr:to>
    <xdr:sp macro="" textlink="">
      <xdr:nvSpPr>
        <xdr:cNvPr id="251911" name="Text Box 1031" hidden="1">
          <a:extLst>
            <a:ext uri="{FF2B5EF4-FFF2-40B4-BE49-F238E27FC236}">
              <a16:creationId xmlns:a16="http://schemas.microsoft.com/office/drawing/2014/main" id="{F8E8DC70-AFA6-4217-AE74-066FE68CA59C}"/>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10" name="Text Box 1030" hidden="1">
          <a:extLst>
            <a:ext uri="{FF2B5EF4-FFF2-40B4-BE49-F238E27FC236}">
              <a16:creationId xmlns:a16="http://schemas.microsoft.com/office/drawing/2014/main" id="{EE9EEFB1-F90B-41AB-B797-D9D7FFED9DFD}"/>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251909" name="Text Box 1029" hidden="1">
          <a:extLst>
            <a:ext uri="{FF2B5EF4-FFF2-40B4-BE49-F238E27FC236}">
              <a16:creationId xmlns:a16="http://schemas.microsoft.com/office/drawing/2014/main" id="{DC9D6A5D-77D1-45FD-9D1A-07E07768924B}"/>
            </a:ext>
          </a:extLst>
        </xdr:cNvPr>
        <xdr:cNvSpPr txBox="1">
          <a:spLocks noChangeArrowheads="1"/>
        </xdr:cNvSpPr>
      </xdr:nvSpPr>
      <xdr:spPr bwMode="auto">
        <a:xfrm>
          <a:off x="12525375" y="4610100"/>
          <a:ext cx="123825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16" name="Text Box 1036" hidden="1">
          <a:extLst>
            <a:ext uri="{FF2B5EF4-FFF2-40B4-BE49-F238E27FC236}">
              <a16:creationId xmlns:a16="http://schemas.microsoft.com/office/drawing/2014/main" id="{9487BF0F-D50F-4627-B515-69687776B1F6}"/>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198572</xdr:rowOff>
    </xdr:from>
    <xdr:to>
      <xdr:col>4</xdr:col>
      <xdr:colOff>800100</xdr:colOff>
      <xdr:row>53</xdr:row>
      <xdr:rowOff>83880</xdr:rowOff>
    </xdr:to>
    <xdr:sp macro="" textlink="">
      <xdr:nvSpPr>
        <xdr:cNvPr id="251915" name="Text Box 1035" hidden="1">
          <a:extLst>
            <a:ext uri="{FF2B5EF4-FFF2-40B4-BE49-F238E27FC236}">
              <a16:creationId xmlns:a16="http://schemas.microsoft.com/office/drawing/2014/main" id="{3E6B5A71-00D1-450B-88EB-326421E14732}"/>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14" name="Text Box 1034" hidden="1">
          <a:extLst>
            <a:ext uri="{FF2B5EF4-FFF2-40B4-BE49-F238E27FC236}">
              <a16:creationId xmlns:a16="http://schemas.microsoft.com/office/drawing/2014/main" id="{5C7FC14F-A034-4708-8CD9-652DF8A7F123}"/>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251913" name="Text Box 1033" hidden="1">
          <a:extLst>
            <a:ext uri="{FF2B5EF4-FFF2-40B4-BE49-F238E27FC236}">
              <a16:creationId xmlns:a16="http://schemas.microsoft.com/office/drawing/2014/main" id="{0AAC3D37-5D24-4678-8656-B04A2F6F2BB1}"/>
            </a:ext>
          </a:extLst>
        </xdr:cNvPr>
        <xdr:cNvSpPr txBox="1">
          <a:spLocks noChangeArrowheads="1"/>
        </xdr:cNvSpPr>
      </xdr:nvSpPr>
      <xdr:spPr bwMode="auto">
        <a:xfrm>
          <a:off x="12525375" y="4610100"/>
          <a:ext cx="123825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20" name="Text Box 1040" hidden="1">
          <a:extLst>
            <a:ext uri="{FF2B5EF4-FFF2-40B4-BE49-F238E27FC236}">
              <a16:creationId xmlns:a16="http://schemas.microsoft.com/office/drawing/2014/main" id="{624098F1-CCFF-4517-93B6-26AEA69371C0}"/>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198572</xdr:rowOff>
    </xdr:from>
    <xdr:to>
      <xdr:col>4</xdr:col>
      <xdr:colOff>800100</xdr:colOff>
      <xdr:row>53</xdr:row>
      <xdr:rowOff>83880</xdr:rowOff>
    </xdr:to>
    <xdr:sp macro="" textlink="">
      <xdr:nvSpPr>
        <xdr:cNvPr id="251919" name="Text Box 1039" hidden="1">
          <a:extLst>
            <a:ext uri="{FF2B5EF4-FFF2-40B4-BE49-F238E27FC236}">
              <a16:creationId xmlns:a16="http://schemas.microsoft.com/office/drawing/2014/main" id="{E4E3B710-8F5D-4C3F-9637-245B73F03640}"/>
            </a:ext>
          </a:extLst>
        </xdr:cNvPr>
        <xdr:cNvSpPr txBox="1">
          <a:spLocks noChangeArrowheads="1"/>
        </xdr:cNvSpPr>
      </xdr:nvSpPr>
      <xdr:spPr bwMode="auto">
        <a:xfrm>
          <a:off x="4145280" y="12748260"/>
          <a:ext cx="125730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18" name="Text Box 1038" hidden="1">
          <a:extLst>
            <a:ext uri="{FF2B5EF4-FFF2-40B4-BE49-F238E27FC236}">
              <a16:creationId xmlns:a16="http://schemas.microsoft.com/office/drawing/2014/main" id="{0028AFA5-4302-4741-A540-715887AD824F}"/>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251917" name="Text Box 1037" hidden="1">
          <a:extLst>
            <a:ext uri="{FF2B5EF4-FFF2-40B4-BE49-F238E27FC236}">
              <a16:creationId xmlns:a16="http://schemas.microsoft.com/office/drawing/2014/main" id="{CC501E3B-73CE-467F-AFC3-26F55F90FD91}"/>
            </a:ext>
          </a:extLst>
        </xdr:cNvPr>
        <xdr:cNvSpPr txBox="1">
          <a:spLocks noChangeArrowheads="1"/>
        </xdr:cNvSpPr>
      </xdr:nvSpPr>
      <xdr:spPr bwMode="auto">
        <a:xfrm>
          <a:off x="12870180" y="4572000"/>
          <a:ext cx="1264920" cy="739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24" name="Text Box 1044" hidden="1">
          <a:extLst>
            <a:ext uri="{FF2B5EF4-FFF2-40B4-BE49-F238E27FC236}">
              <a16:creationId xmlns:a16="http://schemas.microsoft.com/office/drawing/2014/main" id="{7C42C268-F439-43AF-BD45-62D31FEF7441}"/>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198572</xdr:rowOff>
    </xdr:from>
    <xdr:to>
      <xdr:col>4</xdr:col>
      <xdr:colOff>800100</xdr:colOff>
      <xdr:row>53</xdr:row>
      <xdr:rowOff>83880</xdr:rowOff>
    </xdr:to>
    <xdr:sp macro="" textlink="">
      <xdr:nvSpPr>
        <xdr:cNvPr id="251923" name="Text Box 1043" hidden="1">
          <a:extLst>
            <a:ext uri="{FF2B5EF4-FFF2-40B4-BE49-F238E27FC236}">
              <a16:creationId xmlns:a16="http://schemas.microsoft.com/office/drawing/2014/main" id="{24E3E5E4-8EE9-4F8F-864C-36733ACCCD75}"/>
            </a:ext>
          </a:extLst>
        </xdr:cNvPr>
        <xdr:cNvSpPr txBox="1">
          <a:spLocks noChangeArrowheads="1"/>
        </xdr:cNvSpPr>
      </xdr:nvSpPr>
      <xdr:spPr bwMode="auto">
        <a:xfrm>
          <a:off x="4145280" y="12748260"/>
          <a:ext cx="125730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22" name="Text Box 1042" hidden="1">
          <a:extLst>
            <a:ext uri="{FF2B5EF4-FFF2-40B4-BE49-F238E27FC236}">
              <a16:creationId xmlns:a16="http://schemas.microsoft.com/office/drawing/2014/main" id="{BCA07173-919E-4D2E-9A8E-468B1E31A7BE}"/>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251921" name="Text Box 1041" hidden="1">
          <a:extLst>
            <a:ext uri="{FF2B5EF4-FFF2-40B4-BE49-F238E27FC236}">
              <a16:creationId xmlns:a16="http://schemas.microsoft.com/office/drawing/2014/main" id="{20FB8997-4302-4B6E-BB12-655072FA3E6F}"/>
            </a:ext>
          </a:extLst>
        </xdr:cNvPr>
        <xdr:cNvSpPr txBox="1">
          <a:spLocks noChangeArrowheads="1"/>
        </xdr:cNvSpPr>
      </xdr:nvSpPr>
      <xdr:spPr bwMode="auto">
        <a:xfrm>
          <a:off x="12870180" y="4572000"/>
          <a:ext cx="1264920" cy="739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28" name="Text Box 1048" hidden="1">
          <a:extLst>
            <a:ext uri="{FF2B5EF4-FFF2-40B4-BE49-F238E27FC236}">
              <a16:creationId xmlns:a16="http://schemas.microsoft.com/office/drawing/2014/main" id="{81C89C06-EF74-4DCA-86EB-678F070996AC}"/>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198572</xdr:rowOff>
    </xdr:from>
    <xdr:to>
      <xdr:col>4</xdr:col>
      <xdr:colOff>800100</xdr:colOff>
      <xdr:row>53</xdr:row>
      <xdr:rowOff>83880</xdr:rowOff>
    </xdr:to>
    <xdr:sp macro="" textlink="">
      <xdr:nvSpPr>
        <xdr:cNvPr id="251927" name="Text Box 1047" hidden="1">
          <a:extLst>
            <a:ext uri="{FF2B5EF4-FFF2-40B4-BE49-F238E27FC236}">
              <a16:creationId xmlns:a16="http://schemas.microsoft.com/office/drawing/2014/main" id="{EC0F85A6-99CB-49B0-B40A-086745B99F2A}"/>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26" name="Text Box 1046" hidden="1">
          <a:extLst>
            <a:ext uri="{FF2B5EF4-FFF2-40B4-BE49-F238E27FC236}">
              <a16:creationId xmlns:a16="http://schemas.microsoft.com/office/drawing/2014/main" id="{49540C25-BF8A-49F2-8B9E-96E5A8E7D4FD}"/>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251925" name="Text Box 1045" hidden="1">
          <a:extLst>
            <a:ext uri="{FF2B5EF4-FFF2-40B4-BE49-F238E27FC236}">
              <a16:creationId xmlns:a16="http://schemas.microsoft.com/office/drawing/2014/main" id="{5396452F-13FF-4BCB-83E7-DD5C323C8548}"/>
            </a:ext>
          </a:extLst>
        </xdr:cNvPr>
        <xdr:cNvSpPr txBox="1">
          <a:spLocks noChangeArrowheads="1"/>
        </xdr:cNvSpPr>
      </xdr:nvSpPr>
      <xdr:spPr bwMode="auto">
        <a:xfrm>
          <a:off x="12525375" y="4610100"/>
          <a:ext cx="123825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32" name="Text Box 1052" hidden="1">
          <a:extLst>
            <a:ext uri="{FF2B5EF4-FFF2-40B4-BE49-F238E27FC236}">
              <a16:creationId xmlns:a16="http://schemas.microsoft.com/office/drawing/2014/main" id="{DA286031-F4EF-4C57-A8B5-FCE018A24E03}"/>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198572</xdr:rowOff>
    </xdr:from>
    <xdr:to>
      <xdr:col>4</xdr:col>
      <xdr:colOff>800100</xdr:colOff>
      <xdr:row>53</xdr:row>
      <xdr:rowOff>83880</xdr:rowOff>
    </xdr:to>
    <xdr:sp macro="" textlink="">
      <xdr:nvSpPr>
        <xdr:cNvPr id="251931" name="Text Box 1051" hidden="1">
          <a:extLst>
            <a:ext uri="{FF2B5EF4-FFF2-40B4-BE49-F238E27FC236}">
              <a16:creationId xmlns:a16="http://schemas.microsoft.com/office/drawing/2014/main" id="{447269CA-6073-4766-AF82-6276260FED69}"/>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30" name="Text Box 1050" hidden="1">
          <a:extLst>
            <a:ext uri="{FF2B5EF4-FFF2-40B4-BE49-F238E27FC236}">
              <a16:creationId xmlns:a16="http://schemas.microsoft.com/office/drawing/2014/main" id="{2C89D77A-61B3-418E-9486-EA4349046323}"/>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35" name="Text Box 1055" hidden="1">
          <a:extLst>
            <a:ext uri="{FF2B5EF4-FFF2-40B4-BE49-F238E27FC236}">
              <a16:creationId xmlns:a16="http://schemas.microsoft.com/office/drawing/2014/main" id="{FE06F0EB-941A-482C-9F0F-952EB2B5AADB}"/>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198572</xdr:rowOff>
    </xdr:from>
    <xdr:to>
      <xdr:col>4</xdr:col>
      <xdr:colOff>800100</xdr:colOff>
      <xdr:row>53</xdr:row>
      <xdr:rowOff>83880</xdr:rowOff>
    </xdr:to>
    <xdr:sp macro="" textlink="">
      <xdr:nvSpPr>
        <xdr:cNvPr id="251934" name="Text Box 1054" hidden="1">
          <a:extLst>
            <a:ext uri="{FF2B5EF4-FFF2-40B4-BE49-F238E27FC236}">
              <a16:creationId xmlns:a16="http://schemas.microsoft.com/office/drawing/2014/main" id="{7A03DF36-3694-414A-8CC7-4B61057CB59D}"/>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33" name="Text Box 1053" hidden="1">
          <a:extLst>
            <a:ext uri="{FF2B5EF4-FFF2-40B4-BE49-F238E27FC236}">
              <a16:creationId xmlns:a16="http://schemas.microsoft.com/office/drawing/2014/main" id="{6E2E8A59-5C6B-4FD5-BDD6-8A5FD5C3E683}"/>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142240</xdr:colOff>
      <xdr:row>101</xdr:row>
      <xdr:rowOff>124429</xdr:rowOff>
    </xdr:from>
    <xdr:to>
      <xdr:col>20</xdr:col>
      <xdr:colOff>381000</xdr:colOff>
      <xdr:row>106</xdr:row>
      <xdr:rowOff>1612</xdr:rowOff>
    </xdr:to>
    <xdr:sp macro="" textlink="">
      <xdr:nvSpPr>
        <xdr:cNvPr id="251936" name="Text Box 1056" hidden="1">
          <a:extLst>
            <a:ext uri="{FF2B5EF4-FFF2-40B4-BE49-F238E27FC236}">
              <a16:creationId xmlns:a16="http://schemas.microsoft.com/office/drawing/2014/main" id="{0FF95A32-4A9A-49AF-BD06-64D408FF4B27}"/>
            </a:ext>
          </a:extLst>
        </xdr:cNvPr>
        <xdr:cNvSpPr txBox="1">
          <a:spLocks noChangeArrowheads="1"/>
        </xdr:cNvSpPr>
      </xdr:nvSpPr>
      <xdr:spPr bwMode="auto">
        <a:xfrm>
          <a:off x="12553950" y="23631525"/>
          <a:ext cx="1362075"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40" name="Text Box 1060" hidden="1">
          <a:extLst>
            <a:ext uri="{FF2B5EF4-FFF2-40B4-BE49-F238E27FC236}">
              <a16:creationId xmlns:a16="http://schemas.microsoft.com/office/drawing/2014/main" id="{6ECBD680-B41D-4797-A81D-44A9CB1BE9F6}"/>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198572</xdr:rowOff>
    </xdr:from>
    <xdr:to>
      <xdr:col>4</xdr:col>
      <xdr:colOff>800100</xdr:colOff>
      <xdr:row>53</xdr:row>
      <xdr:rowOff>83880</xdr:rowOff>
    </xdr:to>
    <xdr:sp macro="" textlink="">
      <xdr:nvSpPr>
        <xdr:cNvPr id="251939" name="Text Box 1059" hidden="1">
          <a:extLst>
            <a:ext uri="{FF2B5EF4-FFF2-40B4-BE49-F238E27FC236}">
              <a16:creationId xmlns:a16="http://schemas.microsoft.com/office/drawing/2014/main" id="{090E4475-FA59-4FC4-8319-9D32A7A8B658}"/>
            </a:ext>
          </a:extLst>
        </xdr:cNvPr>
        <xdr:cNvSpPr txBox="1">
          <a:spLocks noChangeArrowheads="1"/>
        </xdr:cNvSpPr>
      </xdr:nvSpPr>
      <xdr:spPr bwMode="auto">
        <a:xfrm>
          <a:off x="4145280" y="12748260"/>
          <a:ext cx="125730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38" name="Text Box 1058" hidden="1">
          <a:extLst>
            <a:ext uri="{FF2B5EF4-FFF2-40B4-BE49-F238E27FC236}">
              <a16:creationId xmlns:a16="http://schemas.microsoft.com/office/drawing/2014/main" id="{63C00021-3770-4737-8444-1784021FE950}"/>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142240</xdr:colOff>
      <xdr:row>100</xdr:row>
      <xdr:rowOff>54673</xdr:rowOff>
    </xdr:from>
    <xdr:to>
      <xdr:col>20</xdr:col>
      <xdr:colOff>381000</xdr:colOff>
      <xdr:row>104</xdr:row>
      <xdr:rowOff>83334</xdr:rowOff>
    </xdr:to>
    <xdr:sp macro="" textlink="">
      <xdr:nvSpPr>
        <xdr:cNvPr id="251941" name="Text Box 1061" hidden="1">
          <a:extLst>
            <a:ext uri="{FF2B5EF4-FFF2-40B4-BE49-F238E27FC236}">
              <a16:creationId xmlns:a16="http://schemas.microsoft.com/office/drawing/2014/main" id="{9164FE8A-661A-47EA-B1D1-FF85BD23B695}"/>
            </a:ext>
          </a:extLst>
        </xdr:cNvPr>
        <xdr:cNvSpPr txBox="1">
          <a:spLocks noChangeArrowheads="1"/>
        </xdr:cNvSpPr>
      </xdr:nvSpPr>
      <xdr:spPr bwMode="auto">
        <a:xfrm>
          <a:off x="12885420" y="23050500"/>
          <a:ext cx="1402080" cy="7391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45" name="Text Box 1065" hidden="1">
          <a:extLst>
            <a:ext uri="{FF2B5EF4-FFF2-40B4-BE49-F238E27FC236}">
              <a16:creationId xmlns:a16="http://schemas.microsoft.com/office/drawing/2014/main" id="{75ECC086-E7F3-4304-9E42-B986D60811CB}"/>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198572</xdr:rowOff>
    </xdr:from>
    <xdr:to>
      <xdr:col>4</xdr:col>
      <xdr:colOff>800100</xdr:colOff>
      <xdr:row>53</xdr:row>
      <xdr:rowOff>83880</xdr:rowOff>
    </xdr:to>
    <xdr:sp macro="" textlink="">
      <xdr:nvSpPr>
        <xdr:cNvPr id="251944" name="Text Box 1064" hidden="1">
          <a:extLst>
            <a:ext uri="{FF2B5EF4-FFF2-40B4-BE49-F238E27FC236}">
              <a16:creationId xmlns:a16="http://schemas.microsoft.com/office/drawing/2014/main" id="{5CAAAF00-180B-442A-908F-A55E8751B3FB}"/>
            </a:ext>
          </a:extLst>
        </xdr:cNvPr>
        <xdr:cNvSpPr txBox="1">
          <a:spLocks noChangeArrowheads="1"/>
        </xdr:cNvSpPr>
      </xdr:nvSpPr>
      <xdr:spPr bwMode="auto">
        <a:xfrm>
          <a:off x="4145280" y="12748260"/>
          <a:ext cx="125730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43" name="Text Box 1063" hidden="1">
          <a:extLst>
            <a:ext uri="{FF2B5EF4-FFF2-40B4-BE49-F238E27FC236}">
              <a16:creationId xmlns:a16="http://schemas.microsoft.com/office/drawing/2014/main" id="{5DD777EF-3364-4FC0-BDFB-9DBA6DD154C9}"/>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124460</xdr:colOff>
      <xdr:row>100</xdr:row>
      <xdr:rowOff>54673</xdr:rowOff>
    </xdr:from>
    <xdr:to>
      <xdr:col>20</xdr:col>
      <xdr:colOff>381000</xdr:colOff>
      <xdr:row>104</xdr:row>
      <xdr:rowOff>83334</xdr:rowOff>
    </xdr:to>
    <xdr:sp macro="" textlink="">
      <xdr:nvSpPr>
        <xdr:cNvPr id="251942" name="Text Box 1062" hidden="1">
          <a:extLst>
            <a:ext uri="{FF2B5EF4-FFF2-40B4-BE49-F238E27FC236}">
              <a16:creationId xmlns:a16="http://schemas.microsoft.com/office/drawing/2014/main" id="{798FFDF5-689E-4B2C-A5B3-1F969BE022CB}"/>
            </a:ext>
          </a:extLst>
        </xdr:cNvPr>
        <xdr:cNvSpPr txBox="1">
          <a:spLocks noChangeArrowheads="1"/>
        </xdr:cNvSpPr>
      </xdr:nvSpPr>
      <xdr:spPr bwMode="auto">
        <a:xfrm>
          <a:off x="12877800" y="23042880"/>
          <a:ext cx="140970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49" name="Text Box 1069" hidden="1">
          <a:extLst>
            <a:ext uri="{FF2B5EF4-FFF2-40B4-BE49-F238E27FC236}">
              <a16:creationId xmlns:a16="http://schemas.microsoft.com/office/drawing/2014/main" id="{C4D7BA3E-C536-4EE0-94D0-3A54F2D4F6B2}"/>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198572</xdr:rowOff>
    </xdr:from>
    <xdr:to>
      <xdr:col>4</xdr:col>
      <xdr:colOff>800100</xdr:colOff>
      <xdr:row>53</xdr:row>
      <xdr:rowOff>83880</xdr:rowOff>
    </xdr:to>
    <xdr:sp macro="" textlink="">
      <xdr:nvSpPr>
        <xdr:cNvPr id="251948" name="Text Box 1068" hidden="1">
          <a:extLst>
            <a:ext uri="{FF2B5EF4-FFF2-40B4-BE49-F238E27FC236}">
              <a16:creationId xmlns:a16="http://schemas.microsoft.com/office/drawing/2014/main" id="{CAEC22FB-38E3-48B9-BAAB-A5D2C0831BE9}"/>
            </a:ext>
          </a:extLst>
        </xdr:cNvPr>
        <xdr:cNvSpPr txBox="1">
          <a:spLocks noChangeArrowheads="1"/>
        </xdr:cNvSpPr>
      </xdr:nvSpPr>
      <xdr:spPr bwMode="auto">
        <a:xfrm>
          <a:off x="4145280" y="12748260"/>
          <a:ext cx="125730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47" name="Text Box 1067" hidden="1">
          <a:extLst>
            <a:ext uri="{FF2B5EF4-FFF2-40B4-BE49-F238E27FC236}">
              <a16:creationId xmlns:a16="http://schemas.microsoft.com/office/drawing/2014/main" id="{054FBDFB-4503-4B86-8DCD-3162FDA6D3E4}"/>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100</xdr:row>
      <xdr:rowOff>54673</xdr:rowOff>
    </xdr:from>
    <xdr:to>
      <xdr:col>20</xdr:col>
      <xdr:colOff>381000</xdr:colOff>
      <xdr:row>104</xdr:row>
      <xdr:rowOff>83334</xdr:rowOff>
    </xdr:to>
    <xdr:sp macro="" textlink="">
      <xdr:nvSpPr>
        <xdr:cNvPr id="251946" name="Text Box 1066" hidden="1">
          <a:extLst>
            <a:ext uri="{FF2B5EF4-FFF2-40B4-BE49-F238E27FC236}">
              <a16:creationId xmlns:a16="http://schemas.microsoft.com/office/drawing/2014/main" id="{24FF4566-F65D-44F6-95A0-B22531095F80}"/>
            </a:ext>
          </a:extLst>
        </xdr:cNvPr>
        <xdr:cNvSpPr txBox="1">
          <a:spLocks noChangeArrowheads="1"/>
        </xdr:cNvSpPr>
      </xdr:nvSpPr>
      <xdr:spPr bwMode="auto">
        <a:xfrm>
          <a:off x="12870180" y="23042880"/>
          <a:ext cx="141732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53" name="Text Box 1073" hidden="1">
          <a:extLst>
            <a:ext uri="{FF2B5EF4-FFF2-40B4-BE49-F238E27FC236}">
              <a16:creationId xmlns:a16="http://schemas.microsoft.com/office/drawing/2014/main" id="{72185ADD-64D2-4942-9710-8B48BBE0B38D}"/>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198572</xdr:rowOff>
    </xdr:from>
    <xdr:to>
      <xdr:col>4</xdr:col>
      <xdr:colOff>800100</xdr:colOff>
      <xdr:row>53</xdr:row>
      <xdr:rowOff>83880</xdr:rowOff>
    </xdr:to>
    <xdr:sp macro="" textlink="">
      <xdr:nvSpPr>
        <xdr:cNvPr id="251952" name="Text Box 1072" hidden="1">
          <a:extLst>
            <a:ext uri="{FF2B5EF4-FFF2-40B4-BE49-F238E27FC236}">
              <a16:creationId xmlns:a16="http://schemas.microsoft.com/office/drawing/2014/main" id="{CD2E9735-6CFF-4D7A-93B7-7EE9EFB73215}"/>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51" name="Text Box 1071" hidden="1">
          <a:extLst>
            <a:ext uri="{FF2B5EF4-FFF2-40B4-BE49-F238E27FC236}">
              <a16:creationId xmlns:a16="http://schemas.microsoft.com/office/drawing/2014/main" id="{768B63E0-AC37-4C1E-9ECC-C995B165E469}"/>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100</xdr:row>
      <xdr:rowOff>54673</xdr:rowOff>
    </xdr:from>
    <xdr:to>
      <xdr:col>20</xdr:col>
      <xdr:colOff>381000</xdr:colOff>
      <xdr:row>104</xdr:row>
      <xdr:rowOff>83334</xdr:rowOff>
    </xdr:to>
    <xdr:sp macro="" textlink="">
      <xdr:nvSpPr>
        <xdr:cNvPr id="251950" name="Text Box 1070" hidden="1">
          <a:extLst>
            <a:ext uri="{FF2B5EF4-FFF2-40B4-BE49-F238E27FC236}">
              <a16:creationId xmlns:a16="http://schemas.microsoft.com/office/drawing/2014/main" id="{E9F38450-1CBD-444A-943B-44193D175419}"/>
            </a:ext>
          </a:extLst>
        </xdr:cNvPr>
        <xdr:cNvSpPr txBox="1">
          <a:spLocks noChangeArrowheads="1"/>
        </xdr:cNvSpPr>
      </xdr:nvSpPr>
      <xdr:spPr bwMode="auto">
        <a:xfrm>
          <a:off x="12525375" y="23364825"/>
          <a:ext cx="13906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53</xdr:row>
      <xdr:rowOff>158815</xdr:rowOff>
    </xdr:from>
    <xdr:to>
      <xdr:col>5</xdr:col>
      <xdr:colOff>0</xdr:colOff>
      <xdr:row>59</xdr:row>
      <xdr:rowOff>141</xdr:rowOff>
    </xdr:to>
    <xdr:sp macro="" textlink="">
      <xdr:nvSpPr>
        <xdr:cNvPr id="251957" name="Text Box 1077" hidden="1">
          <a:extLst>
            <a:ext uri="{FF2B5EF4-FFF2-40B4-BE49-F238E27FC236}">
              <a16:creationId xmlns:a16="http://schemas.microsoft.com/office/drawing/2014/main" id="{657808AD-0FB8-484F-8051-D27C2BC95C3D}"/>
            </a:ext>
          </a:extLst>
        </xdr:cNvPr>
        <xdr:cNvSpPr txBox="1">
          <a:spLocks noChangeArrowheads="1"/>
        </xdr:cNvSpPr>
      </xdr:nvSpPr>
      <xdr:spPr bwMode="auto">
        <a:xfrm>
          <a:off x="4038600" y="13134975"/>
          <a:ext cx="1266825" cy="1114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198572</xdr:rowOff>
    </xdr:from>
    <xdr:to>
      <xdr:col>4</xdr:col>
      <xdr:colOff>800100</xdr:colOff>
      <xdr:row>53</xdr:row>
      <xdr:rowOff>83880</xdr:rowOff>
    </xdr:to>
    <xdr:sp macro="" textlink="">
      <xdr:nvSpPr>
        <xdr:cNvPr id="251956" name="Text Box 1076" hidden="1">
          <a:extLst>
            <a:ext uri="{FF2B5EF4-FFF2-40B4-BE49-F238E27FC236}">
              <a16:creationId xmlns:a16="http://schemas.microsoft.com/office/drawing/2014/main" id="{F3707A6E-41E7-47BC-912F-A1492280EBD7}"/>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53</xdr:row>
      <xdr:rowOff>158815</xdr:rowOff>
    </xdr:from>
    <xdr:to>
      <xdr:col>5</xdr:col>
      <xdr:colOff>0</xdr:colOff>
      <xdr:row>59</xdr:row>
      <xdr:rowOff>141</xdr:rowOff>
    </xdr:to>
    <xdr:sp macro="" textlink="">
      <xdr:nvSpPr>
        <xdr:cNvPr id="251955" name="Text Box 1075" hidden="1">
          <a:extLst>
            <a:ext uri="{FF2B5EF4-FFF2-40B4-BE49-F238E27FC236}">
              <a16:creationId xmlns:a16="http://schemas.microsoft.com/office/drawing/2014/main" id="{B252879B-34CD-4946-A39C-F26428AA66CA}"/>
            </a:ext>
          </a:extLst>
        </xdr:cNvPr>
        <xdr:cNvSpPr txBox="1">
          <a:spLocks noChangeArrowheads="1"/>
        </xdr:cNvSpPr>
      </xdr:nvSpPr>
      <xdr:spPr bwMode="auto">
        <a:xfrm>
          <a:off x="4038600" y="13134975"/>
          <a:ext cx="1266825" cy="1114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100</xdr:row>
      <xdr:rowOff>136345</xdr:rowOff>
    </xdr:from>
    <xdr:to>
      <xdr:col>20</xdr:col>
      <xdr:colOff>381000</xdr:colOff>
      <xdr:row>105</xdr:row>
      <xdr:rowOff>94481</xdr:rowOff>
    </xdr:to>
    <xdr:sp macro="" textlink="">
      <xdr:nvSpPr>
        <xdr:cNvPr id="251954" name="Text Box 1074" hidden="1">
          <a:extLst>
            <a:ext uri="{FF2B5EF4-FFF2-40B4-BE49-F238E27FC236}">
              <a16:creationId xmlns:a16="http://schemas.microsoft.com/office/drawing/2014/main" id="{432622F3-D6E0-4EC6-9582-5CDE60E3BC4B}"/>
            </a:ext>
          </a:extLst>
        </xdr:cNvPr>
        <xdr:cNvSpPr txBox="1">
          <a:spLocks noChangeArrowheads="1"/>
        </xdr:cNvSpPr>
      </xdr:nvSpPr>
      <xdr:spPr bwMode="auto">
        <a:xfrm>
          <a:off x="12525375" y="23479125"/>
          <a:ext cx="13906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88267</xdr:rowOff>
    </xdr:from>
    <xdr:to>
      <xdr:col>5</xdr:col>
      <xdr:colOff>0</xdr:colOff>
      <xdr:row>82</xdr:row>
      <xdr:rowOff>39248</xdr:rowOff>
    </xdr:to>
    <xdr:sp macro="" textlink="">
      <xdr:nvSpPr>
        <xdr:cNvPr id="251961" name="Text Box 1081" hidden="1">
          <a:extLst>
            <a:ext uri="{FF2B5EF4-FFF2-40B4-BE49-F238E27FC236}">
              <a16:creationId xmlns:a16="http://schemas.microsoft.com/office/drawing/2014/main" id="{7DAE9876-79AF-4C04-B235-C9B06004B5DF}"/>
            </a:ext>
          </a:extLst>
        </xdr:cNvPr>
        <xdr:cNvSpPr txBox="1">
          <a:spLocks noChangeArrowheads="1"/>
        </xdr:cNvSpPr>
      </xdr:nvSpPr>
      <xdr:spPr bwMode="auto">
        <a:xfrm>
          <a:off x="4038600" y="17726025"/>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103507</xdr:rowOff>
    </xdr:from>
    <xdr:to>
      <xdr:col>4</xdr:col>
      <xdr:colOff>800100</xdr:colOff>
      <xdr:row>75</xdr:row>
      <xdr:rowOff>125097</xdr:rowOff>
    </xdr:to>
    <xdr:sp macro="" textlink="">
      <xdr:nvSpPr>
        <xdr:cNvPr id="251960" name="Text Box 1080" hidden="1">
          <a:extLst>
            <a:ext uri="{FF2B5EF4-FFF2-40B4-BE49-F238E27FC236}">
              <a16:creationId xmlns:a16="http://schemas.microsoft.com/office/drawing/2014/main" id="{8EA217EB-A483-41E4-8760-EE706FAC9B7C}"/>
            </a:ext>
          </a:extLst>
        </xdr:cNvPr>
        <xdr:cNvSpPr txBox="1">
          <a:spLocks noChangeArrowheads="1"/>
        </xdr:cNvSpPr>
      </xdr:nvSpPr>
      <xdr:spPr bwMode="auto">
        <a:xfrm>
          <a:off x="4038600" y="17706975"/>
          <a:ext cx="1238250" cy="1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88267</xdr:rowOff>
    </xdr:from>
    <xdr:to>
      <xdr:col>5</xdr:col>
      <xdr:colOff>0</xdr:colOff>
      <xdr:row>82</xdr:row>
      <xdr:rowOff>39248</xdr:rowOff>
    </xdr:to>
    <xdr:sp macro="" textlink="">
      <xdr:nvSpPr>
        <xdr:cNvPr id="251959" name="Text Box 1079" hidden="1">
          <a:extLst>
            <a:ext uri="{FF2B5EF4-FFF2-40B4-BE49-F238E27FC236}">
              <a16:creationId xmlns:a16="http://schemas.microsoft.com/office/drawing/2014/main" id="{0E1DD930-89FB-4422-A45C-2F18737238BC}"/>
            </a:ext>
          </a:extLst>
        </xdr:cNvPr>
        <xdr:cNvSpPr txBox="1">
          <a:spLocks noChangeArrowheads="1"/>
        </xdr:cNvSpPr>
      </xdr:nvSpPr>
      <xdr:spPr bwMode="auto">
        <a:xfrm>
          <a:off x="4038600" y="17726025"/>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133</xdr:row>
      <xdr:rowOff>164102</xdr:rowOff>
    </xdr:from>
    <xdr:to>
      <xdr:col>20</xdr:col>
      <xdr:colOff>381000</xdr:colOff>
      <xdr:row>138</xdr:row>
      <xdr:rowOff>163280</xdr:rowOff>
    </xdr:to>
    <xdr:sp macro="" textlink="">
      <xdr:nvSpPr>
        <xdr:cNvPr id="251958" name="Text Box 1078" hidden="1">
          <a:extLst>
            <a:ext uri="{FF2B5EF4-FFF2-40B4-BE49-F238E27FC236}">
              <a16:creationId xmlns:a16="http://schemas.microsoft.com/office/drawing/2014/main" id="{0EA53887-6901-46A5-8B66-846DCCE0D8A4}"/>
            </a:ext>
          </a:extLst>
        </xdr:cNvPr>
        <xdr:cNvSpPr txBox="1">
          <a:spLocks noChangeArrowheads="1"/>
        </xdr:cNvSpPr>
      </xdr:nvSpPr>
      <xdr:spPr bwMode="auto">
        <a:xfrm>
          <a:off x="12525375" y="29918025"/>
          <a:ext cx="1390650" cy="10001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88267</xdr:rowOff>
    </xdr:from>
    <xdr:to>
      <xdr:col>5</xdr:col>
      <xdr:colOff>0</xdr:colOff>
      <xdr:row>82</xdr:row>
      <xdr:rowOff>20833</xdr:rowOff>
    </xdr:to>
    <xdr:sp macro="" textlink="">
      <xdr:nvSpPr>
        <xdr:cNvPr id="251965" name="Text Box 1085" hidden="1">
          <a:extLst>
            <a:ext uri="{FF2B5EF4-FFF2-40B4-BE49-F238E27FC236}">
              <a16:creationId xmlns:a16="http://schemas.microsoft.com/office/drawing/2014/main" id="{0AE1BDFF-A322-4006-81B3-140AF08C15F7}"/>
            </a:ext>
          </a:extLst>
        </xdr:cNvPr>
        <xdr:cNvSpPr txBox="1">
          <a:spLocks noChangeArrowheads="1"/>
        </xdr:cNvSpPr>
      </xdr:nvSpPr>
      <xdr:spPr bwMode="auto">
        <a:xfrm>
          <a:off x="4222750" y="17532350"/>
          <a:ext cx="1346200" cy="130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88267</xdr:rowOff>
    </xdr:from>
    <xdr:to>
      <xdr:col>4</xdr:col>
      <xdr:colOff>800100</xdr:colOff>
      <xdr:row>75</xdr:row>
      <xdr:rowOff>88267</xdr:rowOff>
    </xdr:to>
    <xdr:sp macro="" textlink="">
      <xdr:nvSpPr>
        <xdr:cNvPr id="251964" name="Text Box 1084" hidden="1">
          <a:extLst>
            <a:ext uri="{FF2B5EF4-FFF2-40B4-BE49-F238E27FC236}">
              <a16:creationId xmlns:a16="http://schemas.microsoft.com/office/drawing/2014/main" id="{E79B9250-43AC-412B-A00E-E74F24890B50}"/>
            </a:ext>
          </a:extLst>
        </xdr:cNvPr>
        <xdr:cNvSpPr txBox="1">
          <a:spLocks noChangeArrowheads="1"/>
        </xdr:cNvSpPr>
      </xdr:nvSpPr>
      <xdr:spPr bwMode="auto">
        <a:xfrm>
          <a:off x="4222750" y="17513300"/>
          <a:ext cx="1276350" cy="1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88267</xdr:rowOff>
    </xdr:from>
    <xdr:to>
      <xdr:col>5</xdr:col>
      <xdr:colOff>0</xdr:colOff>
      <xdr:row>82</xdr:row>
      <xdr:rowOff>20833</xdr:rowOff>
    </xdr:to>
    <xdr:sp macro="" textlink="">
      <xdr:nvSpPr>
        <xdr:cNvPr id="251963" name="Text Box 1083" hidden="1">
          <a:extLst>
            <a:ext uri="{FF2B5EF4-FFF2-40B4-BE49-F238E27FC236}">
              <a16:creationId xmlns:a16="http://schemas.microsoft.com/office/drawing/2014/main" id="{434770B8-7E56-46BA-A377-5C3F343232B9}"/>
            </a:ext>
          </a:extLst>
        </xdr:cNvPr>
        <xdr:cNvSpPr txBox="1">
          <a:spLocks noChangeArrowheads="1"/>
        </xdr:cNvSpPr>
      </xdr:nvSpPr>
      <xdr:spPr bwMode="auto">
        <a:xfrm>
          <a:off x="4222750" y="17532350"/>
          <a:ext cx="1346200" cy="130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133</xdr:row>
      <xdr:rowOff>145951</xdr:rowOff>
    </xdr:from>
    <xdr:to>
      <xdr:col>20</xdr:col>
      <xdr:colOff>381000</xdr:colOff>
      <xdr:row>138</xdr:row>
      <xdr:rowOff>144865</xdr:rowOff>
    </xdr:to>
    <xdr:sp macro="" textlink="">
      <xdr:nvSpPr>
        <xdr:cNvPr id="251962" name="Text Box 1082" hidden="1">
          <a:extLst>
            <a:ext uri="{FF2B5EF4-FFF2-40B4-BE49-F238E27FC236}">
              <a16:creationId xmlns:a16="http://schemas.microsoft.com/office/drawing/2014/main" id="{90BBE9E0-5CAB-4918-BAE8-C25F7677F71F}"/>
            </a:ext>
          </a:extLst>
        </xdr:cNvPr>
        <xdr:cNvSpPr txBox="1">
          <a:spLocks noChangeArrowheads="1"/>
        </xdr:cNvSpPr>
      </xdr:nvSpPr>
      <xdr:spPr bwMode="auto">
        <a:xfrm>
          <a:off x="13157200" y="29546550"/>
          <a:ext cx="1447800" cy="984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139700</xdr:colOff>
      <xdr:row>42</xdr:row>
      <xdr:rowOff>135267</xdr:rowOff>
    </xdr:from>
    <xdr:to>
      <xdr:col>21</xdr:col>
      <xdr:colOff>438150</xdr:colOff>
      <xdr:row>45</xdr:row>
      <xdr:rowOff>57506</xdr:rowOff>
    </xdr:to>
    <xdr:sp macro="" textlink="">
      <xdr:nvSpPr>
        <xdr:cNvPr id="251966" name="Text Box 1086" hidden="1">
          <a:extLst>
            <a:ext uri="{FF2B5EF4-FFF2-40B4-BE49-F238E27FC236}">
              <a16:creationId xmlns:a16="http://schemas.microsoft.com/office/drawing/2014/main" id="{FF4B2B03-8D85-48F2-B84F-2BA6B63559C5}"/>
            </a:ext>
          </a:extLst>
        </xdr:cNvPr>
        <xdr:cNvSpPr txBox="1">
          <a:spLocks noChangeArrowheads="1"/>
        </xdr:cNvSpPr>
      </xdr:nvSpPr>
      <xdr:spPr bwMode="auto">
        <a:xfrm>
          <a:off x="13792200" y="10591800"/>
          <a:ext cx="1441450"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139700</xdr:colOff>
      <xdr:row>98</xdr:row>
      <xdr:rowOff>171128</xdr:rowOff>
    </xdr:from>
    <xdr:to>
      <xdr:col>13</xdr:col>
      <xdr:colOff>19050</xdr:colOff>
      <xdr:row>102</xdr:row>
      <xdr:rowOff>173333</xdr:rowOff>
    </xdr:to>
    <xdr:sp macro="" textlink="">
      <xdr:nvSpPr>
        <xdr:cNvPr id="251967" name="Text Box 1087" hidden="1">
          <a:extLst>
            <a:ext uri="{FF2B5EF4-FFF2-40B4-BE49-F238E27FC236}">
              <a16:creationId xmlns:a16="http://schemas.microsoft.com/office/drawing/2014/main" id="{B50FC282-483F-43DD-94EE-DB0FF7345EE9}"/>
            </a:ext>
          </a:extLst>
        </xdr:cNvPr>
        <xdr:cNvSpPr txBox="1">
          <a:spLocks noChangeArrowheads="1"/>
        </xdr:cNvSpPr>
      </xdr:nvSpPr>
      <xdr:spPr bwMode="auto">
        <a:xfrm>
          <a:off x="8763000" y="22821900"/>
          <a:ext cx="14414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66372</xdr:rowOff>
    </xdr:from>
    <xdr:to>
      <xdr:col>5</xdr:col>
      <xdr:colOff>0</xdr:colOff>
      <xdr:row>69</xdr:row>
      <xdr:rowOff>207054</xdr:rowOff>
    </xdr:to>
    <xdr:sp macro="" textlink="">
      <xdr:nvSpPr>
        <xdr:cNvPr id="251973" name="Text Box 1093" hidden="1">
          <a:extLst>
            <a:ext uri="{FF2B5EF4-FFF2-40B4-BE49-F238E27FC236}">
              <a16:creationId xmlns:a16="http://schemas.microsoft.com/office/drawing/2014/main" id="{169F5613-1728-43CD-B080-585B4434F190}"/>
            </a:ext>
          </a:extLst>
        </xdr:cNvPr>
        <xdr:cNvSpPr txBox="1">
          <a:spLocks noChangeArrowheads="1"/>
        </xdr:cNvSpPr>
      </xdr:nvSpPr>
      <xdr:spPr bwMode="auto">
        <a:xfrm>
          <a:off x="4222750" y="1507490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4</xdr:col>
      <xdr:colOff>800100</xdr:colOff>
      <xdr:row>63</xdr:row>
      <xdr:rowOff>66372</xdr:rowOff>
    </xdr:to>
    <xdr:sp macro="" textlink="">
      <xdr:nvSpPr>
        <xdr:cNvPr id="251972" name="Text Box 1092" hidden="1">
          <a:extLst>
            <a:ext uri="{FF2B5EF4-FFF2-40B4-BE49-F238E27FC236}">
              <a16:creationId xmlns:a16="http://schemas.microsoft.com/office/drawing/2014/main" id="{428DF8DA-E27B-4CAC-9076-50D9B164CCE3}"/>
            </a:ext>
          </a:extLst>
        </xdr:cNvPr>
        <xdr:cNvSpPr txBox="1">
          <a:spLocks noChangeArrowheads="1"/>
        </xdr:cNvSpPr>
      </xdr:nvSpPr>
      <xdr:spPr bwMode="auto">
        <a:xfrm>
          <a:off x="4222750" y="15055850"/>
          <a:ext cx="1276350" cy="1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66372</xdr:rowOff>
    </xdr:from>
    <xdr:to>
      <xdr:col>5</xdr:col>
      <xdr:colOff>0</xdr:colOff>
      <xdr:row>69</xdr:row>
      <xdr:rowOff>207054</xdr:rowOff>
    </xdr:to>
    <xdr:sp macro="" textlink="">
      <xdr:nvSpPr>
        <xdr:cNvPr id="251971" name="Text Box 1091" hidden="1">
          <a:extLst>
            <a:ext uri="{FF2B5EF4-FFF2-40B4-BE49-F238E27FC236}">
              <a16:creationId xmlns:a16="http://schemas.microsoft.com/office/drawing/2014/main" id="{759CCB70-22EC-4297-B6DF-A1B107819630}"/>
            </a:ext>
          </a:extLst>
        </xdr:cNvPr>
        <xdr:cNvSpPr txBox="1">
          <a:spLocks noChangeArrowheads="1"/>
        </xdr:cNvSpPr>
      </xdr:nvSpPr>
      <xdr:spPr bwMode="auto">
        <a:xfrm>
          <a:off x="4222750" y="1507490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68620</xdr:rowOff>
    </xdr:from>
    <xdr:to>
      <xdr:col>20</xdr:col>
      <xdr:colOff>381000</xdr:colOff>
      <xdr:row>113</xdr:row>
      <xdr:rowOff>120980</xdr:rowOff>
    </xdr:to>
    <xdr:sp macro="" textlink="">
      <xdr:nvSpPr>
        <xdr:cNvPr id="251970" name="Text Box 1090" hidden="1">
          <a:extLst>
            <a:ext uri="{FF2B5EF4-FFF2-40B4-BE49-F238E27FC236}">
              <a16:creationId xmlns:a16="http://schemas.microsoft.com/office/drawing/2014/main" id="{5214A7F8-6FBE-4E1F-AA18-3AF745636412}"/>
            </a:ext>
          </a:extLst>
        </xdr:cNvPr>
        <xdr:cNvSpPr txBox="1">
          <a:spLocks noChangeArrowheads="1"/>
        </xdr:cNvSpPr>
      </xdr:nvSpPr>
      <xdr:spPr bwMode="auto">
        <a:xfrm>
          <a:off x="13157200" y="24657050"/>
          <a:ext cx="144780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133350</xdr:colOff>
      <xdr:row>30</xdr:row>
      <xdr:rowOff>332144</xdr:rowOff>
    </xdr:from>
    <xdr:to>
      <xdr:col>21</xdr:col>
      <xdr:colOff>438150</xdr:colOff>
      <xdr:row>33</xdr:row>
      <xdr:rowOff>164358</xdr:rowOff>
    </xdr:to>
    <xdr:sp macro="" textlink="">
      <xdr:nvSpPr>
        <xdr:cNvPr id="251969" name="Text Box 1089" hidden="1">
          <a:extLst>
            <a:ext uri="{FF2B5EF4-FFF2-40B4-BE49-F238E27FC236}">
              <a16:creationId xmlns:a16="http://schemas.microsoft.com/office/drawing/2014/main" id="{05F613D8-04C6-4375-9CA1-727ABF740BDD}"/>
            </a:ext>
          </a:extLst>
        </xdr:cNvPr>
        <xdr:cNvSpPr txBox="1">
          <a:spLocks noChangeArrowheads="1"/>
        </xdr:cNvSpPr>
      </xdr:nvSpPr>
      <xdr:spPr bwMode="auto">
        <a:xfrm>
          <a:off x="13785850" y="75819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133350</xdr:colOff>
      <xdr:row>85</xdr:row>
      <xdr:rowOff>511942</xdr:rowOff>
    </xdr:from>
    <xdr:to>
      <xdr:col>13</xdr:col>
      <xdr:colOff>19050</xdr:colOff>
      <xdr:row>88</xdr:row>
      <xdr:rowOff>220118</xdr:rowOff>
    </xdr:to>
    <xdr:sp macro="" textlink="">
      <xdr:nvSpPr>
        <xdr:cNvPr id="251968" name="Text Box 1088" hidden="1">
          <a:extLst>
            <a:ext uri="{FF2B5EF4-FFF2-40B4-BE49-F238E27FC236}">
              <a16:creationId xmlns:a16="http://schemas.microsoft.com/office/drawing/2014/main" id="{59A17960-AA96-4437-8F69-D8C5BD453C07}"/>
            </a:ext>
          </a:extLst>
        </xdr:cNvPr>
        <xdr:cNvSpPr txBox="1">
          <a:spLocks noChangeArrowheads="1"/>
        </xdr:cNvSpPr>
      </xdr:nvSpPr>
      <xdr:spPr bwMode="auto">
        <a:xfrm>
          <a:off x="8756650" y="20034250"/>
          <a:ext cx="144780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95250</xdr:colOff>
      <xdr:row>111</xdr:row>
      <xdr:rowOff>10265</xdr:rowOff>
    </xdr:from>
    <xdr:to>
      <xdr:col>21</xdr:col>
      <xdr:colOff>266700</xdr:colOff>
      <xdr:row>115</xdr:row>
      <xdr:rowOff>10426</xdr:rowOff>
    </xdr:to>
    <xdr:sp macro="" textlink="">
      <xdr:nvSpPr>
        <xdr:cNvPr id="251974" name="Text Box 1094" hidden="1">
          <a:extLst>
            <a:ext uri="{FF2B5EF4-FFF2-40B4-BE49-F238E27FC236}">
              <a16:creationId xmlns:a16="http://schemas.microsoft.com/office/drawing/2014/main" id="{3DA92314-7B10-4EC4-9720-4886F705B438}"/>
            </a:ext>
          </a:extLst>
        </xdr:cNvPr>
        <xdr:cNvSpPr txBox="1">
          <a:spLocks noChangeArrowheads="1"/>
        </xdr:cNvSpPr>
      </xdr:nvSpPr>
      <xdr:spPr bwMode="auto">
        <a:xfrm>
          <a:off x="13747750" y="25139650"/>
          <a:ext cx="131445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1981" name="Text Box 1101" hidden="1">
          <a:extLst>
            <a:ext uri="{FF2B5EF4-FFF2-40B4-BE49-F238E27FC236}">
              <a16:creationId xmlns:a16="http://schemas.microsoft.com/office/drawing/2014/main" id="{EC7962EE-4ED2-4240-8C59-AB0679CB2CF9}"/>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4</xdr:col>
      <xdr:colOff>800100</xdr:colOff>
      <xdr:row>63</xdr:row>
      <xdr:rowOff>28272</xdr:rowOff>
    </xdr:to>
    <xdr:sp macro="" textlink="">
      <xdr:nvSpPr>
        <xdr:cNvPr id="251980" name="Text Box 1100" hidden="1">
          <a:extLst>
            <a:ext uri="{FF2B5EF4-FFF2-40B4-BE49-F238E27FC236}">
              <a16:creationId xmlns:a16="http://schemas.microsoft.com/office/drawing/2014/main" id="{AF034AC4-5143-4988-93B7-5535E420909D}"/>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1979" name="Text Box 1099" hidden="1">
          <a:extLst>
            <a:ext uri="{FF2B5EF4-FFF2-40B4-BE49-F238E27FC236}">
              <a16:creationId xmlns:a16="http://schemas.microsoft.com/office/drawing/2014/main" id="{31D60284-3CA8-45D5-8360-C8F57E068E81}"/>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68620</xdr:rowOff>
    </xdr:from>
    <xdr:to>
      <xdr:col>20</xdr:col>
      <xdr:colOff>381000</xdr:colOff>
      <xdr:row>113</xdr:row>
      <xdr:rowOff>120980</xdr:rowOff>
    </xdr:to>
    <xdr:sp macro="" textlink="">
      <xdr:nvSpPr>
        <xdr:cNvPr id="251978" name="Text Box 1098" hidden="1">
          <a:extLst>
            <a:ext uri="{FF2B5EF4-FFF2-40B4-BE49-F238E27FC236}">
              <a16:creationId xmlns:a16="http://schemas.microsoft.com/office/drawing/2014/main" id="{E8FAB7A1-662B-4C15-8304-863C33752D03}"/>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30</xdr:row>
      <xdr:rowOff>316127</xdr:rowOff>
    </xdr:from>
    <xdr:to>
      <xdr:col>21</xdr:col>
      <xdr:colOff>419100</xdr:colOff>
      <xdr:row>33</xdr:row>
      <xdr:rowOff>145308</xdr:rowOff>
    </xdr:to>
    <xdr:sp macro="" textlink="">
      <xdr:nvSpPr>
        <xdr:cNvPr id="251977" name="Text Box 1097" hidden="1">
          <a:extLst>
            <a:ext uri="{FF2B5EF4-FFF2-40B4-BE49-F238E27FC236}">
              <a16:creationId xmlns:a16="http://schemas.microsoft.com/office/drawing/2014/main" id="{99DE35C0-4FC1-4368-B796-9AD80FBBF8FA}"/>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504005</xdr:rowOff>
    </xdr:from>
    <xdr:to>
      <xdr:col>13</xdr:col>
      <xdr:colOff>0</xdr:colOff>
      <xdr:row>88</xdr:row>
      <xdr:rowOff>220118</xdr:rowOff>
    </xdr:to>
    <xdr:sp macro="" textlink="">
      <xdr:nvSpPr>
        <xdr:cNvPr id="251976" name="Text Box 1096" hidden="1">
          <a:extLst>
            <a:ext uri="{FF2B5EF4-FFF2-40B4-BE49-F238E27FC236}">
              <a16:creationId xmlns:a16="http://schemas.microsoft.com/office/drawing/2014/main" id="{CD306671-3948-43B1-A982-6DF26C3BE808}"/>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111</xdr:row>
      <xdr:rowOff>10265</xdr:rowOff>
    </xdr:from>
    <xdr:to>
      <xdr:col>21</xdr:col>
      <xdr:colOff>266700</xdr:colOff>
      <xdr:row>114</xdr:row>
      <xdr:rowOff>151089</xdr:rowOff>
    </xdr:to>
    <xdr:sp macro="" textlink="">
      <xdr:nvSpPr>
        <xdr:cNvPr id="251975" name="Text Box 1095" hidden="1">
          <a:extLst>
            <a:ext uri="{FF2B5EF4-FFF2-40B4-BE49-F238E27FC236}">
              <a16:creationId xmlns:a16="http://schemas.microsoft.com/office/drawing/2014/main" id="{7386195F-7295-4893-B983-742583E18545}"/>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1988" name="Text Box 1108" hidden="1">
          <a:extLst>
            <a:ext uri="{FF2B5EF4-FFF2-40B4-BE49-F238E27FC236}">
              <a16:creationId xmlns:a16="http://schemas.microsoft.com/office/drawing/2014/main" id="{FC3B9A22-BB64-4B9F-81CA-1AB669D54203}"/>
            </a:ext>
          </a:extLst>
        </xdr:cNvPr>
        <xdr:cNvSpPr txBox="1">
          <a:spLocks noChangeArrowheads="1"/>
        </xdr:cNvSpPr>
      </xdr:nvSpPr>
      <xdr:spPr bwMode="auto">
        <a:xfrm>
          <a:off x="4222750" y="1505585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4</xdr:col>
      <xdr:colOff>800100</xdr:colOff>
      <xdr:row>63</xdr:row>
      <xdr:rowOff>28272</xdr:rowOff>
    </xdr:to>
    <xdr:sp macro="" textlink="">
      <xdr:nvSpPr>
        <xdr:cNvPr id="251987" name="Text Box 1107" hidden="1">
          <a:extLst>
            <a:ext uri="{FF2B5EF4-FFF2-40B4-BE49-F238E27FC236}">
              <a16:creationId xmlns:a16="http://schemas.microsoft.com/office/drawing/2014/main" id="{FB443918-9D80-4309-B929-A55B5D8D4A27}"/>
            </a:ext>
          </a:extLst>
        </xdr:cNvPr>
        <xdr:cNvSpPr txBox="1">
          <a:spLocks noChangeArrowheads="1"/>
        </xdr:cNvSpPr>
      </xdr:nvSpPr>
      <xdr:spPr bwMode="auto">
        <a:xfrm>
          <a:off x="4222750" y="15055850"/>
          <a:ext cx="12763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1986" name="Text Box 1106" hidden="1">
          <a:extLst>
            <a:ext uri="{FF2B5EF4-FFF2-40B4-BE49-F238E27FC236}">
              <a16:creationId xmlns:a16="http://schemas.microsoft.com/office/drawing/2014/main" id="{29E77375-409B-467D-A1A6-2CBABC436C7D}"/>
            </a:ext>
          </a:extLst>
        </xdr:cNvPr>
        <xdr:cNvSpPr txBox="1">
          <a:spLocks noChangeArrowheads="1"/>
        </xdr:cNvSpPr>
      </xdr:nvSpPr>
      <xdr:spPr bwMode="auto">
        <a:xfrm>
          <a:off x="4222750" y="1505585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68620</xdr:rowOff>
    </xdr:from>
    <xdr:to>
      <xdr:col>20</xdr:col>
      <xdr:colOff>381000</xdr:colOff>
      <xdr:row>113</xdr:row>
      <xdr:rowOff>120980</xdr:rowOff>
    </xdr:to>
    <xdr:sp macro="" textlink="">
      <xdr:nvSpPr>
        <xdr:cNvPr id="251985" name="Text Box 1105" hidden="1">
          <a:extLst>
            <a:ext uri="{FF2B5EF4-FFF2-40B4-BE49-F238E27FC236}">
              <a16:creationId xmlns:a16="http://schemas.microsoft.com/office/drawing/2014/main" id="{4AC94954-F2D6-41E9-B47E-807DFEC901A1}"/>
            </a:ext>
          </a:extLst>
        </xdr:cNvPr>
        <xdr:cNvSpPr txBox="1">
          <a:spLocks noChangeArrowheads="1"/>
        </xdr:cNvSpPr>
      </xdr:nvSpPr>
      <xdr:spPr bwMode="auto">
        <a:xfrm>
          <a:off x="13157200" y="24657050"/>
          <a:ext cx="145415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30</xdr:row>
      <xdr:rowOff>316127</xdr:rowOff>
    </xdr:from>
    <xdr:to>
      <xdr:col>21</xdr:col>
      <xdr:colOff>419100</xdr:colOff>
      <xdr:row>33</xdr:row>
      <xdr:rowOff>145308</xdr:rowOff>
    </xdr:to>
    <xdr:sp macro="" textlink="">
      <xdr:nvSpPr>
        <xdr:cNvPr id="251984" name="Text Box 1104" hidden="1">
          <a:extLst>
            <a:ext uri="{FF2B5EF4-FFF2-40B4-BE49-F238E27FC236}">
              <a16:creationId xmlns:a16="http://schemas.microsoft.com/office/drawing/2014/main" id="{B14C94AF-5325-45B4-9846-DD548DECDBD4}"/>
            </a:ext>
          </a:extLst>
        </xdr:cNvPr>
        <xdr:cNvSpPr txBox="1">
          <a:spLocks noChangeArrowheads="1"/>
        </xdr:cNvSpPr>
      </xdr:nvSpPr>
      <xdr:spPr bwMode="auto">
        <a:xfrm>
          <a:off x="13773150" y="75819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504005</xdr:rowOff>
    </xdr:from>
    <xdr:to>
      <xdr:col>13</xdr:col>
      <xdr:colOff>0</xdr:colOff>
      <xdr:row>88</xdr:row>
      <xdr:rowOff>220118</xdr:rowOff>
    </xdr:to>
    <xdr:sp macro="" textlink="">
      <xdr:nvSpPr>
        <xdr:cNvPr id="251983" name="Text Box 1103" hidden="1">
          <a:extLst>
            <a:ext uri="{FF2B5EF4-FFF2-40B4-BE49-F238E27FC236}">
              <a16:creationId xmlns:a16="http://schemas.microsoft.com/office/drawing/2014/main" id="{3D48479A-A510-4B99-BEF1-CF2888E3CE93}"/>
            </a:ext>
          </a:extLst>
        </xdr:cNvPr>
        <xdr:cNvSpPr txBox="1">
          <a:spLocks noChangeArrowheads="1"/>
        </xdr:cNvSpPr>
      </xdr:nvSpPr>
      <xdr:spPr bwMode="auto">
        <a:xfrm>
          <a:off x="8737600" y="20015200"/>
          <a:ext cx="1447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111</xdr:row>
      <xdr:rowOff>10265</xdr:rowOff>
    </xdr:from>
    <xdr:to>
      <xdr:col>21</xdr:col>
      <xdr:colOff>266700</xdr:colOff>
      <xdr:row>114</xdr:row>
      <xdr:rowOff>151089</xdr:rowOff>
    </xdr:to>
    <xdr:sp macro="" textlink="">
      <xdr:nvSpPr>
        <xdr:cNvPr id="251982" name="Text Box 1102" hidden="1">
          <a:extLst>
            <a:ext uri="{FF2B5EF4-FFF2-40B4-BE49-F238E27FC236}">
              <a16:creationId xmlns:a16="http://schemas.microsoft.com/office/drawing/2014/main" id="{DD1D27DB-8EA2-4528-A3C3-80BB589B6C08}"/>
            </a:ext>
          </a:extLst>
        </xdr:cNvPr>
        <xdr:cNvSpPr txBox="1">
          <a:spLocks noChangeArrowheads="1"/>
        </xdr:cNvSpPr>
      </xdr:nvSpPr>
      <xdr:spPr bwMode="auto">
        <a:xfrm>
          <a:off x="13735050" y="25139650"/>
          <a:ext cx="13335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1995" name="Text Box 1115" hidden="1">
          <a:extLst>
            <a:ext uri="{FF2B5EF4-FFF2-40B4-BE49-F238E27FC236}">
              <a16:creationId xmlns:a16="http://schemas.microsoft.com/office/drawing/2014/main" id="{20AC4FB9-32B1-4267-8949-AE9B118D5155}"/>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4</xdr:col>
      <xdr:colOff>800100</xdr:colOff>
      <xdr:row>63</xdr:row>
      <xdr:rowOff>28272</xdr:rowOff>
    </xdr:to>
    <xdr:sp macro="" textlink="">
      <xdr:nvSpPr>
        <xdr:cNvPr id="251994" name="Text Box 1114" hidden="1">
          <a:extLst>
            <a:ext uri="{FF2B5EF4-FFF2-40B4-BE49-F238E27FC236}">
              <a16:creationId xmlns:a16="http://schemas.microsoft.com/office/drawing/2014/main" id="{0B599199-3261-4C33-8430-D8D67D7B820D}"/>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1993" name="Text Box 1113" hidden="1">
          <a:extLst>
            <a:ext uri="{FF2B5EF4-FFF2-40B4-BE49-F238E27FC236}">
              <a16:creationId xmlns:a16="http://schemas.microsoft.com/office/drawing/2014/main" id="{6F854041-C871-4D28-AA8C-0AAEA6822C52}"/>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68620</xdr:rowOff>
    </xdr:from>
    <xdr:to>
      <xdr:col>20</xdr:col>
      <xdr:colOff>381000</xdr:colOff>
      <xdr:row>113</xdr:row>
      <xdr:rowOff>120980</xdr:rowOff>
    </xdr:to>
    <xdr:sp macro="" textlink="">
      <xdr:nvSpPr>
        <xdr:cNvPr id="251992" name="Text Box 1112" hidden="1">
          <a:extLst>
            <a:ext uri="{FF2B5EF4-FFF2-40B4-BE49-F238E27FC236}">
              <a16:creationId xmlns:a16="http://schemas.microsoft.com/office/drawing/2014/main" id="{4169791F-CF40-421F-A12F-08E6F579701A}"/>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30</xdr:row>
      <xdr:rowOff>316127</xdr:rowOff>
    </xdr:from>
    <xdr:to>
      <xdr:col>21</xdr:col>
      <xdr:colOff>419100</xdr:colOff>
      <xdr:row>33</xdr:row>
      <xdr:rowOff>145308</xdr:rowOff>
    </xdr:to>
    <xdr:sp macro="" textlink="">
      <xdr:nvSpPr>
        <xdr:cNvPr id="251991" name="Text Box 1111" hidden="1">
          <a:extLst>
            <a:ext uri="{FF2B5EF4-FFF2-40B4-BE49-F238E27FC236}">
              <a16:creationId xmlns:a16="http://schemas.microsoft.com/office/drawing/2014/main" id="{1294A92E-CEB7-4C51-B95A-781B45616DE5}"/>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504005</xdr:rowOff>
    </xdr:from>
    <xdr:to>
      <xdr:col>13</xdr:col>
      <xdr:colOff>0</xdr:colOff>
      <xdr:row>88</xdr:row>
      <xdr:rowOff>220118</xdr:rowOff>
    </xdr:to>
    <xdr:sp macro="" textlink="">
      <xdr:nvSpPr>
        <xdr:cNvPr id="251990" name="Text Box 1110" hidden="1">
          <a:extLst>
            <a:ext uri="{FF2B5EF4-FFF2-40B4-BE49-F238E27FC236}">
              <a16:creationId xmlns:a16="http://schemas.microsoft.com/office/drawing/2014/main" id="{CFEF325D-5F90-4819-9E83-66E324B62CC0}"/>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111</xdr:row>
      <xdr:rowOff>10265</xdr:rowOff>
    </xdr:from>
    <xdr:to>
      <xdr:col>21</xdr:col>
      <xdr:colOff>266700</xdr:colOff>
      <xdr:row>114</xdr:row>
      <xdr:rowOff>151089</xdr:rowOff>
    </xdr:to>
    <xdr:sp macro="" textlink="">
      <xdr:nvSpPr>
        <xdr:cNvPr id="251989" name="Text Box 1109" hidden="1">
          <a:extLst>
            <a:ext uri="{FF2B5EF4-FFF2-40B4-BE49-F238E27FC236}">
              <a16:creationId xmlns:a16="http://schemas.microsoft.com/office/drawing/2014/main" id="{D2A3F652-7BA8-47CC-B1EE-EAB4C7596C6A}"/>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16" name="Text Box 1136" hidden="1">
          <a:extLst>
            <a:ext uri="{FF2B5EF4-FFF2-40B4-BE49-F238E27FC236}">
              <a16:creationId xmlns:a16="http://schemas.microsoft.com/office/drawing/2014/main" id="{A078B7EB-F249-4B7A-A631-11FA8C7D7DC3}"/>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4</xdr:col>
      <xdr:colOff>800100</xdr:colOff>
      <xdr:row>63</xdr:row>
      <xdr:rowOff>28272</xdr:rowOff>
    </xdr:to>
    <xdr:sp macro="" textlink="">
      <xdr:nvSpPr>
        <xdr:cNvPr id="252015" name="Text Box 1135" hidden="1">
          <a:extLst>
            <a:ext uri="{FF2B5EF4-FFF2-40B4-BE49-F238E27FC236}">
              <a16:creationId xmlns:a16="http://schemas.microsoft.com/office/drawing/2014/main" id="{557AD597-27EC-495D-BC09-467BAAEAF609}"/>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14" name="Text Box 1134" hidden="1">
          <a:extLst>
            <a:ext uri="{FF2B5EF4-FFF2-40B4-BE49-F238E27FC236}">
              <a16:creationId xmlns:a16="http://schemas.microsoft.com/office/drawing/2014/main" id="{09D81D85-3AEB-4B01-B097-F9E9FDC5A1A8}"/>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68620</xdr:rowOff>
    </xdr:from>
    <xdr:to>
      <xdr:col>20</xdr:col>
      <xdr:colOff>381000</xdr:colOff>
      <xdr:row>113</xdr:row>
      <xdr:rowOff>120980</xdr:rowOff>
    </xdr:to>
    <xdr:sp macro="" textlink="">
      <xdr:nvSpPr>
        <xdr:cNvPr id="252013" name="Text Box 1133" hidden="1">
          <a:extLst>
            <a:ext uri="{FF2B5EF4-FFF2-40B4-BE49-F238E27FC236}">
              <a16:creationId xmlns:a16="http://schemas.microsoft.com/office/drawing/2014/main" id="{1A51DC67-8792-4628-9675-C3C8BA7B11D7}"/>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30</xdr:row>
      <xdr:rowOff>316127</xdr:rowOff>
    </xdr:from>
    <xdr:to>
      <xdr:col>21</xdr:col>
      <xdr:colOff>419100</xdr:colOff>
      <xdr:row>33</xdr:row>
      <xdr:rowOff>145308</xdr:rowOff>
    </xdr:to>
    <xdr:sp macro="" textlink="">
      <xdr:nvSpPr>
        <xdr:cNvPr id="252012" name="Text Box 1132" hidden="1">
          <a:extLst>
            <a:ext uri="{FF2B5EF4-FFF2-40B4-BE49-F238E27FC236}">
              <a16:creationId xmlns:a16="http://schemas.microsoft.com/office/drawing/2014/main" id="{3F457E8B-9071-4383-A903-925EFD4B280F}"/>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504005</xdr:rowOff>
    </xdr:from>
    <xdr:to>
      <xdr:col>13</xdr:col>
      <xdr:colOff>0</xdr:colOff>
      <xdr:row>88</xdr:row>
      <xdr:rowOff>220118</xdr:rowOff>
    </xdr:to>
    <xdr:sp macro="" textlink="">
      <xdr:nvSpPr>
        <xdr:cNvPr id="252011" name="Text Box 1131" hidden="1">
          <a:extLst>
            <a:ext uri="{FF2B5EF4-FFF2-40B4-BE49-F238E27FC236}">
              <a16:creationId xmlns:a16="http://schemas.microsoft.com/office/drawing/2014/main" id="{8B1110A6-7827-4206-AA88-552984CB4591}"/>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111</xdr:row>
      <xdr:rowOff>10265</xdr:rowOff>
    </xdr:from>
    <xdr:to>
      <xdr:col>21</xdr:col>
      <xdr:colOff>266700</xdr:colOff>
      <xdr:row>114</xdr:row>
      <xdr:rowOff>151089</xdr:rowOff>
    </xdr:to>
    <xdr:sp macro="" textlink="">
      <xdr:nvSpPr>
        <xdr:cNvPr id="252010" name="Text Box 1130" hidden="1">
          <a:extLst>
            <a:ext uri="{FF2B5EF4-FFF2-40B4-BE49-F238E27FC236}">
              <a16:creationId xmlns:a16="http://schemas.microsoft.com/office/drawing/2014/main" id="{A46F4962-0EBE-4E6A-97AE-BAED469F21F4}"/>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09" name="Text Box 1129" hidden="1">
          <a:extLst>
            <a:ext uri="{FF2B5EF4-FFF2-40B4-BE49-F238E27FC236}">
              <a16:creationId xmlns:a16="http://schemas.microsoft.com/office/drawing/2014/main" id="{0B5463A9-DCE0-4CAF-B1AE-03BC4977E222}"/>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4</xdr:col>
      <xdr:colOff>800100</xdr:colOff>
      <xdr:row>63</xdr:row>
      <xdr:rowOff>28272</xdr:rowOff>
    </xdr:to>
    <xdr:sp macro="" textlink="">
      <xdr:nvSpPr>
        <xdr:cNvPr id="252008" name="Text Box 1128" hidden="1">
          <a:extLst>
            <a:ext uri="{FF2B5EF4-FFF2-40B4-BE49-F238E27FC236}">
              <a16:creationId xmlns:a16="http://schemas.microsoft.com/office/drawing/2014/main" id="{432E5410-5180-47B3-AEEF-3514B9DFA2BE}"/>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07" name="Text Box 1127" hidden="1">
          <a:extLst>
            <a:ext uri="{FF2B5EF4-FFF2-40B4-BE49-F238E27FC236}">
              <a16:creationId xmlns:a16="http://schemas.microsoft.com/office/drawing/2014/main" id="{78A2312C-0371-4312-9289-4CB40CC87361}"/>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68620</xdr:rowOff>
    </xdr:from>
    <xdr:to>
      <xdr:col>20</xdr:col>
      <xdr:colOff>381000</xdr:colOff>
      <xdr:row>113</xdr:row>
      <xdr:rowOff>120980</xdr:rowOff>
    </xdr:to>
    <xdr:sp macro="" textlink="">
      <xdr:nvSpPr>
        <xdr:cNvPr id="252006" name="Text Box 1126" hidden="1">
          <a:extLst>
            <a:ext uri="{FF2B5EF4-FFF2-40B4-BE49-F238E27FC236}">
              <a16:creationId xmlns:a16="http://schemas.microsoft.com/office/drawing/2014/main" id="{DD45C663-B009-4618-B003-D4128FC6112C}"/>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30</xdr:row>
      <xdr:rowOff>316127</xdr:rowOff>
    </xdr:from>
    <xdr:to>
      <xdr:col>21</xdr:col>
      <xdr:colOff>419100</xdr:colOff>
      <xdr:row>33</xdr:row>
      <xdr:rowOff>145308</xdr:rowOff>
    </xdr:to>
    <xdr:sp macro="" textlink="">
      <xdr:nvSpPr>
        <xdr:cNvPr id="252005" name="Text Box 1125" hidden="1">
          <a:extLst>
            <a:ext uri="{FF2B5EF4-FFF2-40B4-BE49-F238E27FC236}">
              <a16:creationId xmlns:a16="http://schemas.microsoft.com/office/drawing/2014/main" id="{180101FA-46A1-466E-B9B5-28FB93D9262F}"/>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504005</xdr:rowOff>
    </xdr:from>
    <xdr:to>
      <xdr:col>13</xdr:col>
      <xdr:colOff>0</xdr:colOff>
      <xdr:row>88</xdr:row>
      <xdr:rowOff>220118</xdr:rowOff>
    </xdr:to>
    <xdr:sp macro="" textlink="">
      <xdr:nvSpPr>
        <xdr:cNvPr id="252004" name="Text Box 1124" hidden="1">
          <a:extLst>
            <a:ext uri="{FF2B5EF4-FFF2-40B4-BE49-F238E27FC236}">
              <a16:creationId xmlns:a16="http://schemas.microsoft.com/office/drawing/2014/main" id="{74918F63-F361-474A-9262-E2E019CAFD5F}"/>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111</xdr:row>
      <xdr:rowOff>10265</xdr:rowOff>
    </xdr:from>
    <xdr:to>
      <xdr:col>21</xdr:col>
      <xdr:colOff>266700</xdr:colOff>
      <xdr:row>114</xdr:row>
      <xdr:rowOff>151089</xdr:rowOff>
    </xdr:to>
    <xdr:sp macro="" textlink="">
      <xdr:nvSpPr>
        <xdr:cNvPr id="252003" name="Text Box 1123" hidden="1">
          <a:extLst>
            <a:ext uri="{FF2B5EF4-FFF2-40B4-BE49-F238E27FC236}">
              <a16:creationId xmlns:a16="http://schemas.microsoft.com/office/drawing/2014/main" id="{0DF80242-43DE-4CC9-A4FA-9B1A9A1E5F0C}"/>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02" name="Text Box 1122" hidden="1">
          <a:extLst>
            <a:ext uri="{FF2B5EF4-FFF2-40B4-BE49-F238E27FC236}">
              <a16:creationId xmlns:a16="http://schemas.microsoft.com/office/drawing/2014/main" id="{AB3B20CD-F02D-4EC0-8C40-DED0BA25262D}"/>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4</xdr:col>
      <xdr:colOff>800100</xdr:colOff>
      <xdr:row>63</xdr:row>
      <xdr:rowOff>28272</xdr:rowOff>
    </xdr:to>
    <xdr:sp macro="" textlink="">
      <xdr:nvSpPr>
        <xdr:cNvPr id="252001" name="Text Box 1121" hidden="1">
          <a:extLst>
            <a:ext uri="{FF2B5EF4-FFF2-40B4-BE49-F238E27FC236}">
              <a16:creationId xmlns:a16="http://schemas.microsoft.com/office/drawing/2014/main" id="{8998727E-B600-4E6E-A29D-E15EEDD8B6AC}"/>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00" name="Text Box 1120" hidden="1">
          <a:extLst>
            <a:ext uri="{FF2B5EF4-FFF2-40B4-BE49-F238E27FC236}">
              <a16:creationId xmlns:a16="http://schemas.microsoft.com/office/drawing/2014/main" id="{F137F477-79A6-43F6-8661-C6E6E47EA907}"/>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68620</xdr:rowOff>
    </xdr:from>
    <xdr:to>
      <xdr:col>20</xdr:col>
      <xdr:colOff>381000</xdr:colOff>
      <xdr:row>113</xdr:row>
      <xdr:rowOff>120980</xdr:rowOff>
    </xdr:to>
    <xdr:sp macro="" textlink="">
      <xdr:nvSpPr>
        <xdr:cNvPr id="251999" name="Text Box 1119" hidden="1">
          <a:extLst>
            <a:ext uri="{FF2B5EF4-FFF2-40B4-BE49-F238E27FC236}">
              <a16:creationId xmlns:a16="http://schemas.microsoft.com/office/drawing/2014/main" id="{426B642F-A42D-415D-98D3-AE85DFAFD39A}"/>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30</xdr:row>
      <xdr:rowOff>316127</xdr:rowOff>
    </xdr:from>
    <xdr:to>
      <xdr:col>21</xdr:col>
      <xdr:colOff>419100</xdr:colOff>
      <xdr:row>33</xdr:row>
      <xdr:rowOff>145308</xdr:rowOff>
    </xdr:to>
    <xdr:sp macro="" textlink="">
      <xdr:nvSpPr>
        <xdr:cNvPr id="251998" name="Text Box 1118" hidden="1">
          <a:extLst>
            <a:ext uri="{FF2B5EF4-FFF2-40B4-BE49-F238E27FC236}">
              <a16:creationId xmlns:a16="http://schemas.microsoft.com/office/drawing/2014/main" id="{2AAEAEC0-F19C-4CE4-936F-58A986E6EC07}"/>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504005</xdr:rowOff>
    </xdr:from>
    <xdr:to>
      <xdr:col>13</xdr:col>
      <xdr:colOff>0</xdr:colOff>
      <xdr:row>88</xdr:row>
      <xdr:rowOff>220118</xdr:rowOff>
    </xdr:to>
    <xdr:sp macro="" textlink="">
      <xdr:nvSpPr>
        <xdr:cNvPr id="251997" name="Text Box 1117" hidden="1">
          <a:extLst>
            <a:ext uri="{FF2B5EF4-FFF2-40B4-BE49-F238E27FC236}">
              <a16:creationId xmlns:a16="http://schemas.microsoft.com/office/drawing/2014/main" id="{A05F41FA-8F4B-4194-B1BC-AFC6C2A11063}"/>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111</xdr:row>
      <xdr:rowOff>10265</xdr:rowOff>
    </xdr:from>
    <xdr:to>
      <xdr:col>21</xdr:col>
      <xdr:colOff>266700</xdr:colOff>
      <xdr:row>114</xdr:row>
      <xdr:rowOff>151089</xdr:rowOff>
    </xdr:to>
    <xdr:sp macro="" textlink="">
      <xdr:nvSpPr>
        <xdr:cNvPr id="251996" name="Text Box 1116" hidden="1">
          <a:extLst>
            <a:ext uri="{FF2B5EF4-FFF2-40B4-BE49-F238E27FC236}">
              <a16:creationId xmlns:a16="http://schemas.microsoft.com/office/drawing/2014/main" id="{CE617B58-960F-44C8-97AA-CE424A357E66}"/>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37" name="Text Box 1157" hidden="1">
          <a:extLst>
            <a:ext uri="{FF2B5EF4-FFF2-40B4-BE49-F238E27FC236}">
              <a16:creationId xmlns:a16="http://schemas.microsoft.com/office/drawing/2014/main" id="{93C97E4F-F6E1-47E1-AAA2-257EF16DBABD}"/>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4</xdr:col>
      <xdr:colOff>800100</xdr:colOff>
      <xdr:row>63</xdr:row>
      <xdr:rowOff>28272</xdr:rowOff>
    </xdr:to>
    <xdr:sp macro="" textlink="">
      <xdr:nvSpPr>
        <xdr:cNvPr id="252036" name="Text Box 1156" hidden="1">
          <a:extLst>
            <a:ext uri="{FF2B5EF4-FFF2-40B4-BE49-F238E27FC236}">
              <a16:creationId xmlns:a16="http://schemas.microsoft.com/office/drawing/2014/main" id="{E4BDEE3D-E92A-4D4B-B4F6-BBE776816902}"/>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35" name="Text Box 1155" hidden="1">
          <a:extLst>
            <a:ext uri="{FF2B5EF4-FFF2-40B4-BE49-F238E27FC236}">
              <a16:creationId xmlns:a16="http://schemas.microsoft.com/office/drawing/2014/main" id="{F87765DF-E56E-4FB8-9077-119349DEF6EF}"/>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68620</xdr:rowOff>
    </xdr:from>
    <xdr:to>
      <xdr:col>20</xdr:col>
      <xdr:colOff>381000</xdr:colOff>
      <xdr:row>113</xdr:row>
      <xdr:rowOff>120980</xdr:rowOff>
    </xdr:to>
    <xdr:sp macro="" textlink="">
      <xdr:nvSpPr>
        <xdr:cNvPr id="252034" name="Text Box 1154" hidden="1">
          <a:extLst>
            <a:ext uri="{FF2B5EF4-FFF2-40B4-BE49-F238E27FC236}">
              <a16:creationId xmlns:a16="http://schemas.microsoft.com/office/drawing/2014/main" id="{D791D423-8408-4763-A1F2-BAE54F61C6F5}"/>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30</xdr:row>
      <xdr:rowOff>316127</xdr:rowOff>
    </xdr:from>
    <xdr:to>
      <xdr:col>21</xdr:col>
      <xdr:colOff>419100</xdr:colOff>
      <xdr:row>33</xdr:row>
      <xdr:rowOff>145308</xdr:rowOff>
    </xdr:to>
    <xdr:sp macro="" textlink="">
      <xdr:nvSpPr>
        <xdr:cNvPr id="252033" name="Text Box 1153" hidden="1">
          <a:extLst>
            <a:ext uri="{FF2B5EF4-FFF2-40B4-BE49-F238E27FC236}">
              <a16:creationId xmlns:a16="http://schemas.microsoft.com/office/drawing/2014/main" id="{7F5C50E3-6116-403D-BAC3-DEA6FE17E7B7}"/>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504005</xdr:rowOff>
    </xdr:from>
    <xdr:to>
      <xdr:col>13</xdr:col>
      <xdr:colOff>0</xdr:colOff>
      <xdr:row>88</xdr:row>
      <xdr:rowOff>220118</xdr:rowOff>
    </xdr:to>
    <xdr:sp macro="" textlink="">
      <xdr:nvSpPr>
        <xdr:cNvPr id="252032" name="Text Box 1152" hidden="1">
          <a:extLst>
            <a:ext uri="{FF2B5EF4-FFF2-40B4-BE49-F238E27FC236}">
              <a16:creationId xmlns:a16="http://schemas.microsoft.com/office/drawing/2014/main" id="{C4D42879-FD2D-454A-B51B-7F3EC8CD8D32}"/>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111</xdr:row>
      <xdr:rowOff>10265</xdr:rowOff>
    </xdr:from>
    <xdr:to>
      <xdr:col>21</xdr:col>
      <xdr:colOff>266700</xdr:colOff>
      <xdr:row>114</xdr:row>
      <xdr:rowOff>151089</xdr:rowOff>
    </xdr:to>
    <xdr:sp macro="" textlink="">
      <xdr:nvSpPr>
        <xdr:cNvPr id="252031" name="Text Box 1151" hidden="1">
          <a:extLst>
            <a:ext uri="{FF2B5EF4-FFF2-40B4-BE49-F238E27FC236}">
              <a16:creationId xmlns:a16="http://schemas.microsoft.com/office/drawing/2014/main" id="{A49B9002-5F5E-4933-866F-3B82BC804A19}"/>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30" name="Text Box 1150" hidden="1">
          <a:extLst>
            <a:ext uri="{FF2B5EF4-FFF2-40B4-BE49-F238E27FC236}">
              <a16:creationId xmlns:a16="http://schemas.microsoft.com/office/drawing/2014/main" id="{2ACCE138-E05E-47A3-B803-D81D9882AF10}"/>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4</xdr:col>
      <xdr:colOff>800100</xdr:colOff>
      <xdr:row>63</xdr:row>
      <xdr:rowOff>28272</xdr:rowOff>
    </xdr:to>
    <xdr:sp macro="" textlink="">
      <xdr:nvSpPr>
        <xdr:cNvPr id="252029" name="Text Box 1149" hidden="1">
          <a:extLst>
            <a:ext uri="{FF2B5EF4-FFF2-40B4-BE49-F238E27FC236}">
              <a16:creationId xmlns:a16="http://schemas.microsoft.com/office/drawing/2014/main" id="{FF50026F-0045-4995-BCE4-4C51AA5AF02B}"/>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28" name="Text Box 1148" hidden="1">
          <a:extLst>
            <a:ext uri="{FF2B5EF4-FFF2-40B4-BE49-F238E27FC236}">
              <a16:creationId xmlns:a16="http://schemas.microsoft.com/office/drawing/2014/main" id="{7240F781-A41D-4458-B0F5-D71D24C14CBE}"/>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68620</xdr:rowOff>
    </xdr:from>
    <xdr:to>
      <xdr:col>20</xdr:col>
      <xdr:colOff>381000</xdr:colOff>
      <xdr:row>113</xdr:row>
      <xdr:rowOff>120980</xdr:rowOff>
    </xdr:to>
    <xdr:sp macro="" textlink="">
      <xdr:nvSpPr>
        <xdr:cNvPr id="252027" name="Text Box 1147" hidden="1">
          <a:extLst>
            <a:ext uri="{FF2B5EF4-FFF2-40B4-BE49-F238E27FC236}">
              <a16:creationId xmlns:a16="http://schemas.microsoft.com/office/drawing/2014/main" id="{2233D495-C919-45A1-844E-25B803977729}"/>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30</xdr:row>
      <xdr:rowOff>316127</xdr:rowOff>
    </xdr:from>
    <xdr:to>
      <xdr:col>21</xdr:col>
      <xdr:colOff>419100</xdr:colOff>
      <xdr:row>33</xdr:row>
      <xdr:rowOff>145308</xdr:rowOff>
    </xdr:to>
    <xdr:sp macro="" textlink="">
      <xdr:nvSpPr>
        <xdr:cNvPr id="252026" name="Text Box 1146" hidden="1">
          <a:extLst>
            <a:ext uri="{FF2B5EF4-FFF2-40B4-BE49-F238E27FC236}">
              <a16:creationId xmlns:a16="http://schemas.microsoft.com/office/drawing/2014/main" id="{32036B17-B8C4-4565-9732-B7C243CBCC42}"/>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504005</xdr:rowOff>
    </xdr:from>
    <xdr:to>
      <xdr:col>13</xdr:col>
      <xdr:colOff>0</xdr:colOff>
      <xdr:row>88</xdr:row>
      <xdr:rowOff>220118</xdr:rowOff>
    </xdr:to>
    <xdr:sp macro="" textlink="">
      <xdr:nvSpPr>
        <xdr:cNvPr id="252025" name="Text Box 1145" hidden="1">
          <a:extLst>
            <a:ext uri="{FF2B5EF4-FFF2-40B4-BE49-F238E27FC236}">
              <a16:creationId xmlns:a16="http://schemas.microsoft.com/office/drawing/2014/main" id="{3A85BCCC-0977-4CC0-8E66-DBE057B60059}"/>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111</xdr:row>
      <xdr:rowOff>10265</xdr:rowOff>
    </xdr:from>
    <xdr:to>
      <xdr:col>21</xdr:col>
      <xdr:colOff>266700</xdr:colOff>
      <xdr:row>114</xdr:row>
      <xdr:rowOff>151089</xdr:rowOff>
    </xdr:to>
    <xdr:sp macro="" textlink="">
      <xdr:nvSpPr>
        <xdr:cNvPr id="252024" name="Text Box 1144" hidden="1">
          <a:extLst>
            <a:ext uri="{FF2B5EF4-FFF2-40B4-BE49-F238E27FC236}">
              <a16:creationId xmlns:a16="http://schemas.microsoft.com/office/drawing/2014/main" id="{C9B5DC22-A7AB-48F6-943E-EC9E8CE12A0B}"/>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23" name="Text Box 1143" hidden="1">
          <a:extLst>
            <a:ext uri="{FF2B5EF4-FFF2-40B4-BE49-F238E27FC236}">
              <a16:creationId xmlns:a16="http://schemas.microsoft.com/office/drawing/2014/main" id="{9DFAF1BC-DE27-4F17-8D3B-29C1CDDFD5D9}"/>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4</xdr:col>
      <xdr:colOff>800100</xdr:colOff>
      <xdr:row>63</xdr:row>
      <xdr:rowOff>28272</xdr:rowOff>
    </xdr:to>
    <xdr:sp macro="" textlink="">
      <xdr:nvSpPr>
        <xdr:cNvPr id="252022" name="Text Box 1142" hidden="1">
          <a:extLst>
            <a:ext uri="{FF2B5EF4-FFF2-40B4-BE49-F238E27FC236}">
              <a16:creationId xmlns:a16="http://schemas.microsoft.com/office/drawing/2014/main" id="{8E1804F3-DFEF-4DE1-99D6-0CCAA8D8C0C8}"/>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21" name="Text Box 1141" hidden="1">
          <a:extLst>
            <a:ext uri="{FF2B5EF4-FFF2-40B4-BE49-F238E27FC236}">
              <a16:creationId xmlns:a16="http://schemas.microsoft.com/office/drawing/2014/main" id="{D37D9035-B832-4430-BE28-B946CDCB13D1}"/>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68620</xdr:rowOff>
    </xdr:from>
    <xdr:to>
      <xdr:col>20</xdr:col>
      <xdr:colOff>381000</xdr:colOff>
      <xdr:row>113</xdr:row>
      <xdr:rowOff>120980</xdr:rowOff>
    </xdr:to>
    <xdr:sp macro="" textlink="">
      <xdr:nvSpPr>
        <xdr:cNvPr id="252020" name="Text Box 1140" hidden="1">
          <a:extLst>
            <a:ext uri="{FF2B5EF4-FFF2-40B4-BE49-F238E27FC236}">
              <a16:creationId xmlns:a16="http://schemas.microsoft.com/office/drawing/2014/main" id="{5FBC1B2B-4D27-4B5D-B928-DA12FD581E42}"/>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30</xdr:row>
      <xdr:rowOff>316127</xdr:rowOff>
    </xdr:from>
    <xdr:to>
      <xdr:col>21</xdr:col>
      <xdr:colOff>419100</xdr:colOff>
      <xdr:row>33</xdr:row>
      <xdr:rowOff>145308</xdr:rowOff>
    </xdr:to>
    <xdr:sp macro="" textlink="">
      <xdr:nvSpPr>
        <xdr:cNvPr id="252019" name="Text Box 1139" hidden="1">
          <a:extLst>
            <a:ext uri="{FF2B5EF4-FFF2-40B4-BE49-F238E27FC236}">
              <a16:creationId xmlns:a16="http://schemas.microsoft.com/office/drawing/2014/main" id="{660E006F-CED3-47BE-A5A2-B9FD2CB530FE}"/>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504005</xdr:rowOff>
    </xdr:from>
    <xdr:to>
      <xdr:col>13</xdr:col>
      <xdr:colOff>0</xdr:colOff>
      <xdr:row>88</xdr:row>
      <xdr:rowOff>220118</xdr:rowOff>
    </xdr:to>
    <xdr:sp macro="" textlink="">
      <xdr:nvSpPr>
        <xdr:cNvPr id="252018" name="Text Box 1138" hidden="1">
          <a:extLst>
            <a:ext uri="{FF2B5EF4-FFF2-40B4-BE49-F238E27FC236}">
              <a16:creationId xmlns:a16="http://schemas.microsoft.com/office/drawing/2014/main" id="{4AE2770A-85EC-4EAC-86EC-D7CDC7B61441}"/>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111</xdr:row>
      <xdr:rowOff>10265</xdr:rowOff>
    </xdr:from>
    <xdr:to>
      <xdr:col>21</xdr:col>
      <xdr:colOff>266700</xdr:colOff>
      <xdr:row>114</xdr:row>
      <xdr:rowOff>151089</xdr:rowOff>
    </xdr:to>
    <xdr:sp macro="" textlink="">
      <xdr:nvSpPr>
        <xdr:cNvPr id="252017" name="Text Box 1137" hidden="1">
          <a:extLst>
            <a:ext uri="{FF2B5EF4-FFF2-40B4-BE49-F238E27FC236}">
              <a16:creationId xmlns:a16="http://schemas.microsoft.com/office/drawing/2014/main" id="{399C5A40-08F7-4459-A2F7-E451D20678AE}"/>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44" name="Text Box 1164" hidden="1">
          <a:extLst>
            <a:ext uri="{FF2B5EF4-FFF2-40B4-BE49-F238E27FC236}">
              <a16:creationId xmlns:a16="http://schemas.microsoft.com/office/drawing/2014/main" id="{4389088C-6A33-4F49-BC41-0D72115967DF}"/>
            </a:ext>
          </a:extLst>
        </xdr:cNvPr>
        <xdr:cNvSpPr txBox="1">
          <a:spLocks noChangeArrowheads="1"/>
        </xdr:cNvSpPr>
      </xdr:nvSpPr>
      <xdr:spPr bwMode="auto">
        <a:xfrm>
          <a:off x="4048125" y="15211425"/>
          <a:ext cx="1276350"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4</xdr:col>
      <xdr:colOff>800100</xdr:colOff>
      <xdr:row>63</xdr:row>
      <xdr:rowOff>28272</xdr:rowOff>
    </xdr:to>
    <xdr:sp macro="" textlink="">
      <xdr:nvSpPr>
        <xdr:cNvPr id="252043" name="Text Box 1163" hidden="1">
          <a:extLst>
            <a:ext uri="{FF2B5EF4-FFF2-40B4-BE49-F238E27FC236}">
              <a16:creationId xmlns:a16="http://schemas.microsoft.com/office/drawing/2014/main" id="{6C2EC84C-A584-4936-B1C6-379E1BFE0AFA}"/>
            </a:ext>
          </a:extLst>
        </xdr:cNvPr>
        <xdr:cNvSpPr txBox="1">
          <a:spLocks noChangeArrowheads="1"/>
        </xdr:cNvSpPr>
      </xdr:nvSpPr>
      <xdr:spPr bwMode="auto">
        <a:xfrm>
          <a:off x="4048125" y="15211425"/>
          <a:ext cx="124777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42" name="Text Box 1162" hidden="1">
          <a:extLst>
            <a:ext uri="{FF2B5EF4-FFF2-40B4-BE49-F238E27FC236}">
              <a16:creationId xmlns:a16="http://schemas.microsoft.com/office/drawing/2014/main" id="{74645F5D-87CF-488E-A08F-61E7F4F34DD9}"/>
            </a:ext>
          </a:extLst>
        </xdr:cNvPr>
        <xdr:cNvSpPr txBox="1">
          <a:spLocks noChangeArrowheads="1"/>
        </xdr:cNvSpPr>
      </xdr:nvSpPr>
      <xdr:spPr bwMode="auto">
        <a:xfrm>
          <a:off x="4048125" y="15211425"/>
          <a:ext cx="1276350"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68620</xdr:rowOff>
    </xdr:from>
    <xdr:to>
      <xdr:col>20</xdr:col>
      <xdr:colOff>381000</xdr:colOff>
      <xdr:row>113</xdr:row>
      <xdr:rowOff>120980</xdr:rowOff>
    </xdr:to>
    <xdr:sp macro="" textlink="">
      <xdr:nvSpPr>
        <xdr:cNvPr id="252041" name="Text Box 1161" hidden="1">
          <a:extLst>
            <a:ext uri="{FF2B5EF4-FFF2-40B4-BE49-F238E27FC236}">
              <a16:creationId xmlns:a16="http://schemas.microsoft.com/office/drawing/2014/main" id="{A90B1259-B399-445F-A476-4F7D8B875518}"/>
            </a:ext>
          </a:extLst>
        </xdr:cNvPr>
        <xdr:cNvSpPr txBox="1">
          <a:spLocks noChangeArrowheads="1"/>
        </xdr:cNvSpPr>
      </xdr:nvSpPr>
      <xdr:spPr bwMode="auto">
        <a:xfrm>
          <a:off x="12611100" y="24945975"/>
          <a:ext cx="1400175" cy="1009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30</xdr:row>
      <xdr:rowOff>316127</xdr:rowOff>
    </xdr:from>
    <xdr:to>
      <xdr:col>21</xdr:col>
      <xdr:colOff>419100</xdr:colOff>
      <xdr:row>33</xdr:row>
      <xdr:rowOff>145308</xdr:rowOff>
    </xdr:to>
    <xdr:sp macro="" textlink="">
      <xdr:nvSpPr>
        <xdr:cNvPr id="252040" name="Text Box 1160" hidden="1">
          <a:extLst>
            <a:ext uri="{FF2B5EF4-FFF2-40B4-BE49-F238E27FC236}">
              <a16:creationId xmlns:a16="http://schemas.microsoft.com/office/drawing/2014/main" id="{1AD2F970-1FA8-478C-B603-12D432A4AECF}"/>
            </a:ext>
          </a:extLst>
        </xdr:cNvPr>
        <xdr:cNvSpPr txBox="1">
          <a:spLocks noChangeArrowheads="1"/>
        </xdr:cNvSpPr>
      </xdr:nvSpPr>
      <xdr:spPr bwMode="auto">
        <a:xfrm>
          <a:off x="13192125" y="7658100"/>
          <a:ext cx="1409700" cy="714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504005</xdr:rowOff>
    </xdr:from>
    <xdr:to>
      <xdr:col>13</xdr:col>
      <xdr:colOff>0</xdr:colOff>
      <xdr:row>88</xdr:row>
      <xdr:rowOff>220118</xdr:rowOff>
    </xdr:to>
    <xdr:sp macro="" textlink="">
      <xdr:nvSpPr>
        <xdr:cNvPr id="252039" name="Text Box 1159" hidden="1">
          <a:extLst>
            <a:ext uri="{FF2B5EF4-FFF2-40B4-BE49-F238E27FC236}">
              <a16:creationId xmlns:a16="http://schemas.microsoft.com/office/drawing/2014/main" id="{5DA0E931-24D8-4022-B733-C943DACC8137}"/>
            </a:ext>
          </a:extLst>
        </xdr:cNvPr>
        <xdr:cNvSpPr txBox="1">
          <a:spLocks noChangeArrowheads="1"/>
        </xdr:cNvSpPr>
      </xdr:nvSpPr>
      <xdr:spPr bwMode="auto">
        <a:xfrm>
          <a:off x="8362950" y="20250150"/>
          <a:ext cx="13716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111</xdr:row>
      <xdr:rowOff>10265</xdr:rowOff>
    </xdr:from>
    <xdr:to>
      <xdr:col>21</xdr:col>
      <xdr:colOff>266700</xdr:colOff>
      <xdr:row>114</xdr:row>
      <xdr:rowOff>151089</xdr:rowOff>
    </xdr:to>
    <xdr:sp macro="" textlink="">
      <xdr:nvSpPr>
        <xdr:cNvPr id="252038" name="Text Box 1158" hidden="1">
          <a:extLst>
            <a:ext uri="{FF2B5EF4-FFF2-40B4-BE49-F238E27FC236}">
              <a16:creationId xmlns:a16="http://schemas.microsoft.com/office/drawing/2014/main" id="{0144FF79-D64F-410F-8EFA-CF08DBF84094}"/>
            </a:ext>
          </a:extLst>
        </xdr:cNvPr>
        <xdr:cNvSpPr txBox="1">
          <a:spLocks noChangeArrowheads="1"/>
        </xdr:cNvSpPr>
      </xdr:nvSpPr>
      <xdr:spPr bwMode="auto">
        <a:xfrm>
          <a:off x="13154025" y="25431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51" name="Text Box 1171" hidden="1">
          <a:extLst>
            <a:ext uri="{FF2B5EF4-FFF2-40B4-BE49-F238E27FC236}">
              <a16:creationId xmlns:a16="http://schemas.microsoft.com/office/drawing/2014/main" id="{5034679F-54CE-4EFE-8513-A93B54543F99}"/>
            </a:ext>
          </a:extLst>
        </xdr:cNvPr>
        <xdr:cNvSpPr txBox="1">
          <a:spLocks noChangeArrowheads="1"/>
        </xdr:cNvSpPr>
      </xdr:nvSpPr>
      <xdr:spPr bwMode="auto">
        <a:xfrm>
          <a:off x="4160520" y="15026640"/>
          <a:ext cx="132588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4</xdr:col>
      <xdr:colOff>800100</xdr:colOff>
      <xdr:row>63</xdr:row>
      <xdr:rowOff>28272</xdr:rowOff>
    </xdr:to>
    <xdr:sp macro="" textlink="">
      <xdr:nvSpPr>
        <xdr:cNvPr id="252050" name="Text Box 1170" hidden="1">
          <a:extLst>
            <a:ext uri="{FF2B5EF4-FFF2-40B4-BE49-F238E27FC236}">
              <a16:creationId xmlns:a16="http://schemas.microsoft.com/office/drawing/2014/main" id="{C3206BD2-25D3-43B7-810A-F367DCCC77F0}"/>
            </a:ext>
          </a:extLst>
        </xdr:cNvPr>
        <xdr:cNvSpPr txBox="1">
          <a:spLocks noChangeArrowheads="1"/>
        </xdr:cNvSpPr>
      </xdr:nvSpPr>
      <xdr:spPr bwMode="auto">
        <a:xfrm>
          <a:off x="4160520" y="15026640"/>
          <a:ext cx="12725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49" name="Text Box 1169" hidden="1">
          <a:extLst>
            <a:ext uri="{FF2B5EF4-FFF2-40B4-BE49-F238E27FC236}">
              <a16:creationId xmlns:a16="http://schemas.microsoft.com/office/drawing/2014/main" id="{5C3DDD3B-E216-4726-97EC-5F7FC3A75005}"/>
            </a:ext>
          </a:extLst>
        </xdr:cNvPr>
        <xdr:cNvSpPr txBox="1">
          <a:spLocks noChangeArrowheads="1"/>
        </xdr:cNvSpPr>
      </xdr:nvSpPr>
      <xdr:spPr bwMode="auto">
        <a:xfrm>
          <a:off x="4160520" y="15026640"/>
          <a:ext cx="132588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68620</xdr:rowOff>
    </xdr:from>
    <xdr:to>
      <xdr:col>20</xdr:col>
      <xdr:colOff>381000</xdr:colOff>
      <xdr:row>113</xdr:row>
      <xdr:rowOff>120980</xdr:rowOff>
    </xdr:to>
    <xdr:sp macro="" textlink="">
      <xdr:nvSpPr>
        <xdr:cNvPr id="252048" name="Text Box 1168" hidden="1">
          <a:extLst>
            <a:ext uri="{FF2B5EF4-FFF2-40B4-BE49-F238E27FC236}">
              <a16:creationId xmlns:a16="http://schemas.microsoft.com/office/drawing/2014/main" id="{6E706B32-F3B8-49DD-8817-4EF29DAFDEA4}"/>
            </a:ext>
          </a:extLst>
        </xdr:cNvPr>
        <xdr:cNvSpPr txBox="1">
          <a:spLocks noChangeArrowheads="1"/>
        </xdr:cNvSpPr>
      </xdr:nvSpPr>
      <xdr:spPr bwMode="auto">
        <a:xfrm>
          <a:off x="1300734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30</xdr:row>
      <xdr:rowOff>316127</xdr:rowOff>
    </xdr:from>
    <xdr:to>
      <xdr:col>21</xdr:col>
      <xdr:colOff>419100</xdr:colOff>
      <xdr:row>33</xdr:row>
      <xdr:rowOff>145308</xdr:rowOff>
    </xdr:to>
    <xdr:sp macro="" textlink="">
      <xdr:nvSpPr>
        <xdr:cNvPr id="252047" name="Text Box 1167" hidden="1">
          <a:extLst>
            <a:ext uri="{FF2B5EF4-FFF2-40B4-BE49-F238E27FC236}">
              <a16:creationId xmlns:a16="http://schemas.microsoft.com/office/drawing/2014/main" id="{91CCAE61-6E86-468C-81B5-BA708EF2ECC1}"/>
            </a:ext>
          </a:extLst>
        </xdr:cNvPr>
        <xdr:cNvSpPr txBox="1">
          <a:spLocks noChangeArrowheads="1"/>
        </xdr:cNvSpPr>
      </xdr:nvSpPr>
      <xdr:spPr bwMode="auto">
        <a:xfrm>
          <a:off x="13601700" y="7581900"/>
          <a:ext cx="144780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504005</xdr:rowOff>
    </xdr:from>
    <xdr:to>
      <xdr:col>13</xdr:col>
      <xdr:colOff>0</xdr:colOff>
      <xdr:row>88</xdr:row>
      <xdr:rowOff>220118</xdr:rowOff>
    </xdr:to>
    <xdr:sp macro="" textlink="">
      <xdr:nvSpPr>
        <xdr:cNvPr id="252046" name="Text Box 1166" hidden="1">
          <a:extLst>
            <a:ext uri="{FF2B5EF4-FFF2-40B4-BE49-F238E27FC236}">
              <a16:creationId xmlns:a16="http://schemas.microsoft.com/office/drawing/2014/main" id="{C1FC316E-DBC0-4D79-AF2F-C828F1357D62}"/>
            </a:ext>
          </a:extLst>
        </xdr:cNvPr>
        <xdr:cNvSpPr txBox="1">
          <a:spLocks noChangeArrowheads="1"/>
        </xdr:cNvSpPr>
      </xdr:nvSpPr>
      <xdr:spPr bwMode="auto">
        <a:xfrm>
          <a:off x="861822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111</xdr:row>
      <xdr:rowOff>10265</xdr:rowOff>
    </xdr:from>
    <xdr:to>
      <xdr:col>21</xdr:col>
      <xdr:colOff>266700</xdr:colOff>
      <xdr:row>114</xdr:row>
      <xdr:rowOff>151089</xdr:rowOff>
    </xdr:to>
    <xdr:sp macro="" textlink="">
      <xdr:nvSpPr>
        <xdr:cNvPr id="252045" name="Text Box 1165" hidden="1">
          <a:extLst>
            <a:ext uri="{FF2B5EF4-FFF2-40B4-BE49-F238E27FC236}">
              <a16:creationId xmlns:a16="http://schemas.microsoft.com/office/drawing/2014/main" id="{05EDC26C-67FC-4231-A1F7-52298B0F0BE6}"/>
            </a:ext>
          </a:extLst>
        </xdr:cNvPr>
        <xdr:cNvSpPr txBox="1">
          <a:spLocks noChangeArrowheads="1"/>
        </xdr:cNvSpPr>
      </xdr:nvSpPr>
      <xdr:spPr bwMode="auto">
        <a:xfrm>
          <a:off x="13563600" y="25085040"/>
          <a:ext cx="133350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58" name="Text Box 1178" hidden="1">
          <a:extLst>
            <a:ext uri="{FF2B5EF4-FFF2-40B4-BE49-F238E27FC236}">
              <a16:creationId xmlns:a16="http://schemas.microsoft.com/office/drawing/2014/main" id="{2C8D152F-3884-4D4C-84AA-EB302F6F5EA7}"/>
            </a:ext>
          </a:extLst>
        </xdr:cNvPr>
        <xdr:cNvSpPr txBox="1">
          <a:spLocks noChangeArrowheads="1"/>
        </xdr:cNvSpPr>
      </xdr:nvSpPr>
      <xdr:spPr bwMode="auto">
        <a:xfrm>
          <a:off x="4048125" y="15211425"/>
          <a:ext cx="1276350"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4</xdr:col>
      <xdr:colOff>800100</xdr:colOff>
      <xdr:row>63</xdr:row>
      <xdr:rowOff>28272</xdr:rowOff>
    </xdr:to>
    <xdr:sp macro="" textlink="">
      <xdr:nvSpPr>
        <xdr:cNvPr id="252057" name="Text Box 1177" hidden="1">
          <a:extLst>
            <a:ext uri="{FF2B5EF4-FFF2-40B4-BE49-F238E27FC236}">
              <a16:creationId xmlns:a16="http://schemas.microsoft.com/office/drawing/2014/main" id="{498047AF-AAE9-4F8A-8500-E0E90FE391EC}"/>
            </a:ext>
          </a:extLst>
        </xdr:cNvPr>
        <xdr:cNvSpPr txBox="1">
          <a:spLocks noChangeArrowheads="1"/>
        </xdr:cNvSpPr>
      </xdr:nvSpPr>
      <xdr:spPr bwMode="auto">
        <a:xfrm>
          <a:off x="4048125" y="15211425"/>
          <a:ext cx="124777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56" name="Text Box 1176" hidden="1">
          <a:extLst>
            <a:ext uri="{FF2B5EF4-FFF2-40B4-BE49-F238E27FC236}">
              <a16:creationId xmlns:a16="http://schemas.microsoft.com/office/drawing/2014/main" id="{C7F24D32-4DF8-45DF-8FA0-11DC9B447B48}"/>
            </a:ext>
          </a:extLst>
        </xdr:cNvPr>
        <xdr:cNvSpPr txBox="1">
          <a:spLocks noChangeArrowheads="1"/>
        </xdr:cNvSpPr>
      </xdr:nvSpPr>
      <xdr:spPr bwMode="auto">
        <a:xfrm>
          <a:off x="4048125" y="15211425"/>
          <a:ext cx="1276350"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68620</xdr:rowOff>
    </xdr:from>
    <xdr:to>
      <xdr:col>20</xdr:col>
      <xdr:colOff>381000</xdr:colOff>
      <xdr:row>113</xdr:row>
      <xdr:rowOff>120980</xdr:rowOff>
    </xdr:to>
    <xdr:sp macro="" textlink="">
      <xdr:nvSpPr>
        <xdr:cNvPr id="252055" name="Text Box 1175" hidden="1">
          <a:extLst>
            <a:ext uri="{FF2B5EF4-FFF2-40B4-BE49-F238E27FC236}">
              <a16:creationId xmlns:a16="http://schemas.microsoft.com/office/drawing/2014/main" id="{C74896F8-3A3D-4CE8-9F27-C5B54D926227}"/>
            </a:ext>
          </a:extLst>
        </xdr:cNvPr>
        <xdr:cNvSpPr txBox="1">
          <a:spLocks noChangeArrowheads="1"/>
        </xdr:cNvSpPr>
      </xdr:nvSpPr>
      <xdr:spPr bwMode="auto">
        <a:xfrm>
          <a:off x="12611100" y="24945975"/>
          <a:ext cx="1400175" cy="1009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30</xdr:row>
      <xdr:rowOff>316127</xdr:rowOff>
    </xdr:from>
    <xdr:to>
      <xdr:col>21</xdr:col>
      <xdr:colOff>419100</xdr:colOff>
      <xdr:row>33</xdr:row>
      <xdr:rowOff>145308</xdr:rowOff>
    </xdr:to>
    <xdr:sp macro="" textlink="">
      <xdr:nvSpPr>
        <xdr:cNvPr id="252054" name="Text Box 1174" hidden="1">
          <a:extLst>
            <a:ext uri="{FF2B5EF4-FFF2-40B4-BE49-F238E27FC236}">
              <a16:creationId xmlns:a16="http://schemas.microsoft.com/office/drawing/2014/main" id="{1C60E7B6-1D14-41FA-AA03-B419F6E48EEC}"/>
            </a:ext>
          </a:extLst>
        </xdr:cNvPr>
        <xdr:cNvSpPr txBox="1">
          <a:spLocks noChangeArrowheads="1"/>
        </xdr:cNvSpPr>
      </xdr:nvSpPr>
      <xdr:spPr bwMode="auto">
        <a:xfrm>
          <a:off x="13192125" y="7658100"/>
          <a:ext cx="1409700" cy="714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504005</xdr:rowOff>
    </xdr:from>
    <xdr:to>
      <xdr:col>13</xdr:col>
      <xdr:colOff>0</xdr:colOff>
      <xdr:row>88</xdr:row>
      <xdr:rowOff>220118</xdr:rowOff>
    </xdr:to>
    <xdr:sp macro="" textlink="">
      <xdr:nvSpPr>
        <xdr:cNvPr id="252053" name="Text Box 1173" hidden="1">
          <a:extLst>
            <a:ext uri="{FF2B5EF4-FFF2-40B4-BE49-F238E27FC236}">
              <a16:creationId xmlns:a16="http://schemas.microsoft.com/office/drawing/2014/main" id="{8598895C-2D46-4727-8FE2-385EF828CA6E}"/>
            </a:ext>
          </a:extLst>
        </xdr:cNvPr>
        <xdr:cNvSpPr txBox="1">
          <a:spLocks noChangeArrowheads="1"/>
        </xdr:cNvSpPr>
      </xdr:nvSpPr>
      <xdr:spPr bwMode="auto">
        <a:xfrm>
          <a:off x="8362950" y="20250150"/>
          <a:ext cx="13716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111</xdr:row>
      <xdr:rowOff>10265</xdr:rowOff>
    </xdr:from>
    <xdr:to>
      <xdr:col>21</xdr:col>
      <xdr:colOff>266700</xdr:colOff>
      <xdr:row>114</xdr:row>
      <xdr:rowOff>151089</xdr:rowOff>
    </xdr:to>
    <xdr:sp macro="" textlink="">
      <xdr:nvSpPr>
        <xdr:cNvPr id="252052" name="Text Box 1172" hidden="1">
          <a:extLst>
            <a:ext uri="{FF2B5EF4-FFF2-40B4-BE49-F238E27FC236}">
              <a16:creationId xmlns:a16="http://schemas.microsoft.com/office/drawing/2014/main" id="{EE583212-0F9E-4D9A-88EA-9912DD1EC720}"/>
            </a:ext>
          </a:extLst>
        </xdr:cNvPr>
        <xdr:cNvSpPr txBox="1">
          <a:spLocks noChangeArrowheads="1"/>
        </xdr:cNvSpPr>
      </xdr:nvSpPr>
      <xdr:spPr bwMode="auto">
        <a:xfrm>
          <a:off x="13154025" y="25431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65" name="Text Box 1185" hidden="1">
          <a:extLst>
            <a:ext uri="{FF2B5EF4-FFF2-40B4-BE49-F238E27FC236}">
              <a16:creationId xmlns:a16="http://schemas.microsoft.com/office/drawing/2014/main" id="{C227EB26-E903-480E-B1D4-A43B391597B0}"/>
            </a:ext>
          </a:extLst>
        </xdr:cNvPr>
        <xdr:cNvSpPr txBox="1">
          <a:spLocks noChangeArrowheads="1"/>
        </xdr:cNvSpPr>
      </xdr:nvSpPr>
      <xdr:spPr bwMode="auto">
        <a:xfrm>
          <a:off x="4222750" y="1505585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4</xdr:col>
      <xdr:colOff>800100</xdr:colOff>
      <xdr:row>63</xdr:row>
      <xdr:rowOff>28272</xdr:rowOff>
    </xdr:to>
    <xdr:sp macro="" textlink="">
      <xdr:nvSpPr>
        <xdr:cNvPr id="252064" name="Text Box 1184" hidden="1">
          <a:extLst>
            <a:ext uri="{FF2B5EF4-FFF2-40B4-BE49-F238E27FC236}">
              <a16:creationId xmlns:a16="http://schemas.microsoft.com/office/drawing/2014/main" id="{01D36F64-FBD2-4F14-8DFD-3210CCA12A4B}"/>
            </a:ext>
          </a:extLst>
        </xdr:cNvPr>
        <xdr:cNvSpPr txBox="1">
          <a:spLocks noChangeArrowheads="1"/>
        </xdr:cNvSpPr>
      </xdr:nvSpPr>
      <xdr:spPr bwMode="auto">
        <a:xfrm>
          <a:off x="4222750" y="15055850"/>
          <a:ext cx="12763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63" name="Text Box 1183" hidden="1">
          <a:extLst>
            <a:ext uri="{FF2B5EF4-FFF2-40B4-BE49-F238E27FC236}">
              <a16:creationId xmlns:a16="http://schemas.microsoft.com/office/drawing/2014/main" id="{773C4D44-3717-4309-9CE0-77940CBE616A}"/>
            </a:ext>
          </a:extLst>
        </xdr:cNvPr>
        <xdr:cNvSpPr txBox="1">
          <a:spLocks noChangeArrowheads="1"/>
        </xdr:cNvSpPr>
      </xdr:nvSpPr>
      <xdr:spPr bwMode="auto">
        <a:xfrm>
          <a:off x="4222750" y="1505585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68620</xdr:rowOff>
    </xdr:from>
    <xdr:to>
      <xdr:col>20</xdr:col>
      <xdr:colOff>381000</xdr:colOff>
      <xdr:row>113</xdr:row>
      <xdr:rowOff>120980</xdr:rowOff>
    </xdr:to>
    <xdr:sp macro="" textlink="">
      <xdr:nvSpPr>
        <xdr:cNvPr id="252062" name="Text Box 1182" hidden="1">
          <a:extLst>
            <a:ext uri="{FF2B5EF4-FFF2-40B4-BE49-F238E27FC236}">
              <a16:creationId xmlns:a16="http://schemas.microsoft.com/office/drawing/2014/main" id="{5F7C242E-8AF4-479A-89FE-0426E3991AAC}"/>
            </a:ext>
          </a:extLst>
        </xdr:cNvPr>
        <xdr:cNvSpPr txBox="1">
          <a:spLocks noChangeArrowheads="1"/>
        </xdr:cNvSpPr>
      </xdr:nvSpPr>
      <xdr:spPr bwMode="auto">
        <a:xfrm>
          <a:off x="13157200" y="24657050"/>
          <a:ext cx="145415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30</xdr:row>
      <xdr:rowOff>335177</xdr:rowOff>
    </xdr:from>
    <xdr:to>
      <xdr:col>21</xdr:col>
      <xdr:colOff>419100</xdr:colOff>
      <xdr:row>33</xdr:row>
      <xdr:rowOff>145308</xdr:rowOff>
    </xdr:to>
    <xdr:sp macro="" textlink="">
      <xdr:nvSpPr>
        <xdr:cNvPr id="252061" name="Text Box 1181" hidden="1">
          <a:extLst>
            <a:ext uri="{FF2B5EF4-FFF2-40B4-BE49-F238E27FC236}">
              <a16:creationId xmlns:a16="http://schemas.microsoft.com/office/drawing/2014/main" id="{B0C2D165-FB6B-4C3E-B17A-036210639E25}"/>
            </a:ext>
          </a:extLst>
        </xdr:cNvPr>
        <xdr:cNvSpPr txBox="1">
          <a:spLocks noChangeArrowheads="1"/>
        </xdr:cNvSpPr>
      </xdr:nvSpPr>
      <xdr:spPr bwMode="auto">
        <a:xfrm>
          <a:off x="13773150" y="75819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504005</xdr:rowOff>
    </xdr:from>
    <xdr:to>
      <xdr:col>13</xdr:col>
      <xdr:colOff>0</xdr:colOff>
      <xdr:row>88</xdr:row>
      <xdr:rowOff>220118</xdr:rowOff>
    </xdr:to>
    <xdr:sp macro="" textlink="">
      <xdr:nvSpPr>
        <xdr:cNvPr id="252060" name="Text Box 1180" hidden="1">
          <a:extLst>
            <a:ext uri="{FF2B5EF4-FFF2-40B4-BE49-F238E27FC236}">
              <a16:creationId xmlns:a16="http://schemas.microsoft.com/office/drawing/2014/main" id="{96BBF136-CE44-4A9A-BF3D-F6D90F3FFF35}"/>
            </a:ext>
          </a:extLst>
        </xdr:cNvPr>
        <xdr:cNvSpPr txBox="1">
          <a:spLocks noChangeArrowheads="1"/>
        </xdr:cNvSpPr>
      </xdr:nvSpPr>
      <xdr:spPr bwMode="auto">
        <a:xfrm>
          <a:off x="8737600" y="20015200"/>
          <a:ext cx="1447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111</xdr:row>
      <xdr:rowOff>10265</xdr:rowOff>
    </xdr:from>
    <xdr:to>
      <xdr:col>21</xdr:col>
      <xdr:colOff>266700</xdr:colOff>
      <xdr:row>114</xdr:row>
      <xdr:rowOff>151089</xdr:rowOff>
    </xdr:to>
    <xdr:sp macro="" textlink="">
      <xdr:nvSpPr>
        <xdr:cNvPr id="252059" name="Text Box 1179" hidden="1">
          <a:extLst>
            <a:ext uri="{FF2B5EF4-FFF2-40B4-BE49-F238E27FC236}">
              <a16:creationId xmlns:a16="http://schemas.microsoft.com/office/drawing/2014/main" id="{BDE8E9EE-40D5-452B-887B-458EA39A3002}"/>
            </a:ext>
          </a:extLst>
        </xdr:cNvPr>
        <xdr:cNvSpPr txBox="1">
          <a:spLocks noChangeArrowheads="1"/>
        </xdr:cNvSpPr>
      </xdr:nvSpPr>
      <xdr:spPr bwMode="auto">
        <a:xfrm>
          <a:off x="13735050" y="25139650"/>
          <a:ext cx="13335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72" name="Text Box 1192" hidden="1">
          <a:extLst>
            <a:ext uri="{FF2B5EF4-FFF2-40B4-BE49-F238E27FC236}">
              <a16:creationId xmlns:a16="http://schemas.microsoft.com/office/drawing/2014/main" id="{A188E377-C478-487B-8BB7-AC45A0A5F321}"/>
            </a:ext>
          </a:extLst>
        </xdr:cNvPr>
        <xdr:cNvSpPr txBox="1">
          <a:spLocks noChangeArrowheads="1"/>
        </xdr:cNvSpPr>
      </xdr:nvSpPr>
      <xdr:spPr bwMode="auto">
        <a:xfrm>
          <a:off x="4038600" y="15211425"/>
          <a:ext cx="1266825"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4</xdr:col>
      <xdr:colOff>800100</xdr:colOff>
      <xdr:row>63</xdr:row>
      <xdr:rowOff>28272</xdr:rowOff>
    </xdr:to>
    <xdr:sp macro="" textlink="">
      <xdr:nvSpPr>
        <xdr:cNvPr id="252071" name="Text Box 1191" hidden="1">
          <a:extLst>
            <a:ext uri="{FF2B5EF4-FFF2-40B4-BE49-F238E27FC236}">
              <a16:creationId xmlns:a16="http://schemas.microsoft.com/office/drawing/2014/main" id="{9EF5D299-973C-40DD-B42E-DE8D0B9E46BA}"/>
            </a:ext>
          </a:extLst>
        </xdr:cNvPr>
        <xdr:cNvSpPr txBox="1">
          <a:spLocks noChangeArrowheads="1"/>
        </xdr:cNvSpPr>
      </xdr:nvSpPr>
      <xdr:spPr bwMode="auto">
        <a:xfrm>
          <a:off x="4038600" y="15211425"/>
          <a:ext cx="12382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70" name="Text Box 1190" hidden="1">
          <a:extLst>
            <a:ext uri="{FF2B5EF4-FFF2-40B4-BE49-F238E27FC236}">
              <a16:creationId xmlns:a16="http://schemas.microsoft.com/office/drawing/2014/main" id="{22CBB9E5-2F9E-4025-A4BC-9D9E7E2E4105}"/>
            </a:ext>
          </a:extLst>
        </xdr:cNvPr>
        <xdr:cNvSpPr txBox="1">
          <a:spLocks noChangeArrowheads="1"/>
        </xdr:cNvSpPr>
      </xdr:nvSpPr>
      <xdr:spPr bwMode="auto">
        <a:xfrm>
          <a:off x="4038600" y="15211425"/>
          <a:ext cx="1266825"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68620</xdr:rowOff>
    </xdr:from>
    <xdr:to>
      <xdr:col>20</xdr:col>
      <xdr:colOff>381000</xdr:colOff>
      <xdr:row>113</xdr:row>
      <xdr:rowOff>120980</xdr:rowOff>
    </xdr:to>
    <xdr:sp macro="" textlink="">
      <xdr:nvSpPr>
        <xdr:cNvPr id="252069" name="Text Box 1189" hidden="1">
          <a:extLst>
            <a:ext uri="{FF2B5EF4-FFF2-40B4-BE49-F238E27FC236}">
              <a16:creationId xmlns:a16="http://schemas.microsoft.com/office/drawing/2014/main" id="{F85BACF5-7DA0-4BAF-B758-C39589498CF2}"/>
            </a:ext>
          </a:extLst>
        </xdr:cNvPr>
        <xdr:cNvSpPr txBox="1">
          <a:spLocks noChangeArrowheads="1"/>
        </xdr:cNvSpPr>
      </xdr:nvSpPr>
      <xdr:spPr bwMode="auto">
        <a:xfrm>
          <a:off x="12525375" y="24945975"/>
          <a:ext cx="1400175" cy="1009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30</xdr:row>
      <xdr:rowOff>335177</xdr:rowOff>
    </xdr:from>
    <xdr:to>
      <xdr:col>21</xdr:col>
      <xdr:colOff>419100</xdr:colOff>
      <xdr:row>33</xdr:row>
      <xdr:rowOff>145308</xdr:rowOff>
    </xdr:to>
    <xdr:sp macro="" textlink="">
      <xdr:nvSpPr>
        <xdr:cNvPr id="252068" name="Text Box 1188" hidden="1">
          <a:extLst>
            <a:ext uri="{FF2B5EF4-FFF2-40B4-BE49-F238E27FC236}">
              <a16:creationId xmlns:a16="http://schemas.microsoft.com/office/drawing/2014/main" id="{772D3347-81B3-4AEB-A86C-2A720FBA6C16}"/>
            </a:ext>
          </a:extLst>
        </xdr:cNvPr>
        <xdr:cNvSpPr txBox="1">
          <a:spLocks noChangeArrowheads="1"/>
        </xdr:cNvSpPr>
      </xdr:nvSpPr>
      <xdr:spPr bwMode="auto">
        <a:xfrm>
          <a:off x="13115925" y="7658100"/>
          <a:ext cx="1390650" cy="714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504005</xdr:rowOff>
    </xdr:from>
    <xdr:to>
      <xdr:col>13</xdr:col>
      <xdr:colOff>0</xdr:colOff>
      <xdr:row>88</xdr:row>
      <xdr:rowOff>220118</xdr:rowOff>
    </xdr:to>
    <xdr:sp macro="" textlink="">
      <xdr:nvSpPr>
        <xdr:cNvPr id="252067" name="Text Box 1187" hidden="1">
          <a:extLst>
            <a:ext uri="{FF2B5EF4-FFF2-40B4-BE49-F238E27FC236}">
              <a16:creationId xmlns:a16="http://schemas.microsoft.com/office/drawing/2014/main" id="{C4241641-7743-4F5C-9CCD-13D76D7C67CB}"/>
            </a:ext>
          </a:extLst>
        </xdr:cNvPr>
        <xdr:cNvSpPr txBox="1">
          <a:spLocks noChangeArrowheads="1"/>
        </xdr:cNvSpPr>
      </xdr:nvSpPr>
      <xdr:spPr bwMode="auto">
        <a:xfrm>
          <a:off x="8324850" y="20250150"/>
          <a:ext cx="13716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111</xdr:row>
      <xdr:rowOff>10265</xdr:rowOff>
    </xdr:from>
    <xdr:to>
      <xdr:col>21</xdr:col>
      <xdr:colOff>266700</xdr:colOff>
      <xdr:row>114</xdr:row>
      <xdr:rowOff>151089</xdr:rowOff>
    </xdr:to>
    <xdr:sp macro="" textlink="">
      <xdr:nvSpPr>
        <xdr:cNvPr id="252066" name="Text Box 1186" hidden="1">
          <a:extLst>
            <a:ext uri="{FF2B5EF4-FFF2-40B4-BE49-F238E27FC236}">
              <a16:creationId xmlns:a16="http://schemas.microsoft.com/office/drawing/2014/main" id="{3911940D-7527-41EF-B2AE-533A65AE47AF}"/>
            </a:ext>
          </a:extLst>
        </xdr:cNvPr>
        <xdr:cNvSpPr txBox="1">
          <a:spLocks noChangeArrowheads="1"/>
        </xdr:cNvSpPr>
      </xdr:nvSpPr>
      <xdr:spPr bwMode="auto">
        <a:xfrm>
          <a:off x="13077825" y="2543175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5</xdr:col>
      <xdr:colOff>0</xdr:colOff>
      <xdr:row>62</xdr:row>
      <xdr:rowOff>143285</xdr:rowOff>
    </xdr:to>
    <xdr:sp macro="" textlink="">
      <xdr:nvSpPr>
        <xdr:cNvPr id="252079" name="Text Box 175" hidden="1">
          <a:extLst>
            <a:ext uri="{FF2B5EF4-FFF2-40B4-BE49-F238E27FC236}">
              <a16:creationId xmlns:a16="http://schemas.microsoft.com/office/drawing/2014/main" id="{B317AF6B-AB28-405B-AB9E-DC2D27725253}"/>
            </a:ext>
          </a:extLst>
        </xdr:cNvPr>
        <xdr:cNvSpPr txBox="1">
          <a:spLocks noChangeArrowheads="1"/>
        </xdr:cNvSpPr>
      </xdr:nvSpPr>
      <xdr:spPr bwMode="auto">
        <a:xfrm>
          <a:off x="4038600" y="13754100"/>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4</xdr:col>
      <xdr:colOff>800100</xdr:colOff>
      <xdr:row>57</xdr:row>
      <xdr:rowOff>12593</xdr:rowOff>
    </xdr:to>
    <xdr:sp macro="" textlink="">
      <xdr:nvSpPr>
        <xdr:cNvPr id="252078" name="Text Box 174" hidden="1">
          <a:extLst>
            <a:ext uri="{FF2B5EF4-FFF2-40B4-BE49-F238E27FC236}">
              <a16:creationId xmlns:a16="http://schemas.microsoft.com/office/drawing/2014/main" id="{73198BB2-144A-46FB-8C39-79C98FFD6DDD}"/>
            </a:ext>
          </a:extLst>
        </xdr:cNvPr>
        <xdr:cNvSpPr txBox="1">
          <a:spLocks noChangeArrowheads="1"/>
        </xdr:cNvSpPr>
      </xdr:nvSpPr>
      <xdr:spPr bwMode="auto">
        <a:xfrm>
          <a:off x="4038600" y="13754100"/>
          <a:ext cx="12382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5</xdr:col>
      <xdr:colOff>0</xdr:colOff>
      <xdr:row>62</xdr:row>
      <xdr:rowOff>143285</xdr:rowOff>
    </xdr:to>
    <xdr:sp macro="" textlink="">
      <xdr:nvSpPr>
        <xdr:cNvPr id="252077" name="Text Box 173" hidden="1">
          <a:extLst>
            <a:ext uri="{FF2B5EF4-FFF2-40B4-BE49-F238E27FC236}">
              <a16:creationId xmlns:a16="http://schemas.microsoft.com/office/drawing/2014/main" id="{A27AFE38-3437-4BFD-B95C-6CA2542FC5CA}"/>
            </a:ext>
          </a:extLst>
        </xdr:cNvPr>
        <xdr:cNvSpPr txBox="1">
          <a:spLocks noChangeArrowheads="1"/>
        </xdr:cNvSpPr>
      </xdr:nvSpPr>
      <xdr:spPr bwMode="auto">
        <a:xfrm>
          <a:off x="4038600" y="13754100"/>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90</xdr:row>
      <xdr:rowOff>102421</xdr:rowOff>
    </xdr:from>
    <xdr:to>
      <xdr:col>20</xdr:col>
      <xdr:colOff>381000</xdr:colOff>
      <xdr:row>96</xdr:row>
      <xdr:rowOff>227342</xdr:rowOff>
    </xdr:to>
    <xdr:sp macro="" textlink="">
      <xdr:nvSpPr>
        <xdr:cNvPr id="252076" name="Text Box 172" hidden="1">
          <a:extLst>
            <a:ext uri="{FF2B5EF4-FFF2-40B4-BE49-F238E27FC236}">
              <a16:creationId xmlns:a16="http://schemas.microsoft.com/office/drawing/2014/main" id="{74AF9B0D-1D3E-4FC0-AC16-5320098F13EC}"/>
            </a:ext>
          </a:extLst>
        </xdr:cNvPr>
        <xdr:cNvSpPr txBox="1">
          <a:spLocks noChangeArrowheads="1"/>
        </xdr:cNvSpPr>
      </xdr:nvSpPr>
      <xdr:spPr bwMode="auto">
        <a:xfrm>
          <a:off x="12525375" y="21278850"/>
          <a:ext cx="1400175" cy="133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23</xdr:row>
      <xdr:rowOff>65087</xdr:rowOff>
    </xdr:from>
    <xdr:to>
      <xdr:col>21</xdr:col>
      <xdr:colOff>419100</xdr:colOff>
      <xdr:row>30</xdr:row>
      <xdr:rowOff>28825</xdr:rowOff>
    </xdr:to>
    <xdr:sp macro="" textlink="">
      <xdr:nvSpPr>
        <xdr:cNvPr id="252075" name="Text Box 171" hidden="1">
          <a:extLst>
            <a:ext uri="{FF2B5EF4-FFF2-40B4-BE49-F238E27FC236}">
              <a16:creationId xmlns:a16="http://schemas.microsoft.com/office/drawing/2014/main" id="{34B62A09-15C5-434E-B4AA-02E776BFFD35}"/>
            </a:ext>
          </a:extLst>
        </xdr:cNvPr>
        <xdr:cNvSpPr txBox="1">
          <a:spLocks noChangeArrowheads="1"/>
        </xdr:cNvSpPr>
      </xdr:nvSpPr>
      <xdr:spPr bwMode="auto">
        <a:xfrm>
          <a:off x="13115925" y="5876925"/>
          <a:ext cx="1390650" cy="1495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81</xdr:row>
      <xdr:rowOff>48883</xdr:rowOff>
    </xdr:from>
    <xdr:to>
      <xdr:col>13</xdr:col>
      <xdr:colOff>0</xdr:colOff>
      <xdr:row>85</xdr:row>
      <xdr:rowOff>6760</xdr:rowOff>
    </xdr:to>
    <xdr:sp macro="" textlink="">
      <xdr:nvSpPr>
        <xdr:cNvPr id="252074" name="Text Box 170" hidden="1">
          <a:extLst>
            <a:ext uri="{FF2B5EF4-FFF2-40B4-BE49-F238E27FC236}">
              <a16:creationId xmlns:a16="http://schemas.microsoft.com/office/drawing/2014/main" id="{6F0195D3-C642-4437-89BE-DC4E4C4C0272}"/>
            </a:ext>
          </a:extLst>
        </xdr:cNvPr>
        <xdr:cNvSpPr txBox="1">
          <a:spLocks noChangeArrowheads="1"/>
        </xdr:cNvSpPr>
      </xdr:nvSpPr>
      <xdr:spPr bwMode="auto">
        <a:xfrm>
          <a:off x="8324850" y="18888075"/>
          <a:ext cx="13716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93</xdr:row>
      <xdr:rowOff>2631</xdr:rowOff>
    </xdr:from>
    <xdr:to>
      <xdr:col>21</xdr:col>
      <xdr:colOff>266700</xdr:colOff>
      <xdr:row>97</xdr:row>
      <xdr:rowOff>83290</xdr:rowOff>
    </xdr:to>
    <xdr:sp macro="" textlink="">
      <xdr:nvSpPr>
        <xdr:cNvPr id="252073" name="Text Box 169" hidden="1">
          <a:extLst>
            <a:ext uri="{FF2B5EF4-FFF2-40B4-BE49-F238E27FC236}">
              <a16:creationId xmlns:a16="http://schemas.microsoft.com/office/drawing/2014/main" id="{80445609-5411-4278-B7C3-B7C2B212B897}"/>
            </a:ext>
          </a:extLst>
        </xdr:cNvPr>
        <xdr:cNvSpPr txBox="1">
          <a:spLocks noChangeArrowheads="1"/>
        </xdr:cNvSpPr>
      </xdr:nvSpPr>
      <xdr:spPr bwMode="auto">
        <a:xfrm>
          <a:off x="13077825" y="21745575"/>
          <a:ext cx="12763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95250</xdr:colOff>
      <xdr:row>10</xdr:row>
      <xdr:rowOff>152400</xdr:rowOff>
    </xdr:from>
    <xdr:to>
      <xdr:col>12</xdr:col>
      <xdr:colOff>361950</xdr:colOff>
      <xdr:row>14</xdr:row>
      <xdr:rowOff>152400</xdr:rowOff>
    </xdr:to>
    <xdr:sp macro="" textlink="">
      <xdr:nvSpPr>
        <xdr:cNvPr id="252084" name="Text Box 180" hidden="1">
          <a:extLst>
            <a:ext uri="{FF2B5EF4-FFF2-40B4-BE49-F238E27FC236}">
              <a16:creationId xmlns:a16="http://schemas.microsoft.com/office/drawing/2014/main" id="{098C99D5-88C7-4093-8D63-B0F6F920F530}"/>
            </a:ext>
          </a:extLst>
        </xdr:cNvPr>
        <xdr:cNvSpPr txBox="1">
          <a:spLocks noChangeArrowheads="1"/>
        </xdr:cNvSpPr>
      </xdr:nvSpPr>
      <xdr:spPr bwMode="auto">
        <a:xfrm>
          <a:off x="8305800" y="2724150"/>
          <a:ext cx="12573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83</xdr:row>
      <xdr:rowOff>124672</xdr:rowOff>
    </xdr:from>
    <xdr:to>
      <xdr:col>4</xdr:col>
      <xdr:colOff>133350</xdr:colOff>
      <xdr:row>85</xdr:row>
      <xdr:rowOff>399310</xdr:rowOff>
    </xdr:to>
    <xdr:sp macro="" textlink="">
      <xdr:nvSpPr>
        <xdr:cNvPr id="252086" name="Text Box 182" hidden="1">
          <a:extLst>
            <a:ext uri="{FF2B5EF4-FFF2-40B4-BE49-F238E27FC236}">
              <a16:creationId xmlns:a16="http://schemas.microsoft.com/office/drawing/2014/main" id="{5CE36323-38F8-4F09-8D0C-98FF0650FBB3}"/>
            </a:ext>
          </a:extLst>
        </xdr:cNvPr>
        <xdr:cNvSpPr txBox="1">
          <a:spLocks noChangeArrowheads="1"/>
        </xdr:cNvSpPr>
      </xdr:nvSpPr>
      <xdr:spPr bwMode="auto">
        <a:xfrm>
          <a:off x="3352800" y="19326225"/>
          <a:ext cx="12573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97</xdr:row>
      <xdr:rowOff>121390</xdr:rowOff>
    </xdr:from>
    <xdr:to>
      <xdr:col>4</xdr:col>
      <xdr:colOff>133350</xdr:colOff>
      <xdr:row>101</xdr:row>
      <xdr:rowOff>104177</xdr:rowOff>
    </xdr:to>
    <xdr:sp macro="" textlink="">
      <xdr:nvSpPr>
        <xdr:cNvPr id="252087" name="Text Box 183" hidden="1">
          <a:extLst>
            <a:ext uri="{FF2B5EF4-FFF2-40B4-BE49-F238E27FC236}">
              <a16:creationId xmlns:a16="http://schemas.microsoft.com/office/drawing/2014/main" id="{F226E613-9971-4656-A20C-BA011308C0E0}"/>
            </a:ext>
          </a:extLst>
        </xdr:cNvPr>
        <xdr:cNvSpPr txBox="1">
          <a:spLocks noChangeArrowheads="1"/>
        </xdr:cNvSpPr>
      </xdr:nvSpPr>
      <xdr:spPr bwMode="auto">
        <a:xfrm>
          <a:off x="3352800" y="22802850"/>
          <a:ext cx="1257300" cy="7905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5</xdr:col>
      <xdr:colOff>0</xdr:colOff>
      <xdr:row>62</xdr:row>
      <xdr:rowOff>143285</xdr:rowOff>
    </xdr:to>
    <xdr:sp macro="" textlink="">
      <xdr:nvSpPr>
        <xdr:cNvPr id="293898" name="Text Box 10" hidden="1">
          <a:extLst>
            <a:ext uri="{FF2B5EF4-FFF2-40B4-BE49-F238E27FC236}">
              <a16:creationId xmlns:a16="http://schemas.microsoft.com/office/drawing/2014/main" id="{E0512BDE-B27D-4003-BD6C-0D4D977B66CF}"/>
            </a:ext>
          </a:extLst>
        </xdr:cNvPr>
        <xdr:cNvSpPr txBox="1">
          <a:spLocks noChangeArrowheads="1"/>
        </xdr:cNvSpPr>
      </xdr:nvSpPr>
      <xdr:spPr bwMode="auto">
        <a:xfrm>
          <a:off x="4038600" y="13754100"/>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4</xdr:col>
      <xdr:colOff>800100</xdr:colOff>
      <xdr:row>57</xdr:row>
      <xdr:rowOff>12593</xdr:rowOff>
    </xdr:to>
    <xdr:sp macro="" textlink="">
      <xdr:nvSpPr>
        <xdr:cNvPr id="293897" name="Text Box 9" hidden="1">
          <a:extLst>
            <a:ext uri="{FF2B5EF4-FFF2-40B4-BE49-F238E27FC236}">
              <a16:creationId xmlns:a16="http://schemas.microsoft.com/office/drawing/2014/main" id="{76A602A8-F02E-4B7D-A82E-C860BCE72439}"/>
            </a:ext>
          </a:extLst>
        </xdr:cNvPr>
        <xdr:cNvSpPr txBox="1">
          <a:spLocks noChangeArrowheads="1"/>
        </xdr:cNvSpPr>
      </xdr:nvSpPr>
      <xdr:spPr bwMode="auto">
        <a:xfrm>
          <a:off x="4038600" y="13754100"/>
          <a:ext cx="12382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5</xdr:col>
      <xdr:colOff>0</xdr:colOff>
      <xdr:row>62</xdr:row>
      <xdr:rowOff>143285</xdr:rowOff>
    </xdr:to>
    <xdr:sp macro="" textlink="">
      <xdr:nvSpPr>
        <xdr:cNvPr id="293896" name="Text Box 8" hidden="1">
          <a:extLst>
            <a:ext uri="{FF2B5EF4-FFF2-40B4-BE49-F238E27FC236}">
              <a16:creationId xmlns:a16="http://schemas.microsoft.com/office/drawing/2014/main" id="{945EEC46-747C-43C6-B4D5-F96343CC99B8}"/>
            </a:ext>
          </a:extLst>
        </xdr:cNvPr>
        <xdr:cNvSpPr txBox="1">
          <a:spLocks noChangeArrowheads="1"/>
        </xdr:cNvSpPr>
      </xdr:nvSpPr>
      <xdr:spPr bwMode="auto">
        <a:xfrm>
          <a:off x="4038600" y="13754100"/>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90</xdr:row>
      <xdr:rowOff>102421</xdr:rowOff>
    </xdr:from>
    <xdr:to>
      <xdr:col>20</xdr:col>
      <xdr:colOff>381000</xdr:colOff>
      <xdr:row>96</xdr:row>
      <xdr:rowOff>227342</xdr:rowOff>
    </xdr:to>
    <xdr:sp macro="" textlink="">
      <xdr:nvSpPr>
        <xdr:cNvPr id="293895" name="Text Box 7" hidden="1">
          <a:extLst>
            <a:ext uri="{FF2B5EF4-FFF2-40B4-BE49-F238E27FC236}">
              <a16:creationId xmlns:a16="http://schemas.microsoft.com/office/drawing/2014/main" id="{4BFBC3AF-C8D0-491D-895C-F4FD2E0F5ABE}"/>
            </a:ext>
          </a:extLst>
        </xdr:cNvPr>
        <xdr:cNvSpPr txBox="1">
          <a:spLocks noChangeArrowheads="1"/>
        </xdr:cNvSpPr>
      </xdr:nvSpPr>
      <xdr:spPr bwMode="auto">
        <a:xfrm>
          <a:off x="12525375" y="21278850"/>
          <a:ext cx="1400175" cy="133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23</xdr:row>
      <xdr:rowOff>65087</xdr:rowOff>
    </xdr:from>
    <xdr:to>
      <xdr:col>21</xdr:col>
      <xdr:colOff>419100</xdr:colOff>
      <xdr:row>30</xdr:row>
      <xdr:rowOff>28825</xdr:rowOff>
    </xdr:to>
    <xdr:sp macro="" textlink="">
      <xdr:nvSpPr>
        <xdr:cNvPr id="293894" name="Text Box 6" hidden="1">
          <a:extLst>
            <a:ext uri="{FF2B5EF4-FFF2-40B4-BE49-F238E27FC236}">
              <a16:creationId xmlns:a16="http://schemas.microsoft.com/office/drawing/2014/main" id="{23270087-C0ED-42DB-97D1-B54C954DAA7D}"/>
            </a:ext>
          </a:extLst>
        </xdr:cNvPr>
        <xdr:cNvSpPr txBox="1">
          <a:spLocks noChangeArrowheads="1"/>
        </xdr:cNvSpPr>
      </xdr:nvSpPr>
      <xdr:spPr bwMode="auto">
        <a:xfrm>
          <a:off x="13115925" y="5876925"/>
          <a:ext cx="1390650" cy="1495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81</xdr:row>
      <xdr:rowOff>48883</xdr:rowOff>
    </xdr:from>
    <xdr:to>
      <xdr:col>13</xdr:col>
      <xdr:colOff>0</xdr:colOff>
      <xdr:row>85</xdr:row>
      <xdr:rowOff>6760</xdr:rowOff>
    </xdr:to>
    <xdr:sp macro="" textlink="">
      <xdr:nvSpPr>
        <xdr:cNvPr id="293893" name="Text Box 5" hidden="1">
          <a:extLst>
            <a:ext uri="{FF2B5EF4-FFF2-40B4-BE49-F238E27FC236}">
              <a16:creationId xmlns:a16="http://schemas.microsoft.com/office/drawing/2014/main" id="{DD4CF83D-6C63-4158-8AF2-EB7363DC65B1}"/>
            </a:ext>
          </a:extLst>
        </xdr:cNvPr>
        <xdr:cNvSpPr txBox="1">
          <a:spLocks noChangeArrowheads="1"/>
        </xdr:cNvSpPr>
      </xdr:nvSpPr>
      <xdr:spPr bwMode="auto">
        <a:xfrm>
          <a:off x="8324850" y="18888075"/>
          <a:ext cx="13716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93</xdr:row>
      <xdr:rowOff>2631</xdr:rowOff>
    </xdr:from>
    <xdr:to>
      <xdr:col>21</xdr:col>
      <xdr:colOff>266700</xdr:colOff>
      <xdr:row>97</xdr:row>
      <xdr:rowOff>83290</xdr:rowOff>
    </xdr:to>
    <xdr:sp macro="" textlink="">
      <xdr:nvSpPr>
        <xdr:cNvPr id="293892" name="Text Box 4" hidden="1">
          <a:extLst>
            <a:ext uri="{FF2B5EF4-FFF2-40B4-BE49-F238E27FC236}">
              <a16:creationId xmlns:a16="http://schemas.microsoft.com/office/drawing/2014/main" id="{460E213B-E6D5-466E-842C-68B8FD561918}"/>
            </a:ext>
          </a:extLst>
        </xdr:cNvPr>
        <xdr:cNvSpPr txBox="1">
          <a:spLocks noChangeArrowheads="1"/>
        </xdr:cNvSpPr>
      </xdr:nvSpPr>
      <xdr:spPr bwMode="auto">
        <a:xfrm>
          <a:off x="13077825" y="21745575"/>
          <a:ext cx="12763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95250</xdr:colOff>
      <xdr:row>10</xdr:row>
      <xdr:rowOff>152400</xdr:rowOff>
    </xdr:from>
    <xdr:to>
      <xdr:col>12</xdr:col>
      <xdr:colOff>361950</xdr:colOff>
      <xdr:row>14</xdr:row>
      <xdr:rowOff>152400</xdr:rowOff>
    </xdr:to>
    <xdr:sp macro="" textlink="">
      <xdr:nvSpPr>
        <xdr:cNvPr id="293891" name="Text Box 3" hidden="1">
          <a:extLst>
            <a:ext uri="{FF2B5EF4-FFF2-40B4-BE49-F238E27FC236}">
              <a16:creationId xmlns:a16="http://schemas.microsoft.com/office/drawing/2014/main" id="{DB7B5F7B-73D5-4B5E-A4CF-572E21432B74}"/>
            </a:ext>
          </a:extLst>
        </xdr:cNvPr>
        <xdr:cNvSpPr txBox="1">
          <a:spLocks noChangeArrowheads="1"/>
        </xdr:cNvSpPr>
      </xdr:nvSpPr>
      <xdr:spPr bwMode="auto">
        <a:xfrm>
          <a:off x="8305800" y="2724150"/>
          <a:ext cx="12573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83</xdr:row>
      <xdr:rowOff>124672</xdr:rowOff>
    </xdr:from>
    <xdr:to>
      <xdr:col>4</xdr:col>
      <xdr:colOff>133350</xdr:colOff>
      <xdr:row>85</xdr:row>
      <xdr:rowOff>399310</xdr:rowOff>
    </xdr:to>
    <xdr:sp macro="" textlink="">
      <xdr:nvSpPr>
        <xdr:cNvPr id="293890" name="Text Box 2" hidden="1">
          <a:extLst>
            <a:ext uri="{FF2B5EF4-FFF2-40B4-BE49-F238E27FC236}">
              <a16:creationId xmlns:a16="http://schemas.microsoft.com/office/drawing/2014/main" id="{C559AF24-FEFF-4607-99C7-236F5938B8A7}"/>
            </a:ext>
          </a:extLst>
        </xdr:cNvPr>
        <xdr:cNvSpPr txBox="1">
          <a:spLocks noChangeArrowheads="1"/>
        </xdr:cNvSpPr>
      </xdr:nvSpPr>
      <xdr:spPr bwMode="auto">
        <a:xfrm>
          <a:off x="3352800" y="19326225"/>
          <a:ext cx="12573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97</xdr:row>
      <xdr:rowOff>121390</xdr:rowOff>
    </xdr:from>
    <xdr:to>
      <xdr:col>4</xdr:col>
      <xdr:colOff>133350</xdr:colOff>
      <xdr:row>101</xdr:row>
      <xdr:rowOff>104177</xdr:rowOff>
    </xdr:to>
    <xdr:sp macro="" textlink="">
      <xdr:nvSpPr>
        <xdr:cNvPr id="293889" name="Text Box 1" hidden="1">
          <a:extLst>
            <a:ext uri="{FF2B5EF4-FFF2-40B4-BE49-F238E27FC236}">
              <a16:creationId xmlns:a16="http://schemas.microsoft.com/office/drawing/2014/main" id="{C6A1FBF9-DEFD-45A9-8A8C-63C78447F6EB}"/>
            </a:ext>
          </a:extLst>
        </xdr:cNvPr>
        <xdr:cNvSpPr txBox="1">
          <a:spLocks noChangeArrowheads="1"/>
        </xdr:cNvSpPr>
      </xdr:nvSpPr>
      <xdr:spPr bwMode="auto">
        <a:xfrm>
          <a:off x="3352800" y="22802850"/>
          <a:ext cx="12573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5</xdr:col>
      <xdr:colOff>0</xdr:colOff>
      <xdr:row>62</xdr:row>
      <xdr:rowOff>143285</xdr:rowOff>
    </xdr:to>
    <xdr:sp macro="" textlink="">
      <xdr:nvSpPr>
        <xdr:cNvPr id="293908" name="Text Box 20" hidden="1">
          <a:extLst>
            <a:ext uri="{FF2B5EF4-FFF2-40B4-BE49-F238E27FC236}">
              <a16:creationId xmlns:a16="http://schemas.microsoft.com/office/drawing/2014/main" id="{9A22CBFF-6911-45D6-B6F2-CF7180014863}"/>
            </a:ext>
          </a:extLst>
        </xdr:cNvPr>
        <xdr:cNvSpPr txBox="1">
          <a:spLocks noChangeArrowheads="1"/>
        </xdr:cNvSpPr>
      </xdr:nvSpPr>
      <xdr:spPr bwMode="auto">
        <a:xfrm>
          <a:off x="4038600" y="13754100"/>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4</xdr:col>
      <xdr:colOff>800100</xdr:colOff>
      <xdr:row>57</xdr:row>
      <xdr:rowOff>12593</xdr:rowOff>
    </xdr:to>
    <xdr:sp macro="" textlink="">
      <xdr:nvSpPr>
        <xdr:cNvPr id="293907" name="Text Box 19" hidden="1">
          <a:extLst>
            <a:ext uri="{FF2B5EF4-FFF2-40B4-BE49-F238E27FC236}">
              <a16:creationId xmlns:a16="http://schemas.microsoft.com/office/drawing/2014/main" id="{FE833D99-F3A8-431D-AFAB-091F895F8C0F}"/>
            </a:ext>
          </a:extLst>
        </xdr:cNvPr>
        <xdr:cNvSpPr txBox="1">
          <a:spLocks noChangeArrowheads="1"/>
        </xdr:cNvSpPr>
      </xdr:nvSpPr>
      <xdr:spPr bwMode="auto">
        <a:xfrm>
          <a:off x="4038600" y="13754100"/>
          <a:ext cx="12382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5</xdr:col>
      <xdr:colOff>0</xdr:colOff>
      <xdr:row>62</xdr:row>
      <xdr:rowOff>143285</xdr:rowOff>
    </xdr:to>
    <xdr:sp macro="" textlink="">
      <xdr:nvSpPr>
        <xdr:cNvPr id="293906" name="Text Box 18" hidden="1">
          <a:extLst>
            <a:ext uri="{FF2B5EF4-FFF2-40B4-BE49-F238E27FC236}">
              <a16:creationId xmlns:a16="http://schemas.microsoft.com/office/drawing/2014/main" id="{7167697A-213C-4FC5-8E7E-A593E6E0DCEE}"/>
            </a:ext>
          </a:extLst>
        </xdr:cNvPr>
        <xdr:cNvSpPr txBox="1">
          <a:spLocks noChangeArrowheads="1"/>
        </xdr:cNvSpPr>
      </xdr:nvSpPr>
      <xdr:spPr bwMode="auto">
        <a:xfrm>
          <a:off x="4038600" y="13754100"/>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90</xdr:row>
      <xdr:rowOff>102421</xdr:rowOff>
    </xdr:from>
    <xdr:to>
      <xdr:col>20</xdr:col>
      <xdr:colOff>381000</xdr:colOff>
      <xdr:row>96</xdr:row>
      <xdr:rowOff>227342</xdr:rowOff>
    </xdr:to>
    <xdr:sp macro="" textlink="">
      <xdr:nvSpPr>
        <xdr:cNvPr id="293905" name="Text Box 17" hidden="1">
          <a:extLst>
            <a:ext uri="{FF2B5EF4-FFF2-40B4-BE49-F238E27FC236}">
              <a16:creationId xmlns:a16="http://schemas.microsoft.com/office/drawing/2014/main" id="{DBD9EB33-023C-426C-AE7A-CA4A9D3A81B7}"/>
            </a:ext>
          </a:extLst>
        </xdr:cNvPr>
        <xdr:cNvSpPr txBox="1">
          <a:spLocks noChangeArrowheads="1"/>
        </xdr:cNvSpPr>
      </xdr:nvSpPr>
      <xdr:spPr bwMode="auto">
        <a:xfrm>
          <a:off x="12525375" y="21278850"/>
          <a:ext cx="1400175" cy="133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23</xdr:row>
      <xdr:rowOff>65087</xdr:rowOff>
    </xdr:from>
    <xdr:to>
      <xdr:col>21</xdr:col>
      <xdr:colOff>419100</xdr:colOff>
      <xdr:row>30</xdr:row>
      <xdr:rowOff>28825</xdr:rowOff>
    </xdr:to>
    <xdr:sp macro="" textlink="">
      <xdr:nvSpPr>
        <xdr:cNvPr id="293904" name="Text Box 16" hidden="1">
          <a:extLst>
            <a:ext uri="{FF2B5EF4-FFF2-40B4-BE49-F238E27FC236}">
              <a16:creationId xmlns:a16="http://schemas.microsoft.com/office/drawing/2014/main" id="{773F0D6C-6EAB-46C3-A076-FFEFF612EFB3}"/>
            </a:ext>
          </a:extLst>
        </xdr:cNvPr>
        <xdr:cNvSpPr txBox="1">
          <a:spLocks noChangeArrowheads="1"/>
        </xdr:cNvSpPr>
      </xdr:nvSpPr>
      <xdr:spPr bwMode="auto">
        <a:xfrm>
          <a:off x="13115925" y="5876925"/>
          <a:ext cx="1390650" cy="1495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81</xdr:row>
      <xdr:rowOff>48883</xdr:rowOff>
    </xdr:from>
    <xdr:to>
      <xdr:col>13</xdr:col>
      <xdr:colOff>0</xdr:colOff>
      <xdr:row>85</xdr:row>
      <xdr:rowOff>6760</xdr:rowOff>
    </xdr:to>
    <xdr:sp macro="" textlink="">
      <xdr:nvSpPr>
        <xdr:cNvPr id="293903" name="Text Box 15" hidden="1">
          <a:extLst>
            <a:ext uri="{FF2B5EF4-FFF2-40B4-BE49-F238E27FC236}">
              <a16:creationId xmlns:a16="http://schemas.microsoft.com/office/drawing/2014/main" id="{54EEE69D-FD9D-4DC1-95C3-6338D5AD6D77}"/>
            </a:ext>
          </a:extLst>
        </xdr:cNvPr>
        <xdr:cNvSpPr txBox="1">
          <a:spLocks noChangeArrowheads="1"/>
        </xdr:cNvSpPr>
      </xdr:nvSpPr>
      <xdr:spPr bwMode="auto">
        <a:xfrm>
          <a:off x="8324850" y="18888075"/>
          <a:ext cx="13716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93</xdr:row>
      <xdr:rowOff>2631</xdr:rowOff>
    </xdr:from>
    <xdr:to>
      <xdr:col>21</xdr:col>
      <xdr:colOff>266700</xdr:colOff>
      <xdr:row>97</xdr:row>
      <xdr:rowOff>83290</xdr:rowOff>
    </xdr:to>
    <xdr:sp macro="" textlink="">
      <xdr:nvSpPr>
        <xdr:cNvPr id="293902" name="Text Box 14" hidden="1">
          <a:extLst>
            <a:ext uri="{FF2B5EF4-FFF2-40B4-BE49-F238E27FC236}">
              <a16:creationId xmlns:a16="http://schemas.microsoft.com/office/drawing/2014/main" id="{F7AE9D25-33AB-4B08-B99B-754E426F6B9E}"/>
            </a:ext>
          </a:extLst>
        </xdr:cNvPr>
        <xdr:cNvSpPr txBox="1">
          <a:spLocks noChangeArrowheads="1"/>
        </xdr:cNvSpPr>
      </xdr:nvSpPr>
      <xdr:spPr bwMode="auto">
        <a:xfrm>
          <a:off x="13077825" y="21745575"/>
          <a:ext cx="12763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95250</xdr:colOff>
      <xdr:row>10</xdr:row>
      <xdr:rowOff>152400</xdr:rowOff>
    </xdr:from>
    <xdr:to>
      <xdr:col>12</xdr:col>
      <xdr:colOff>361950</xdr:colOff>
      <xdr:row>14</xdr:row>
      <xdr:rowOff>152400</xdr:rowOff>
    </xdr:to>
    <xdr:sp macro="" textlink="">
      <xdr:nvSpPr>
        <xdr:cNvPr id="293901" name="Text Box 13" hidden="1">
          <a:extLst>
            <a:ext uri="{FF2B5EF4-FFF2-40B4-BE49-F238E27FC236}">
              <a16:creationId xmlns:a16="http://schemas.microsoft.com/office/drawing/2014/main" id="{C7FA5DC9-9DC5-46CB-A873-0EEB4CBEC103}"/>
            </a:ext>
          </a:extLst>
        </xdr:cNvPr>
        <xdr:cNvSpPr txBox="1">
          <a:spLocks noChangeArrowheads="1"/>
        </xdr:cNvSpPr>
      </xdr:nvSpPr>
      <xdr:spPr bwMode="auto">
        <a:xfrm>
          <a:off x="8305800" y="2724150"/>
          <a:ext cx="12573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83</xdr:row>
      <xdr:rowOff>124672</xdr:rowOff>
    </xdr:from>
    <xdr:to>
      <xdr:col>4</xdr:col>
      <xdr:colOff>133350</xdr:colOff>
      <xdr:row>85</xdr:row>
      <xdr:rowOff>399310</xdr:rowOff>
    </xdr:to>
    <xdr:sp macro="" textlink="">
      <xdr:nvSpPr>
        <xdr:cNvPr id="293900" name="Text Box 12" hidden="1">
          <a:extLst>
            <a:ext uri="{FF2B5EF4-FFF2-40B4-BE49-F238E27FC236}">
              <a16:creationId xmlns:a16="http://schemas.microsoft.com/office/drawing/2014/main" id="{A870F692-4263-41B1-8A35-550F35C8A241}"/>
            </a:ext>
          </a:extLst>
        </xdr:cNvPr>
        <xdr:cNvSpPr txBox="1">
          <a:spLocks noChangeArrowheads="1"/>
        </xdr:cNvSpPr>
      </xdr:nvSpPr>
      <xdr:spPr bwMode="auto">
        <a:xfrm>
          <a:off x="3352800" y="19326225"/>
          <a:ext cx="12573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97</xdr:row>
      <xdr:rowOff>121390</xdr:rowOff>
    </xdr:from>
    <xdr:to>
      <xdr:col>4</xdr:col>
      <xdr:colOff>133350</xdr:colOff>
      <xdr:row>101</xdr:row>
      <xdr:rowOff>104177</xdr:rowOff>
    </xdr:to>
    <xdr:sp macro="" textlink="">
      <xdr:nvSpPr>
        <xdr:cNvPr id="293899" name="Text Box 11" hidden="1">
          <a:extLst>
            <a:ext uri="{FF2B5EF4-FFF2-40B4-BE49-F238E27FC236}">
              <a16:creationId xmlns:a16="http://schemas.microsoft.com/office/drawing/2014/main" id="{BD907220-6F42-4A24-9F6B-B304CDE65EE0}"/>
            </a:ext>
          </a:extLst>
        </xdr:cNvPr>
        <xdr:cNvSpPr txBox="1">
          <a:spLocks noChangeArrowheads="1"/>
        </xdr:cNvSpPr>
      </xdr:nvSpPr>
      <xdr:spPr bwMode="auto">
        <a:xfrm>
          <a:off x="3352800" y="22802850"/>
          <a:ext cx="12573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5</xdr:col>
      <xdr:colOff>0</xdr:colOff>
      <xdr:row>62</xdr:row>
      <xdr:rowOff>143285</xdr:rowOff>
    </xdr:to>
    <xdr:sp macro="" textlink="">
      <xdr:nvSpPr>
        <xdr:cNvPr id="293918" name="Text Box 30" hidden="1">
          <a:extLst>
            <a:ext uri="{FF2B5EF4-FFF2-40B4-BE49-F238E27FC236}">
              <a16:creationId xmlns:a16="http://schemas.microsoft.com/office/drawing/2014/main" id="{B2E1EA6C-0375-463A-BA05-D54B5FC3862C}"/>
            </a:ext>
          </a:extLst>
        </xdr:cNvPr>
        <xdr:cNvSpPr txBox="1">
          <a:spLocks noChangeArrowheads="1"/>
        </xdr:cNvSpPr>
      </xdr:nvSpPr>
      <xdr:spPr bwMode="auto">
        <a:xfrm>
          <a:off x="4222750" y="13608050"/>
          <a:ext cx="1346200" cy="132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4</xdr:col>
      <xdr:colOff>800100</xdr:colOff>
      <xdr:row>57</xdr:row>
      <xdr:rowOff>12593</xdr:rowOff>
    </xdr:to>
    <xdr:sp macro="" textlink="">
      <xdr:nvSpPr>
        <xdr:cNvPr id="293917" name="Text Box 29" hidden="1">
          <a:extLst>
            <a:ext uri="{FF2B5EF4-FFF2-40B4-BE49-F238E27FC236}">
              <a16:creationId xmlns:a16="http://schemas.microsoft.com/office/drawing/2014/main" id="{8801CE6A-F259-4898-A62D-2DC4E7A4316C}"/>
            </a:ext>
          </a:extLst>
        </xdr:cNvPr>
        <xdr:cNvSpPr txBox="1">
          <a:spLocks noChangeArrowheads="1"/>
        </xdr:cNvSpPr>
      </xdr:nvSpPr>
      <xdr:spPr bwMode="auto">
        <a:xfrm>
          <a:off x="4222750" y="13608050"/>
          <a:ext cx="12763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5</xdr:col>
      <xdr:colOff>0</xdr:colOff>
      <xdr:row>62</xdr:row>
      <xdr:rowOff>143285</xdr:rowOff>
    </xdr:to>
    <xdr:sp macro="" textlink="">
      <xdr:nvSpPr>
        <xdr:cNvPr id="293916" name="Text Box 28" hidden="1">
          <a:extLst>
            <a:ext uri="{FF2B5EF4-FFF2-40B4-BE49-F238E27FC236}">
              <a16:creationId xmlns:a16="http://schemas.microsoft.com/office/drawing/2014/main" id="{6312F2BE-F356-4382-B40C-9E512E8986AB}"/>
            </a:ext>
          </a:extLst>
        </xdr:cNvPr>
        <xdr:cNvSpPr txBox="1">
          <a:spLocks noChangeArrowheads="1"/>
        </xdr:cNvSpPr>
      </xdr:nvSpPr>
      <xdr:spPr bwMode="auto">
        <a:xfrm>
          <a:off x="4222750" y="13608050"/>
          <a:ext cx="1346200" cy="132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90</xdr:row>
      <xdr:rowOff>102421</xdr:rowOff>
    </xdr:from>
    <xdr:to>
      <xdr:col>20</xdr:col>
      <xdr:colOff>381000</xdr:colOff>
      <xdr:row>96</xdr:row>
      <xdr:rowOff>227342</xdr:rowOff>
    </xdr:to>
    <xdr:sp macro="" textlink="">
      <xdr:nvSpPr>
        <xdr:cNvPr id="293915" name="Text Box 27" hidden="1">
          <a:extLst>
            <a:ext uri="{FF2B5EF4-FFF2-40B4-BE49-F238E27FC236}">
              <a16:creationId xmlns:a16="http://schemas.microsoft.com/office/drawing/2014/main" id="{606E5DAA-DF8D-4557-B462-96985283BBF8}"/>
            </a:ext>
          </a:extLst>
        </xdr:cNvPr>
        <xdr:cNvSpPr txBox="1">
          <a:spLocks noChangeArrowheads="1"/>
        </xdr:cNvSpPr>
      </xdr:nvSpPr>
      <xdr:spPr bwMode="auto">
        <a:xfrm>
          <a:off x="13157200" y="21050250"/>
          <a:ext cx="1454150" cy="132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23</xdr:row>
      <xdr:rowOff>65087</xdr:rowOff>
    </xdr:from>
    <xdr:to>
      <xdr:col>21</xdr:col>
      <xdr:colOff>419100</xdr:colOff>
      <xdr:row>30</xdr:row>
      <xdr:rowOff>28825</xdr:rowOff>
    </xdr:to>
    <xdr:sp macro="" textlink="">
      <xdr:nvSpPr>
        <xdr:cNvPr id="293914" name="Text Box 26" hidden="1">
          <a:extLst>
            <a:ext uri="{FF2B5EF4-FFF2-40B4-BE49-F238E27FC236}">
              <a16:creationId xmlns:a16="http://schemas.microsoft.com/office/drawing/2014/main" id="{884887B6-232C-4031-A623-49A23BF28F6D}"/>
            </a:ext>
          </a:extLst>
        </xdr:cNvPr>
        <xdr:cNvSpPr txBox="1">
          <a:spLocks noChangeArrowheads="1"/>
        </xdr:cNvSpPr>
      </xdr:nvSpPr>
      <xdr:spPr bwMode="auto">
        <a:xfrm>
          <a:off x="13773150" y="5835650"/>
          <a:ext cx="1447800" cy="1473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81</xdr:row>
      <xdr:rowOff>48883</xdr:rowOff>
    </xdr:from>
    <xdr:to>
      <xdr:col>13</xdr:col>
      <xdr:colOff>0</xdr:colOff>
      <xdr:row>85</xdr:row>
      <xdr:rowOff>6760</xdr:rowOff>
    </xdr:to>
    <xdr:sp macro="" textlink="">
      <xdr:nvSpPr>
        <xdr:cNvPr id="293913" name="Text Box 25" hidden="1">
          <a:extLst>
            <a:ext uri="{FF2B5EF4-FFF2-40B4-BE49-F238E27FC236}">
              <a16:creationId xmlns:a16="http://schemas.microsoft.com/office/drawing/2014/main" id="{6FA5BD45-CED1-4A00-AD86-DD02A8F62B8C}"/>
            </a:ext>
          </a:extLst>
        </xdr:cNvPr>
        <xdr:cNvSpPr txBox="1">
          <a:spLocks noChangeArrowheads="1"/>
        </xdr:cNvSpPr>
      </xdr:nvSpPr>
      <xdr:spPr bwMode="auto">
        <a:xfrm>
          <a:off x="8737600" y="18681700"/>
          <a:ext cx="144780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93</xdr:row>
      <xdr:rowOff>2631</xdr:rowOff>
    </xdr:from>
    <xdr:to>
      <xdr:col>21</xdr:col>
      <xdr:colOff>266700</xdr:colOff>
      <xdr:row>97</xdr:row>
      <xdr:rowOff>83290</xdr:rowOff>
    </xdr:to>
    <xdr:sp macro="" textlink="">
      <xdr:nvSpPr>
        <xdr:cNvPr id="293912" name="Text Box 24" hidden="1">
          <a:extLst>
            <a:ext uri="{FF2B5EF4-FFF2-40B4-BE49-F238E27FC236}">
              <a16:creationId xmlns:a16="http://schemas.microsoft.com/office/drawing/2014/main" id="{D4ACAA66-78EF-4D39-815D-EED2DD3665F4}"/>
            </a:ext>
          </a:extLst>
        </xdr:cNvPr>
        <xdr:cNvSpPr txBox="1">
          <a:spLocks noChangeArrowheads="1"/>
        </xdr:cNvSpPr>
      </xdr:nvSpPr>
      <xdr:spPr bwMode="auto">
        <a:xfrm>
          <a:off x="13735050" y="21501100"/>
          <a:ext cx="1333500" cy="1016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95250</xdr:colOff>
      <xdr:row>10</xdr:row>
      <xdr:rowOff>152400</xdr:rowOff>
    </xdr:from>
    <xdr:to>
      <xdr:col>12</xdr:col>
      <xdr:colOff>361950</xdr:colOff>
      <xdr:row>14</xdr:row>
      <xdr:rowOff>152400</xdr:rowOff>
    </xdr:to>
    <xdr:sp macro="" textlink="">
      <xdr:nvSpPr>
        <xdr:cNvPr id="293911" name="Text Box 23" hidden="1">
          <a:extLst>
            <a:ext uri="{FF2B5EF4-FFF2-40B4-BE49-F238E27FC236}">
              <a16:creationId xmlns:a16="http://schemas.microsoft.com/office/drawing/2014/main" id="{8870F2A7-9904-4ED1-8516-AA6531CFBAAD}"/>
            </a:ext>
          </a:extLst>
        </xdr:cNvPr>
        <xdr:cNvSpPr txBox="1">
          <a:spLocks noChangeArrowheads="1"/>
        </xdr:cNvSpPr>
      </xdr:nvSpPr>
      <xdr:spPr bwMode="auto">
        <a:xfrm>
          <a:off x="871855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83</xdr:row>
      <xdr:rowOff>124672</xdr:rowOff>
    </xdr:from>
    <xdr:to>
      <xdr:col>4</xdr:col>
      <xdr:colOff>133350</xdr:colOff>
      <xdr:row>85</xdr:row>
      <xdr:rowOff>399310</xdr:rowOff>
    </xdr:to>
    <xdr:sp macro="" textlink="">
      <xdr:nvSpPr>
        <xdr:cNvPr id="293910" name="Text Box 22" hidden="1">
          <a:extLst>
            <a:ext uri="{FF2B5EF4-FFF2-40B4-BE49-F238E27FC236}">
              <a16:creationId xmlns:a16="http://schemas.microsoft.com/office/drawing/2014/main" id="{6260F265-9379-49E2-BAF0-F2ED08F458DB}"/>
            </a:ext>
          </a:extLst>
        </xdr:cNvPr>
        <xdr:cNvSpPr txBox="1">
          <a:spLocks noChangeArrowheads="1"/>
        </xdr:cNvSpPr>
      </xdr:nvSpPr>
      <xdr:spPr bwMode="auto">
        <a:xfrm>
          <a:off x="3511550" y="19107150"/>
          <a:ext cx="13208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97</xdr:row>
      <xdr:rowOff>121390</xdr:rowOff>
    </xdr:from>
    <xdr:to>
      <xdr:col>4</xdr:col>
      <xdr:colOff>133350</xdr:colOff>
      <xdr:row>101</xdr:row>
      <xdr:rowOff>104177</xdr:rowOff>
    </xdr:to>
    <xdr:sp macro="" textlink="">
      <xdr:nvSpPr>
        <xdr:cNvPr id="293909" name="Text Box 21" hidden="1">
          <a:extLst>
            <a:ext uri="{FF2B5EF4-FFF2-40B4-BE49-F238E27FC236}">
              <a16:creationId xmlns:a16="http://schemas.microsoft.com/office/drawing/2014/main" id="{AAB2EA4F-E386-4D01-982E-EC5155D176D8}"/>
            </a:ext>
          </a:extLst>
        </xdr:cNvPr>
        <xdr:cNvSpPr txBox="1">
          <a:spLocks noChangeArrowheads="1"/>
        </xdr:cNvSpPr>
      </xdr:nvSpPr>
      <xdr:spPr bwMode="auto">
        <a:xfrm>
          <a:off x="3511550" y="22555200"/>
          <a:ext cx="13208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5</xdr:col>
      <xdr:colOff>0</xdr:colOff>
      <xdr:row>62</xdr:row>
      <xdr:rowOff>124235</xdr:rowOff>
    </xdr:to>
    <xdr:sp macro="" textlink="">
      <xdr:nvSpPr>
        <xdr:cNvPr id="293928" name="Text Box 40" hidden="1">
          <a:extLst>
            <a:ext uri="{FF2B5EF4-FFF2-40B4-BE49-F238E27FC236}">
              <a16:creationId xmlns:a16="http://schemas.microsoft.com/office/drawing/2014/main" id="{6A9F0DBB-4C56-48C3-ABCF-464DD54B0B77}"/>
            </a:ext>
          </a:extLst>
        </xdr:cNvPr>
        <xdr:cNvSpPr txBox="1">
          <a:spLocks noChangeArrowheads="1"/>
        </xdr:cNvSpPr>
      </xdr:nvSpPr>
      <xdr:spPr bwMode="auto">
        <a:xfrm>
          <a:off x="4222750" y="13608050"/>
          <a:ext cx="1346200" cy="130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4</xdr:col>
      <xdr:colOff>800100</xdr:colOff>
      <xdr:row>57</xdr:row>
      <xdr:rowOff>12593</xdr:rowOff>
    </xdr:to>
    <xdr:sp macro="" textlink="">
      <xdr:nvSpPr>
        <xdr:cNvPr id="293927" name="Text Box 39" hidden="1">
          <a:extLst>
            <a:ext uri="{FF2B5EF4-FFF2-40B4-BE49-F238E27FC236}">
              <a16:creationId xmlns:a16="http://schemas.microsoft.com/office/drawing/2014/main" id="{F8434335-8BD3-4D5E-A177-655A820DECAD}"/>
            </a:ext>
          </a:extLst>
        </xdr:cNvPr>
        <xdr:cNvSpPr txBox="1">
          <a:spLocks noChangeArrowheads="1"/>
        </xdr:cNvSpPr>
      </xdr:nvSpPr>
      <xdr:spPr bwMode="auto">
        <a:xfrm>
          <a:off x="4222750" y="13608050"/>
          <a:ext cx="12763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5</xdr:col>
      <xdr:colOff>0</xdr:colOff>
      <xdr:row>62</xdr:row>
      <xdr:rowOff>124235</xdr:rowOff>
    </xdr:to>
    <xdr:sp macro="" textlink="">
      <xdr:nvSpPr>
        <xdr:cNvPr id="293926" name="Text Box 38" hidden="1">
          <a:extLst>
            <a:ext uri="{FF2B5EF4-FFF2-40B4-BE49-F238E27FC236}">
              <a16:creationId xmlns:a16="http://schemas.microsoft.com/office/drawing/2014/main" id="{F7A2B2FF-6DAE-41B3-960A-647E8CE0E6D1}"/>
            </a:ext>
          </a:extLst>
        </xdr:cNvPr>
        <xdr:cNvSpPr txBox="1">
          <a:spLocks noChangeArrowheads="1"/>
        </xdr:cNvSpPr>
      </xdr:nvSpPr>
      <xdr:spPr bwMode="auto">
        <a:xfrm>
          <a:off x="4222750" y="13608050"/>
          <a:ext cx="1346200" cy="130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90</xdr:row>
      <xdr:rowOff>102421</xdr:rowOff>
    </xdr:from>
    <xdr:to>
      <xdr:col>20</xdr:col>
      <xdr:colOff>381000</xdr:colOff>
      <xdr:row>96</xdr:row>
      <xdr:rowOff>227342</xdr:rowOff>
    </xdr:to>
    <xdr:sp macro="" textlink="">
      <xdr:nvSpPr>
        <xdr:cNvPr id="293925" name="Text Box 37" hidden="1">
          <a:extLst>
            <a:ext uri="{FF2B5EF4-FFF2-40B4-BE49-F238E27FC236}">
              <a16:creationId xmlns:a16="http://schemas.microsoft.com/office/drawing/2014/main" id="{948A30CE-1213-4705-BC4B-36387289EF7D}"/>
            </a:ext>
          </a:extLst>
        </xdr:cNvPr>
        <xdr:cNvSpPr txBox="1">
          <a:spLocks noChangeArrowheads="1"/>
        </xdr:cNvSpPr>
      </xdr:nvSpPr>
      <xdr:spPr bwMode="auto">
        <a:xfrm>
          <a:off x="13157200" y="21050250"/>
          <a:ext cx="1454150" cy="132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23</xdr:row>
      <xdr:rowOff>65087</xdr:rowOff>
    </xdr:from>
    <xdr:to>
      <xdr:col>21</xdr:col>
      <xdr:colOff>419100</xdr:colOff>
      <xdr:row>30</xdr:row>
      <xdr:rowOff>28825</xdr:rowOff>
    </xdr:to>
    <xdr:sp macro="" textlink="">
      <xdr:nvSpPr>
        <xdr:cNvPr id="293924" name="Text Box 36" hidden="1">
          <a:extLst>
            <a:ext uri="{FF2B5EF4-FFF2-40B4-BE49-F238E27FC236}">
              <a16:creationId xmlns:a16="http://schemas.microsoft.com/office/drawing/2014/main" id="{E79A4A16-D1A4-44B7-8C31-3CD29328D54C}"/>
            </a:ext>
          </a:extLst>
        </xdr:cNvPr>
        <xdr:cNvSpPr txBox="1">
          <a:spLocks noChangeArrowheads="1"/>
        </xdr:cNvSpPr>
      </xdr:nvSpPr>
      <xdr:spPr bwMode="auto">
        <a:xfrm>
          <a:off x="13773150" y="5835650"/>
          <a:ext cx="1447800" cy="1473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81</xdr:row>
      <xdr:rowOff>50230</xdr:rowOff>
    </xdr:from>
    <xdr:to>
      <xdr:col>13</xdr:col>
      <xdr:colOff>0</xdr:colOff>
      <xdr:row>84</xdr:row>
      <xdr:rowOff>351248</xdr:rowOff>
    </xdr:to>
    <xdr:sp macro="" textlink="">
      <xdr:nvSpPr>
        <xdr:cNvPr id="293923" name="Text Box 35" hidden="1">
          <a:extLst>
            <a:ext uri="{FF2B5EF4-FFF2-40B4-BE49-F238E27FC236}">
              <a16:creationId xmlns:a16="http://schemas.microsoft.com/office/drawing/2014/main" id="{BC75D42F-5419-4EC5-820C-9BCED42AA7EF}"/>
            </a:ext>
          </a:extLst>
        </xdr:cNvPr>
        <xdr:cNvSpPr txBox="1">
          <a:spLocks noChangeArrowheads="1"/>
        </xdr:cNvSpPr>
      </xdr:nvSpPr>
      <xdr:spPr bwMode="auto">
        <a:xfrm>
          <a:off x="8737600" y="18662650"/>
          <a:ext cx="144780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93</xdr:row>
      <xdr:rowOff>2631</xdr:rowOff>
    </xdr:from>
    <xdr:to>
      <xdr:col>21</xdr:col>
      <xdr:colOff>266700</xdr:colOff>
      <xdr:row>97</xdr:row>
      <xdr:rowOff>83290</xdr:rowOff>
    </xdr:to>
    <xdr:sp macro="" textlink="">
      <xdr:nvSpPr>
        <xdr:cNvPr id="293922" name="Text Box 34" hidden="1">
          <a:extLst>
            <a:ext uri="{FF2B5EF4-FFF2-40B4-BE49-F238E27FC236}">
              <a16:creationId xmlns:a16="http://schemas.microsoft.com/office/drawing/2014/main" id="{47818C34-E616-4C45-B7DE-32AF00F869E8}"/>
            </a:ext>
          </a:extLst>
        </xdr:cNvPr>
        <xdr:cNvSpPr txBox="1">
          <a:spLocks noChangeArrowheads="1"/>
        </xdr:cNvSpPr>
      </xdr:nvSpPr>
      <xdr:spPr bwMode="auto">
        <a:xfrm>
          <a:off x="13735050" y="21501100"/>
          <a:ext cx="1333500" cy="1016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293921" name="Text Box 33" hidden="1">
          <a:extLst>
            <a:ext uri="{FF2B5EF4-FFF2-40B4-BE49-F238E27FC236}">
              <a16:creationId xmlns:a16="http://schemas.microsoft.com/office/drawing/2014/main" id="{604F62BE-5642-4DA9-93D5-0FAF95BB142C}"/>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83</xdr:row>
      <xdr:rowOff>124672</xdr:rowOff>
    </xdr:from>
    <xdr:to>
      <xdr:col>4</xdr:col>
      <xdr:colOff>114300</xdr:colOff>
      <xdr:row>85</xdr:row>
      <xdr:rowOff>373910</xdr:rowOff>
    </xdr:to>
    <xdr:sp macro="" textlink="">
      <xdr:nvSpPr>
        <xdr:cNvPr id="293920" name="Text Box 32" hidden="1">
          <a:extLst>
            <a:ext uri="{FF2B5EF4-FFF2-40B4-BE49-F238E27FC236}">
              <a16:creationId xmlns:a16="http://schemas.microsoft.com/office/drawing/2014/main" id="{672E5FD3-2777-4DD8-B59B-EC7AA0CD0EEE}"/>
            </a:ext>
          </a:extLst>
        </xdr:cNvPr>
        <xdr:cNvSpPr txBox="1">
          <a:spLocks noChangeArrowheads="1"/>
        </xdr:cNvSpPr>
      </xdr:nvSpPr>
      <xdr:spPr bwMode="auto">
        <a:xfrm>
          <a:off x="3492500" y="19107150"/>
          <a:ext cx="1320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97</xdr:row>
      <xdr:rowOff>121390</xdr:rowOff>
    </xdr:from>
    <xdr:to>
      <xdr:col>4</xdr:col>
      <xdr:colOff>114300</xdr:colOff>
      <xdr:row>101</xdr:row>
      <xdr:rowOff>85127</xdr:rowOff>
    </xdr:to>
    <xdr:sp macro="" textlink="">
      <xdr:nvSpPr>
        <xdr:cNvPr id="293919" name="Text Box 31" hidden="1">
          <a:extLst>
            <a:ext uri="{FF2B5EF4-FFF2-40B4-BE49-F238E27FC236}">
              <a16:creationId xmlns:a16="http://schemas.microsoft.com/office/drawing/2014/main" id="{2BCFB714-DF4E-493D-A49A-8B2A4B8BBE60}"/>
            </a:ext>
          </a:extLst>
        </xdr:cNvPr>
        <xdr:cNvSpPr txBox="1">
          <a:spLocks noChangeArrowheads="1"/>
        </xdr:cNvSpPr>
      </xdr:nvSpPr>
      <xdr:spPr bwMode="auto">
        <a:xfrm>
          <a:off x="3492500" y="2255520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5</xdr:col>
      <xdr:colOff>0</xdr:colOff>
      <xdr:row>62</xdr:row>
      <xdr:rowOff>124235</xdr:rowOff>
    </xdr:to>
    <xdr:sp macro="" textlink="">
      <xdr:nvSpPr>
        <xdr:cNvPr id="306187" name="Text Box 11" hidden="1">
          <a:extLst>
            <a:ext uri="{FF2B5EF4-FFF2-40B4-BE49-F238E27FC236}">
              <a16:creationId xmlns:a16="http://schemas.microsoft.com/office/drawing/2014/main" id="{5B811DD8-6A0A-4A9E-AB81-4878733C605A}"/>
            </a:ext>
          </a:extLst>
        </xdr:cNvPr>
        <xdr:cNvSpPr txBox="1">
          <a:spLocks noChangeArrowheads="1"/>
        </xdr:cNvSpPr>
      </xdr:nvSpPr>
      <xdr:spPr bwMode="auto">
        <a:xfrm>
          <a:off x="4038600" y="13754100"/>
          <a:ext cx="1266825"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4</xdr:col>
      <xdr:colOff>800100</xdr:colOff>
      <xdr:row>57</xdr:row>
      <xdr:rowOff>12593</xdr:rowOff>
    </xdr:to>
    <xdr:sp macro="" textlink="">
      <xdr:nvSpPr>
        <xdr:cNvPr id="306186" name="Text Box 10" hidden="1">
          <a:extLst>
            <a:ext uri="{FF2B5EF4-FFF2-40B4-BE49-F238E27FC236}">
              <a16:creationId xmlns:a16="http://schemas.microsoft.com/office/drawing/2014/main" id="{03EFAF25-C483-4107-AC02-8241EDC8CC5E}"/>
            </a:ext>
          </a:extLst>
        </xdr:cNvPr>
        <xdr:cNvSpPr txBox="1">
          <a:spLocks noChangeArrowheads="1"/>
        </xdr:cNvSpPr>
      </xdr:nvSpPr>
      <xdr:spPr bwMode="auto">
        <a:xfrm>
          <a:off x="4038600" y="13754100"/>
          <a:ext cx="12382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5</xdr:col>
      <xdr:colOff>0</xdr:colOff>
      <xdr:row>62</xdr:row>
      <xdr:rowOff>124235</xdr:rowOff>
    </xdr:to>
    <xdr:sp macro="" textlink="">
      <xdr:nvSpPr>
        <xdr:cNvPr id="306185" name="Text Box 9" hidden="1">
          <a:extLst>
            <a:ext uri="{FF2B5EF4-FFF2-40B4-BE49-F238E27FC236}">
              <a16:creationId xmlns:a16="http://schemas.microsoft.com/office/drawing/2014/main" id="{FEF944FD-B7BF-4126-9B62-D0BF1EA91ECC}"/>
            </a:ext>
          </a:extLst>
        </xdr:cNvPr>
        <xdr:cNvSpPr txBox="1">
          <a:spLocks noChangeArrowheads="1"/>
        </xdr:cNvSpPr>
      </xdr:nvSpPr>
      <xdr:spPr bwMode="auto">
        <a:xfrm>
          <a:off x="4038600" y="13754100"/>
          <a:ext cx="1266825"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114</xdr:row>
      <xdr:rowOff>78992</xdr:rowOff>
    </xdr:from>
    <xdr:to>
      <xdr:col>20</xdr:col>
      <xdr:colOff>381000</xdr:colOff>
      <xdr:row>127</xdr:row>
      <xdr:rowOff>77271</xdr:rowOff>
    </xdr:to>
    <xdr:sp macro="" textlink="">
      <xdr:nvSpPr>
        <xdr:cNvPr id="306184" name="Text Box 8" hidden="1">
          <a:extLst>
            <a:ext uri="{FF2B5EF4-FFF2-40B4-BE49-F238E27FC236}">
              <a16:creationId xmlns:a16="http://schemas.microsoft.com/office/drawing/2014/main" id="{7A5FC83F-9294-4103-A171-0759B4B54087}"/>
            </a:ext>
          </a:extLst>
        </xdr:cNvPr>
        <xdr:cNvSpPr txBox="1">
          <a:spLocks noChangeArrowheads="1"/>
        </xdr:cNvSpPr>
      </xdr:nvSpPr>
      <xdr:spPr bwMode="auto">
        <a:xfrm>
          <a:off x="12525375" y="25946100"/>
          <a:ext cx="1400175" cy="2457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23</xdr:row>
      <xdr:rowOff>65087</xdr:rowOff>
    </xdr:from>
    <xdr:to>
      <xdr:col>21</xdr:col>
      <xdr:colOff>419100</xdr:colOff>
      <xdr:row>30</xdr:row>
      <xdr:rowOff>28825</xdr:rowOff>
    </xdr:to>
    <xdr:sp macro="" textlink="">
      <xdr:nvSpPr>
        <xdr:cNvPr id="306183" name="Text Box 7" hidden="1">
          <a:extLst>
            <a:ext uri="{FF2B5EF4-FFF2-40B4-BE49-F238E27FC236}">
              <a16:creationId xmlns:a16="http://schemas.microsoft.com/office/drawing/2014/main" id="{FC2C127B-B0E7-463E-8E1A-34E90DF08D55}"/>
            </a:ext>
          </a:extLst>
        </xdr:cNvPr>
        <xdr:cNvSpPr txBox="1">
          <a:spLocks noChangeArrowheads="1"/>
        </xdr:cNvSpPr>
      </xdr:nvSpPr>
      <xdr:spPr bwMode="auto">
        <a:xfrm>
          <a:off x="13115925" y="5876925"/>
          <a:ext cx="1390650" cy="1495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81</xdr:row>
      <xdr:rowOff>50230</xdr:rowOff>
    </xdr:from>
    <xdr:to>
      <xdr:col>13</xdr:col>
      <xdr:colOff>0</xdr:colOff>
      <xdr:row>84</xdr:row>
      <xdr:rowOff>351248</xdr:rowOff>
    </xdr:to>
    <xdr:sp macro="" textlink="">
      <xdr:nvSpPr>
        <xdr:cNvPr id="306182" name="Text Box 6" hidden="1">
          <a:extLst>
            <a:ext uri="{FF2B5EF4-FFF2-40B4-BE49-F238E27FC236}">
              <a16:creationId xmlns:a16="http://schemas.microsoft.com/office/drawing/2014/main" id="{317A9970-CE61-4FF1-AB73-BCB4914D991A}"/>
            </a:ext>
          </a:extLst>
        </xdr:cNvPr>
        <xdr:cNvSpPr txBox="1">
          <a:spLocks noChangeArrowheads="1"/>
        </xdr:cNvSpPr>
      </xdr:nvSpPr>
      <xdr:spPr bwMode="auto">
        <a:xfrm>
          <a:off x="8324850" y="18869025"/>
          <a:ext cx="13716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114</xdr:row>
      <xdr:rowOff>78992</xdr:rowOff>
    </xdr:from>
    <xdr:to>
      <xdr:col>21</xdr:col>
      <xdr:colOff>266700</xdr:colOff>
      <xdr:row>123</xdr:row>
      <xdr:rowOff>120954</xdr:rowOff>
    </xdr:to>
    <xdr:sp macro="" textlink="">
      <xdr:nvSpPr>
        <xdr:cNvPr id="306181" name="Text Box 5" hidden="1">
          <a:extLst>
            <a:ext uri="{FF2B5EF4-FFF2-40B4-BE49-F238E27FC236}">
              <a16:creationId xmlns:a16="http://schemas.microsoft.com/office/drawing/2014/main" id="{DB0B4CFD-C24C-4798-B11D-540EE196C880}"/>
            </a:ext>
          </a:extLst>
        </xdr:cNvPr>
        <xdr:cNvSpPr txBox="1">
          <a:spLocks noChangeArrowheads="1"/>
        </xdr:cNvSpPr>
      </xdr:nvSpPr>
      <xdr:spPr bwMode="auto">
        <a:xfrm>
          <a:off x="13077825" y="25946100"/>
          <a:ext cx="1276350" cy="173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06180" name="Text Box 4" hidden="1">
          <a:extLst>
            <a:ext uri="{FF2B5EF4-FFF2-40B4-BE49-F238E27FC236}">
              <a16:creationId xmlns:a16="http://schemas.microsoft.com/office/drawing/2014/main" id="{DCBDF7EB-6470-4E89-8319-AF479B9A9FD1}"/>
            </a:ext>
          </a:extLst>
        </xdr:cNvPr>
        <xdr:cNvSpPr txBox="1">
          <a:spLocks noChangeArrowheads="1"/>
        </xdr:cNvSpPr>
      </xdr:nvSpPr>
      <xdr:spPr bwMode="auto">
        <a:xfrm>
          <a:off x="8286750" y="2724150"/>
          <a:ext cx="12573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83</xdr:row>
      <xdr:rowOff>124672</xdr:rowOff>
    </xdr:from>
    <xdr:to>
      <xdr:col>4</xdr:col>
      <xdr:colOff>114300</xdr:colOff>
      <xdr:row>85</xdr:row>
      <xdr:rowOff>373910</xdr:rowOff>
    </xdr:to>
    <xdr:sp macro="" textlink="">
      <xdr:nvSpPr>
        <xdr:cNvPr id="306179" name="Text Box 3" hidden="1">
          <a:extLst>
            <a:ext uri="{FF2B5EF4-FFF2-40B4-BE49-F238E27FC236}">
              <a16:creationId xmlns:a16="http://schemas.microsoft.com/office/drawing/2014/main" id="{71F2872E-7126-4895-B430-D010004E8D3F}"/>
            </a:ext>
          </a:extLst>
        </xdr:cNvPr>
        <xdr:cNvSpPr txBox="1">
          <a:spLocks noChangeArrowheads="1"/>
        </xdr:cNvSpPr>
      </xdr:nvSpPr>
      <xdr:spPr bwMode="auto">
        <a:xfrm>
          <a:off x="3333750" y="1932622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114</xdr:row>
      <xdr:rowOff>78992</xdr:rowOff>
    </xdr:from>
    <xdr:to>
      <xdr:col>4</xdr:col>
      <xdr:colOff>114300</xdr:colOff>
      <xdr:row>121</xdr:row>
      <xdr:rowOff>95964</xdr:rowOff>
    </xdr:to>
    <xdr:sp macro="" textlink="">
      <xdr:nvSpPr>
        <xdr:cNvPr id="306178" name="Text Box 2" hidden="1">
          <a:extLst>
            <a:ext uri="{FF2B5EF4-FFF2-40B4-BE49-F238E27FC236}">
              <a16:creationId xmlns:a16="http://schemas.microsoft.com/office/drawing/2014/main" id="{CBC0F275-A953-4670-BF04-43E83DB0B585}"/>
            </a:ext>
          </a:extLst>
        </xdr:cNvPr>
        <xdr:cNvSpPr txBox="1">
          <a:spLocks noChangeArrowheads="1"/>
        </xdr:cNvSpPr>
      </xdr:nvSpPr>
      <xdr:spPr bwMode="auto">
        <a:xfrm>
          <a:off x="3333750" y="25946100"/>
          <a:ext cx="1257300" cy="1314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12</xdr:row>
      <xdr:rowOff>114300</xdr:rowOff>
    </xdr:from>
    <xdr:to>
      <xdr:col>23</xdr:col>
      <xdr:colOff>266700</xdr:colOff>
      <xdr:row>15</xdr:row>
      <xdr:rowOff>323850</xdr:rowOff>
    </xdr:to>
    <xdr:sp macro="" textlink="">
      <xdr:nvSpPr>
        <xdr:cNvPr id="306177" name="Text Box 1" hidden="1">
          <a:extLst>
            <a:ext uri="{FF2B5EF4-FFF2-40B4-BE49-F238E27FC236}">
              <a16:creationId xmlns:a16="http://schemas.microsoft.com/office/drawing/2014/main" id="{B8A13A94-88F4-40E7-BDF5-9BB766477BDF}"/>
            </a:ext>
          </a:extLst>
        </xdr:cNvPr>
        <xdr:cNvSpPr txBox="1">
          <a:spLocks noChangeArrowheads="1"/>
        </xdr:cNvSpPr>
      </xdr:nvSpPr>
      <xdr:spPr bwMode="auto">
        <a:xfrm>
          <a:off x="14182725" y="3105150"/>
          <a:ext cx="1257300" cy="7905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85</xdr:row>
      <xdr:rowOff>111919</xdr:rowOff>
    </xdr:from>
    <xdr:to>
      <xdr:col>5</xdr:col>
      <xdr:colOff>0</xdr:colOff>
      <xdr:row>92</xdr:row>
      <xdr:rowOff>143669</xdr:rowOff>
    </xdr:to>
    <xdr:sp macro="" textlink="">
      <xdr:nvSpPr>
        <xdr:cNvPr id="306198" name="Text Box 22" hidden="1">
          <a:extLst>
            <a:ext uri="{FF2B5EF4-FFF2-40B4-BE49-F238E27FC236}">
              <a16:creationId xmlns:a16="http://schemas.microsoft.com/office/drawing/2014/main" id="{A3039B22-B2F8-4416-BDD4-54B334684259}"/>
            </a:ext>
          </a:extLst>
        </xdr:cNvPr>
        <xdr:cNvSpPr txBox="1">
          <a:spLocks noChangeArrowheads="1"/>
        </xdr:cNvSpPr>
      </xdr:nvSpPr>
      <xdr:spPr bwMode="auto">
        <a:xfrm>
          <a:off x="4222750" y="19500850"/>
          <a:ext cx="1346200" cy="1809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85</xdr:row>
      <xdr:rowOff>111919</xdr:rowOff>
    </xdr:from>
    <xdr:to>
      <xdr:col>4</xdr:col>
      <xdr:colOff>800100</xdr:colOff>
      <xdr:row>85</xdr:row>
      <xdr:rowOff>150019</xdr:rowOff>
    </xdr:to>
    <xdr:sp macro="" textlink="">
      <xdr:nvSpPr>
        <xdr:cNvPr id="306197" name="Text Box 21" hidden="1">
          <a:extLst>
            <a:ext uri="{FF2B5EF4-FFF2-40B4-BE49-F238E27FC236}">
              <a16:creationId xmlns:a16="http://schemas.microsoft.com/office/drawing/2014/main" id="{268DE216-4DAA-4D3A-A76E-485D30460B37}"/>
            </a:ext>
          </a:extLst>
        </xdr:cNvPr>
        <xdr:cNvSpPr txBox="1">
          <a:spLocks noChangeArrowheads="1"/>
        </xdr:cNvSpPr>
      </xdr:nvSpPr>
      <xdr:spPr bwMode="auto">
        <a:xfrm>
          <a:off x="4222750" y="195008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85</xdr:row>
      <xdr:rowOff>111919</xdr:rowOff>
    </xdr:from>
    <xdr:to>
      <xdr:col>5</xdr:col>
      <xdr:colOff>0</xdr:colOff>
      <xdr:row>92</xdr:row>
      <xdr:rowOff>143669</xdr:rowOff>
    </xdr:to>
    <xdr:sp macro="" textlink="">
      <xdr:nvSpPr>
        <xdr:cNvPr id="306196" name="Text Box 20" hidden="1">
          <a:extLst>
            <a:ext uri="{FF2B5EF4-FFF2-40B4-BE49-F238E27FC236}">
              <a16:creationId xmlns:a16="http://schemas.microsoft.com/office/drawing/2014/main" id="{F8319C4F-11C5-4DDA-BCFA-A913C39D51D2}"/>
            </a:ext>
          </a:extLst>
        </xdr:cNvPr>
        <xdr:cNvSpPr txBox="1">
          <a:spLocks noChangeArrowheads="1"/>
        </xdr:cNvSpPr>
      </xdr:nvSpPr>
      <xdr:spPr bwMode="auto">
        <a:xfrm>
          <a:off x="4222750" y="19500850"/>
          <a:ext cx="1346200" cy="1809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154</xdr:row>
      <xdr:rowOff>76200</xdr:rowOff>
    </xdr:from>
    <xdr:to>
      <xdr:col>20</xdr:col>
      <xdr:colOff>381000</xdr:colOff>
      <xdr:row>166</xdr:row>
      <xdr:rowOff>114300</xdr:rowOff>
    </xdr:to>
    <xdr:sp macro="" textlink="">
      <xdr:nvSpPr>
        <xdr:cNvPr id="306195" name="Text Box 19" hidden="1">
          <a:extLst>
            <a:ext uri="{FF2B5EF4-FFF2-40B4-BE49-F238E27FC236}">
              <a16:creationId xmlns:a16="http://schemas.microsoft.com/office/drawing/2014/main" id="{82AB33E4-39E8-431B-9C3F-8C5D96BECADB}"/>
            </a:ext>
          </a:extLst>
        </xdr:cNvPr>
        <xdr:cNvSpPr txBox="1">
          <a:spLocks noChangeArrowheads="1"/>
        </xdr:cNvSpPr>
      </xdr:nvSpPr>
      <xdr:spPr bwMode="auto">
        <a:xfrm>
          <a:off x="13157200" y="33166050"/>
          <a:ext cx="1454150" cy="224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50</xdr:row>
      <xdr:rowOff>16668</xdr:rowOff>
    </xdr:from>
    <xdr:to>
      <xdr:col>21</xdr:col>
      <xdr:colOff>419100</xdr:colOff>
      <xdr:row>55</xdr:row>
      <xdr:rowOff>142081</xdr:rowOff>
    </xdr:to>
    <xdr:sp macro="" textlink="">
      <xdr:nvSpPr>
        <xdr:cNvPr id="306194" name="Text Box 18" hidden="1">
          <a:extLst>
            <a:ext uri="{FF2B5EF4-FFF2-40B4-BE49-F238E27FC236}">
              <a16:creationId xmlns:a16="http://schemas.microsoft.com/office/drawing/2014/main" id="{D7BB16F3-1770-4973-BB8D-B24F8B7E2C97}"/>
            </a:ext>
          </a:extLst>
        </xdr:cNvPr>
        <xdr:cNvSpPr txBox="1">
          <a:spLocks noChangeArrowheads="1"/>
        </xdr:cNvSpPr>
      </xdr:nvSpPr>
      <xdr:spPr bwMode="auto">
        <a:xfrm>
          <a:off x="13773150" y="12147550"/>
          <a:ext cx="144780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107</xdr:row>
      <xdr:rowOff>139700</xdr:rowOff>
    </xdr:from>
    <xdr:to>
      <xdr:col>13</xdr:col>
      <xdr:colOff>0</xdr:colOff>
      <xdr:row>121</xdr:row>
      <xdr:rowOff>2382</xdr:rowOff>
    </xdr:to>
    <xdr:sp macro="" textlink="">
      <xdr:nvSpPr>
        <xdr:cNvPr id="306193" name="Text Box 17" hidden="1">
          <a:extLst>
            <a:ext uri="{FF2B5EF4-FFF2-40B4-BE49-F238E27FC236}">
              <a16:creationId xmlns:a16="http://schemas.microsoft.com/office/drawing/2014/main" id="{410CA958-3A26-46FA-A41D-EB6638ACABE7}"/>
            </a:ext>
          </a:extLst>
        </xdr:cNvPr>
        <xdr:cNvSpPr txBox="1">
          <a:spLocks noChangeArrowheads="1"/>
        </xdr:cNvSpPr>
      </xdr:nvSpPr>
      <xdr:spPr bwMode="auto">
        <a:xfrm>
          <a:off x="8737600" y="24263350"/>
          <a:ext cx="1447800" cy="2495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154</xdr:row>
      <xdr:rowOff>76200</xdr:rowOff>
    </xdr:from>
    <xdr:to>
      <xdr:col>21</xdr:col>
      <xdr:colOff>266700</xdr:colOff>
      <xdr:row>163</xdr:row>
      <xdr:rowOff>38100</xdr:rowOff>
    </xdr:to>
    <xdr:sp macro="" textlink="">
      <xdr:nvSpPr>
        <xdr:cNvPr id="306192" name="Text Box 16" hidden="1">
          <a:extLst>
            <a:ext uri="{FF2B5EF4-FFF2-40B4-BE49-F238E27FC236}">
              <a16:creationId xmlns:a16="http://schemas.microsoft.com/office/drawing/2014/main" id="{7E9351A4-BF81-4DCA-90A0-54E0BE81E8D2}"/>
            </a:ext>
          </a:extLst>
        </xdr:cNvPr>
        <xdr:cNvSpPr txBox="1">
          <a:spLocks noChangeArrowheads="1"/>
        </xdr:cNvSpPr>
      </xdr:nvSpPr>
      <xdr:spPr bwMode="auto">
        <a:xfrm>
          <a:off x="13735050" y="33166050"/>
          <a:ext cx="1333500" cy="1619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06191" name="Text Box 15" hidden="1">
          <a:extLst>
            <a:ext uri="{FF2B5EF4-FFF2-40B4-BE49-F238E27FC236}">
              <a16:creationId xmlns:a16="http://schemas.microsoft.com/office/drawing/2014/main" id="{CB36D58D-B02C-4C70-96CE-3CE31F5D8280}"/>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112</xdr:row>
      <xdr:rowOff>143669</xdr:rowOff>
    </xdr:from>
    <xdr:to>
      <xdr:col>4</xdr:col>
      <xdr:colOff>114300</xdr:colOff>
      <xdr:row>121</xdr:row>
      <xdr:rowOff>40482</xdr:rowOff>
    </xdr:to>
    <xdr:sp macro="" textlink="">
      <xdr:nvSpPr>
        <xdr:cNvPr id="306190" name="Text Box 14" hidden="1">
          <a:extLst>
            <a:ext uri="{FF2B5EF4-FFF2-40B4-BE49-F238E27FC236}">
              <a16:creationId xmlns:a16="http://schemas.microsoft.com/office/drawing/2014/main" id="{B1A5FBE6-D157-4E76-AB21-D33A696C990E}"/>
            </a:ext>
          </a:extLst>
        </xdr:cNvPr>
        <xdr:cNvSpPr txBox="1">
          <a:spLocks noChangeArrowheads="1"/>
        </xdr:cNvSpPr>
      </xdr:nvSpPr>
      <xdr:spPr bwMode="auto">
        <a:xfrm>
          <a:off x="3492500" y="25209500"/>
          <a:ext cx="1320800" cy="1587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154</xdr:row>
      <xdr:rowOff>76200</xdr:rowOff>
    </xdr:from>
    <xdr:to>
      <xdr:col>4</xdr:col>
      <xdr:colOff>114300</xdr:colOff>
      <xdr:row>160</xdr:row>
      <xdr:rowOff>114300</xdr:rowOff>
    </xdr:to>
    <xdr:sp macro="" textlink="">
      <xdr:nvSpPr>
        <xdr:cNvPr id="306189" name="Text Box 13" hidden="1">
          <a:extLst>
            <a:ext uri="{FF2B5EF4-FFF2-40B4-BE49-F238E27FC236}">
              <a16:creationId xmlns:a16="http://schemas.microsoft.com/office/drawing/2014/main" id="{377B4557-378D-415D-85C6-C38D287A57A3}"/>
            </a:ext>
          </a:extLst>
        </xdr:cNvPr>
        <xdr:cNvSpPr txBox="1">
          <a:spLocks noChangeArrowheads="1"/>
        </xdr:cNvSpPr>
      </xdr:nvSpPr>
      <xdr:spPr bwMode="auto">
        <a:xfrm>
          <a:off x="3492500" y="33166050"/>
          <a:ext cx="132080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127</xdr:row>
      <xdr:rowOff>111919</xdr:rowOff>
    </xdr:from>
    <xdr:to>
      <xdr:col>4</xdr:col>
      <xdr:colOff>266700</xdr:colOff>
      <xdr:row>135</xdr:row>
      <xdr:rowOff>122238</xdr:rowOff>
    </xdr:to>
    <xdr:sp macro="" textlink="">
      <xdr:nvSpPr>
        <xdr:cNvPr id="306199" name="Text Box 23" hidden="1">
          <a:extLst>
            <a:ext uri="{FF2B5EF4-FFF2-40B4-BE49-F238E27FC236}">
              <a16:creationId xmlns:a16="http://schemas.microsoft.com/office/drawing/2014/main" id="{B2240279-C95B-4CF5-9DB4-F645FEC779A5}"/>
            </a:ext>
          </a:extLst>
        </xdr:cNvPr>
        <xdr:cNvSpPr txBox="1">
          <a:spLocks noChangeArrowheads="1"/>
        </xdr:cNvSpPr>
      </xdr:nvSpPr>
      <xdr:spPr bwMode="auto">
        <a:xfrm>
          <a:off x="3530600" y="28035250"/>
          <a:ext cx="1435100" cy="1581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133350</xdr:rowOff>
    </xdr:from>
    <xdr:to>
      <xdr:col>23</xdr:col>
      <xdr:colOff>266700</xdr:colOff>
      <xdr:row>15</xdr:row>
      <xdr:rowOff>152400</xdr:rowOff>
    </xdr:to>
    <xdr:sp macro="" textlink="">
      <xdr:nvSpPr>
        <xdr:cNvPr id="306200" name="Text Box 24" hidden="1">
          <a:extLst>
            <a:ext uri="{FF2B5EF4-FFF2-40B4-BE49-F238E27FC236}">
              <a16:creationId xmlns:a16="http://schemas.microsoft.com/office/drawing/2014/main" id="{6EAB2794-9286-44B7-B588-4F5C4F4A2E06}"/>
            </a:ext>
          </a:extLst>
        </xdr:cNvPr>
        <xdr:cNvSpPr txBox="1">
          <a:spLocks noChangeArrowheads="1"/>
        </xdr:cNvSpPr>
      </xdr:nvSpPr>
      <xdr:spPr bwMode="auto">
        <a:xfrm>
          <a:off x="14878050" y="2914650"/>
          <a:ext cx="13335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85</xdr:row>
      <xdr:rowOff>111919</xdr:rowOff>
    </xdr:from>
    <xdr:to>
      <xdr:col>5</xdr:col>
      <xdr:colOff>0</xdr:colOff>
      <xdr:row>92</xdr:row>
      <xdr:rowOff>143669</xdr:rowOff>
    </xdr:to>
    <xdr:sp macro="" textlink="">
      <xdr:nvSpPr>
        <xdr:cNvPr id="306212" name="Text Box 36" hidden="1">
          <a:extLst>
            <a:ext uri="{FF2B5EF4-FFF2-40B4-BE49-F238E27FC236}">
              <a16:creationId xmlns:a16="http://schemas.microsoft.com/office/drawing/2014/main" id="{8CF77190-207C-46DA-A720-ED738085C808}"/>
            </a:ext>
          </a:extLst>
        </xdr:cNvPr>
        <xdr:cNvSpPr txBox="1">
          <a:spLocks noChangeArrowheads="1"/>
        </xdr:cNvSpPr>
      </xdr:nvSpPr>
      <xdr:spPr bwMode="auto">
        <a:xfrm>
          <a:off x="4222750" y="19500850"/>
          <a:ext cx="1346200" cy="1809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85</xdr:row>
      <xdr:rowOff>111919</xdr:rowOff>
    </xdr:from>
    <xdr:to>
      <xdr:col>4</xdr:col>
      <xdr:colOff>800100</xdr:colOff>
      <xdr:row>85</xdr:row>
      <xdr:rowOff>150019</xdr:rowOff>
    </xdr:to>
    <xdr:sp macro="" textlink="">
      <xdr:nvSpPr>
        <xdr:cNvPr id="306211" name="Text Box 35" hidden="1">
          <a:extLst>
            <a:ext uri="{FF2B5EF4-FFF2-40B4-BE49-F238E27FC236}">
              <a16:creationId xmlns:a16="http://schemas.microsoft.com/office/drawing/2014/main" id="{A5CB6D1C-172E-47AB-8407-994172FCE3E2}"/>
            </a:ext>
          </a:extLst>
        </xdr:cNvPr>
        <xdr:cNvSpPr txBox="1">
          <a:spLocks noChangeArrowheads="1"/>
        </xdr:cNvSpPr>
      </xdr:nvSpPr>
      <xdr:spPr bwMode="auto">
        <a:xfrm>
          <a:off x="4222750" y="195008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85</xdr:row>
      <xdr:rowOff>111919</xdr:rowOff>
    </xdr:from>
    <xdr:to>
      <xdr:col>5</xdr:col>
      <xdr:colOff>0</xdr:colOff>
      <xdr:row>92</xdr:row>
      <xdr:rowOff>143669</xdr:rowOff>
    </xdr:to>
    <xdr:sp macro="" textlink="">
      <xdr:nvSpPr>
        <xdr:cNvPr id="306210" name="Text Box 34" hidden="1">
          <a:extLst>
            <a:ext uri="{FF2B5EF4-FFF2-40B4-BE49-F238E27FC236}">
              <a16:creationId xmlns:a16="http://schemas.microsoft.com/office/drawing/2014/main" id="{17C49B12-8080-4D62-BC2A-BC75A30CD623}"/>
            </a:ext>
          </a:extLst>
        </xdr:cNvPr>
        <xdr:cNvSpPr txBox="1">
          <a:spLocks noChangeArrowheads="1"/>
        </xdr:cNvSpPr>
      </xdr:nvSpPr>
      <xdr:spPr bwMode="auto">
        <a:xfrm>
          <a:off x="4222750" y="19500850"/>
          <a:ext cx="1346200" cy="1809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154</xdr:row>
      <xdr:rowOff>76200</xdr:rowOff>
    </xdr:from>
    <xdr:to>
      <xdr:col>20</xdr:col>
      <xdr:colOff>381000</xdr:colOff>
      <xdr:row>166</xdr:row>
      <xdr:rowOff>114300</xdr:rowOff>
    </xdr:to>
    <xdr:sp macro="" textlink="">
      <xdr:nvSpPr>
        <xdr:cNvPr id="306209" name="Text Box 33" hidden="1">
          <a:extLst>
            <a:ext uri="{FF2B5EF4-FFF2-40B4-BE49-F238E27FC236}">
              <a16:creationId xmlns:a16="http://schemas.microsoft.com/office/drawing/2014/main" id="{3A8D6E41-5676-43B3-8C00-1737BDE6BB9C}"/>
            </a:ext>
          </a:extLst>
        </xdr:cNvPr>
        <xdr:cNvSpPr txBox="1">
          <a:spLocks noChangeArrowheads="1"/>
        </xdr:cNvSpPr>
      </xdr:nvSpPr>
      <xdr:spPr bwMode="auto">
        <a:xfrm>
          <a:off x="13157200" y="33166050"/>
          <a:ext cx="1454150" cy="224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50</xdr:row>
      <xdr:rowOff>16668</xdr:rowOff>
    </xdr:from>
    <xdr:to>
      <xdr:col>21</xdr:col>
      <xdr:colOff>419100</xdr:colOff>
      <xdr:row>55</xdr:row>
      <xdr:rowOff>142081</xdr:rowOff>
    </xdr:to>
    <xdr:sp macro="" textlink="">
      <xdr:nvSpPr>
        <xdr:cNvPr id="306208" name="Text Box 32" hidden="1">
          <a:extLst>
            <a:ext uri="{FF2B5EF4-FFF2-40B4-BE49-F238E27FC236}">
              <a16:creationId xmlns:a16="http://schemas.microsoft.com/office/drawing/2014/main" id="{66064FA6-4095-462E-9655-9D63913F338B}"/>
            </a:ext>
          </a:extLst>
        </xdr:cNvPr>
        <xdr:cNvSpPr txBox="1">
          <a:spLocks noChangeArrowheads="1"/>
        </xdr:cNvSpPr>
      </xdr:nvSpPr>
      <xdr:spPr bwMode="auto">
        <a:xfrm>
          <a:off x="13773150" y="12147550"/>
          <a:ext cx="144780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107</xdr:row>
      <xdr:rowOff>139700</xdr:rowOff>
    </xdr:from>
    <xdr:to>
      <xdr:col>13</xdr:col>
      <xdr:colOff>0</xdr:colOff>
      <xdr:row>121</xdr:row>
      <xdr:rowOff>2382</xdr:rowOff>
    </xdr:to>
    <xdr:sp macro="" textlink="">
      <xdr:nvSpPr>
        <xdr:cNvPr id="306207" name="Text Box 31" hidden="1">
          <a:extLst>
            <a:ext uri="{FF2B5EF4-FFF2-40B4-BE49-F238E27FC236}">
              <a16:creationId xmlns:a16="http://schemas.microsoft.com/office/drawing/2014/main" id="{EBD731C1-D238-45CE-A131-3CAABF84A847}"/>
            </a:ext>
          </a:extLst>
        </xdr:cNvPr>
        <xdr:cNvSpPr txBox="1">
          <a:spLocks noChangeArrowheads="1"/>
        </xdr:cNvSpPr>
      </xdr:nvSpPr>
      <xdr:spPr bwMode="auto">
        <a:xfrm>
          <a:off x="8737600" y="24263350"/>
          <a:ext cx="1447800" cy="2495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154</xdr:row>
      <xdr:rowOff>76200</xdr:rowOff>
    </xdr:from>
    <xdr:to>
      <xdr:col>21</xdr:col>
      <xdr:colOff>266700</xdr:colOff>
      <xdr:row>163</xdr:row>
      <xdr:rowOff>38100</xdr:rowOff>
    </xdr:to>
    <xdr:sp macro="" textlink="">
      <xdr:nvSpPr>
        <xdr:cNvPr id="306206" name="Text Box 30" hidden="1">
          <a:extLst>
            <a:ext uri="{FF2B5EF4-FFF2-40B4-BE49-F238E27FC236}">
              <a16:creationId xmlns:a16="http://schemas.microsoft.com/office/drawing/2014/main" id="{34F1671E-919F-4F5C-AFE6-12666F08C891}"/>
            </a:ext>
          </a:extLst>
        </xdr:cNvPr>
        <xdr:cNvSpPr txBox="1">
          <a:spLocks noChangeArrowheads="1"/>
        </xdr:cNvSpPr>
      </xdr:nvSpPr>
      <xdr:spPr bwMode="auto">
        <a:xfrm>
          <a:off x="13735050" y="33166050"/>
          <a:ext cx="1333500" cy="1619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06205" name="Text Box 29" hidden="1">
          <a:extLst>
            <a:ext uri="{FF2B5EF4-FFF2-40B4-BE49-F238E27FC236}">
              <a16:creationId xmlns:a16="http://schemas.microsoft.com/office/drawing/2014/main" id="{26DC3CE1-3042-49C7-B2FF-F62A68F15590}"/>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112</xdr:row>
      <xdr:rowOff>143669</xdr:rowOff>
    </xdr:from>
    <xdr:to>
      <xdr:col>4</xdr:col>
      <xdr:colOff>114300</xdr:colOff>
      <xdr:row>121</xdr:row>
      <xdr:rowOff>40482</xdr:rowOff>
    </xdr:to>
    <xdr:sp macro="" textlink="">
      <xdr:nvSpPr>
        <xdr:cNvPr id="306204" name="Text Box 28" hidden="1">
          <a:extLst>
            <a:ext uri="{FF2B5EF4-FFF2-40B4-BE49-F238E27FC236}">
              <a16:creationId xmlns:a16="http://schemas.microsoft.com/office/drawing/2014/main" id="{5E818C6F-1C37-4FBC-867C-715EE6C79D6E}"/>
            </a:ext>
          </a:extLst>
        </xdr:cNvPr>
        <xdr:cNvSpPr txBox="1">
          <a:spLocks noChangeArrowheads="1"/>
        </xdr:cNvSpPr>
      </xdr:nvSpPr>
      <xdr:spPr bwMode="auto">
        <a:xfrm>
          <a:off x="3492500" y="25209500"/>
          <a:ext cx="1320800" cy="1587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154</xdr:row>
      <xdr:rowOff>76200</xdr:rowOff>
    </xdr:from>
    <xdr:to>
      <xdr:col>4</xdr:col>
      <xdr:colOff>114300</xdr:colOff>
      <xdr:row>160</xdr:row>
      <xdr:rowOff>114300</xdr:rowOff>
    </xdr:to>
    <xdr:sp macro="" textlink="">
      <xdr:nvSpPr>
        <xdr:cNvPr id="306203" name="Text Box 27" hidden="1">
          <a:extLst>
            <a:ext uri="{FF2B5EF4-FFF2-40B4-BE49-F238E27FC236}">
              <a16:creationId xmlns:a16="http://schemas.microsoft.com/office/drawing/2014/main" id="{34560232-ABD8-43C3-A10F-2AB2C86DCB57}"/>
            </a:ext>
          </a:extLst>
        </xdr:cNvPr>
        <xdr:cNvSpPr txBox="1">
          <a:spLocks noChangeArrowheads="1"/>
        </xdr:cNvSpPr>
      </xdr:nvSpPr>
      <xdr:spPr bwMode="auto">
        <a:xfrm>
          <a:off x="3492500" y="33166050"/>
          <a:ext cx="132080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127</xdr:row>
      <xdr:rowOff>111919</xdr:rowOff>
    </xdr:from>
    <xdr:to>
      <xdr:col>4</xdr:col>
      <xdr:colOff>266700</xdr:colOff>
      <xdr:row>135</xdr:row>
      <xdr:rowOff>122238</xdr:rowOff>
    </xdr:to>
    <xdr:sp macro="" textlink="">
      <xdr:nvSpPr>
        <xdr:cNvPr id="306202" name="Text Box 26" hidden="1">
          <a:extLst>
            <a:ext uri="{FF2B5EF4-FFF2-40B4-BE49-F238E27FC236}">
              <a16:creationId xmlns:a16="http://schemas.microsoft.com/office/drawing/2014/main" id="{C4F9A626-DDAF-4BF2-B00A-5B396048273B}"/>
            </a:ext>
          </a:extLst>
        </xdr:cNvPr>
        <xdr:cNvSpPr txBox="1">
          <a:spLocks noChangeArrowheads="1"/>
        </xdr:cNvSpPr>
      </xdr:nvSpPr>
      <xdr:spPr bwMode="auto">
        <a:xfrm>
          <a:off x="3530600" y="28035250"/>
          <a:ext cx="1435100" cy="158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06201" name="Text Box 25" hidden="1">
          <a:extLst>
            <a:ext uri="{FF2B5EF4-FFF2-40B4-BE49-F238E27FC236}">
              <a16:creationId xmlns:a16="http://schemas.microsoft.com/office/drawing/2014/main" id="{A52E1C00-33FE-4935-956D-793F857F2ECB}"/>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314325</xdr:colOff>
      <xdr:row>52</xdr:row>
      <xdr:rowOff>28575</xdr:rowOff>
    </xdr:from>
    <xdr:to>
      <xdr:col>5</xdr:col>
      <xdr:colOff>0</xdr:colOff>
      <xdr:row>60</xdr:row>
      <xdr:rowOff>123825</xdr:rowOff>
    </xdr:to>
    <xdr:sp macro="" textlink="">
      <xdr:nvSpPr>
        <xdr:cNvPr id="306224" name="Text Box 48" hidden="1">
          <a:extLst>
            <a:ext uri="{FF2B5EF4-FFF2-40B4-BE49-F238E27FC236}">
              <a16:creationId xmlns:a16="http://schemas.microsoft.com/office/drawing/2014/main" id="{5302C56D-3501-8AA0-6D62-BF2568D9549C}"/>
            </a:ext>
          </a:extLst>
        </xdr:cNvPr>
        <xdr:cNvSpPr txBox="1">
          <a:spLocks noChangeArrowheads="1"/>
        </xdr:cNvSpPr>
      </xdr:nvSpPr>
      <xdr:spPr bwMode="auto">
        <a:xfrm>
          <a:off x="4229100" y="12496800"/>
          <a:ext cx="133985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314325</xdr:colOff>
      <xdr:row>52</xdr:row>
      <xdr:rowOff>28575</xdr:rowOff>
    </xdr:from>
    <xdr:to>
      <xdr:col>4</xdr:col>
      <xdr:colOff>800100</xdr:colOff>
      <xdr:row>52</xdr:row>
      <xdr:rowOff>57150</xdr:rowOff>
    </xdr:to>
    <xdr:sp macro="" textlink="">
      <xdr:nvSpPr>
        <xdr:cNvPr id="306223" name="Text Box 47" hidden="1">
          <a:extLst>
            <a:ext uri="{FF2B5EF4-FFF2-40B4-BE49-F238E27FC236}">
              <a16:creationId xmlns:a16="http://schemas.microsoft.com/office/drawing/2014/main" id="{34AE6466-2637-AAC5-7C86-89F45D4DC3DE}"/>
            </a:ext>
          </a:extLst>
        </xdr:cNvPr>
        <xdr:cNvSpPr txBox="1">
          <a:spLocks noChangeArrowheads="1"/>
        </xdr:cNvSpPr>
      </xdr:nvSpPr>
      <xdr:spPr bwMode="auto">
        <a:xfrm>
          <a:off x="4229100" y="12496800"/>
          <a:ext cx="1270000" cy="3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314325</xdr:colOff>
      <xdr:row>52</xdr:row>
      <xdr:rowOff>28575</xdr:rowOff>
    </xdr:from>
    <xdr:to>
      <xdr:col>5</xdr:col>
      <xdr:colOff>0</xdr:colOff>
      <xdr:row>60</xdr:row>
      <xdr:rowOff>123825</xdr:rowOff>
    </xdr:to>
    <xdr:sp macro="" textlink="">
      <xdr:nvSpPr>
        <xdr:cNvPr id="306222" name="Text Box 46" hidden="1">
          <a:extLst>
            <a:ext uri="{FF2B5EF4-FFF2-40B4-BE49-F238E27FC236}">
              <a16:creationId xmlns:a16="http://schemas.microsoft.com/office/drawing/2014/main" id="{240CF804-0DEE-506E-B971-59244EE8A188}"/>
            </a:ext>
          </a:extLst>
        </xdr:cNvPr>
        <xdr:cNvSpPr txBox="1">
          <a:spLocks noChangeArrowheads="1"/>
        </xdr:cNvSpPr>
      </xdr:nvSpPr>
      <xdr:spPr bwMode="auto">
        <a:xfrm>
          <a:off x="4229100" y="12496800"/>
          <a:ext cx="133985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123825</xdr:colOff>
      <xdr:row>108</xdr:row>
      <xdr:rowOff>28575</xdr:rowOff>
    </xdr:from>
    <xdr:to>
      <xdr:col>20</xdr:col>
      <xdr:colOff>381000</xdr:colOff>
      <xdr:row>120</xdr:row>
      <xdr:rowOff>76200</xdr:rowOff>
    </xdr:to>
    <xdr:sp macro="" textlink="">
      <xdr:nvSpPr>
        <xdr:cNvPr id="306221" name="Text Box 45" hidden="1">
          <a:extLst>
            <a:ext uri="{FF2B5EF4-FFF2-40B4-BE49-F238E27FC236}">
              <a16:creationId xmlns:a16="http://schemas.microsoft.com/office/drawing/2014/main" id="{2539E1E6-75FE-88E1-AACF-FB786312F5E7}"/>
            </a:ext>
          </a:extLst>
        </xdr:cNvPr>
        <xdr:cNvSpPr txBox="1">
          <a:spLocks noChangeArrowheads="1"/>
        </xdr:cNvSpPr>
      </xdr:nvSpPr>
      <xdr:spPr bwMode="auto">
        <a:xfrm>
          <a:off x="13163550" y="24422100"/>
          <a:ext cx="1447800" cy="226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123825</xdr:colOff>
      <xdr:row>16</xdr:row>
      <xdr:rowOff>133350</xdr:rowOff>
    </xdr:from>
    <xdr:to>
      <xdr:col>21</xdr:col>
      <xdr:colOff>419100</xdr:colOff>
      <xdr:row>19</xdr:row>
      <xdr:rowOff>152400</xdr:rowOff>
    </xdr:to>
    <xdr:sp macro="" textlink="">
      <xdr:nvSpPr>
        <xdr:cNvPr id="306220" name="Text Box 44" hidden="1">
          <a:extLst>
            <a:ext uri="{FF2B5EF4-FFF2-40B4-BE49-F238E27FC236}">
              <a16:creationId xmlns:a16="http://schemas.microsoft.com/office/drawing/2014/main" id="{25DCD74D-9D22-0992-726F-A7672F0BA018}"/>
            </a:ext>
          </a:extLst>
        </xdr:cNvPr>
        <xdr:cNvSpPr txBox="1">
          <a:spLocks noChangeArrowheads="1"/>
        </xdr:cNvSpPr>
      </xdr:nvSpPr>
      <xdr:spPr bwMode="auto">
        <a:xfrm>
          <a:off x="13779500" y="4076700"/>
          <a:ext cx="144145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123825</xdr:colOff>
      <xdr:row>75</xdr:row>
      <xdr:rowOff>104775</xdr:rowOff>
    </xdr:from>
    <xdr:to>
      <xdr:col>13</xdr:col>
      <xdr:colOff>0</xdr:colOff>
      <xdr:row>85</xdr:row>
      <xdr:rowOff>533400</xdr:rowOff>
    </xdr:to>
    <xdr:sp macro="" textlink="">
      <xdr:nvSpPr>
        <xdr:cNvPr id="306219" name="Text Box 43" hidden="1">
          <a:extLst>
            <a:ext uri="{FF2B5EF4-FFF2-40B4-BE49-F238E27FC236}">
              <a16:creationId xmlns:a16="http://schemas.microsoft.com/office/drawing/2014/main" id="{88094021-8262-238A-E84A-0629C28729D0}"/>
            </a:ext>
          </a:extLst>
        </xdr:cNvPr>
        <xdr:cNvSpPr txBox="1">
          <a:spLocks noChangeArrowheads="1"/>
        </xdr:cNvSpPr>
      </xdr:nvSpPr>
      <xdr:spPr bwMode="auto">
        <a:xfrm>
          <a:off x="8743950" y="17513300"/>
          <a:ext cx="1441450" cy="250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108</xdr:row>
      <xdr:rowOff>28575</xdr:rowOff>
    </xdr:from>
    <xdr:to>
      <xdr:col>21</xdr:col>
      <xdr:colOff>266700</xdr:colOff>
      <xdr:row>117</xdr:row>
      <xdr:rowOff>0</xdr:rowOff>
    </xdr:to>
    <xdr:sp macro="" textlink="">
      <xdr:nvSpPr>
        <xdr:cNvPr id="306218" name="Text Box 42" hidden="1">
          <a:extLst>
            <a:ext uri="{FF2B5EF4-FFF2-40B4-BE49-F238E27FC236}">
              <a16:creationId xmlns:a16="http://schemas.microsoft.com/office/drawing/2014/main" id="{1026286C-302C-9758-D6B8-99270870BDBA}"/>
            </a:ext>
          </a:extLst>
        </xdr:cNvPr>
        <xdr:cNvSpPr txBox="1">
          <a:spLocks noChangeArrowheads="1"/>
        </xdr:cNvSpPr>
      </xdr:nvSpPr>
      <xdr:spPr bwMode="auto">
        <a:xfrm>
          <a:off x="13735050" y="24422100"/>
          <a:ext cx="1333500" cy="1631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06217" name="Text Box 41" hidden="1">
          <a:extLst>
            <a:ext uri="{FF2B5EF4-FFF2-40B4-BE49-F238E27FC236}">
              <a16:creationId xmlns:a16="http://schemas.microsoft.com/office/drawing/2014/main" id="{841BBD42-875C-8A24-7916-1F33DE8EAC8D}"/>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79</xdr:row>
      <xdr:rowOff>171450</xdr:rowOff>
    </xdr:from>
    <xdr:to>
      <xdr:col>4</xdr:col>
      <xdr:colOff>123825</xdr:colOff>
      <xdr:row>85</xdr:row>
      <xdr:rowOff>504825</xdr:rowOff>
    </xdr:to>
    <xdr:sp macro="" textlink="">
      <xdr:nvSpPr>
        <xdr:cNvPr id="306216" name="Text Box 40" hidden="1">
          <a:extLst>
            <a:ext uri="{FF2B5EF4-FFF2-40B4-BE49-F238E27FC236}">
              <a16:creationId xmlns:a16="http://schemas.microsoft.com/office/drawing/2014/main" id="{1EB794AB-F959-5B5B-F2E5-69CDE00F4CEF}"/>
            </a:ext>
          </a:extLst>
        </xdr:cNvPr>
        <xdr:cNvSpPr txBox="1">
          <a:spLocks noChangeArrowheads="1"/>
        </xdr:cNvSpPr>
      </xdr:nvSpPr>
      <xdr:spPr bwMode="auto">
        <a:xfrm>
          <a:off x="3492500" y="18376900"/>
          <a:ext cx="1327150" cy="1612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108</xdr:row>
      <xdr:rowOff>28575</xdr:rowOff>
    </xdr:from>
    <xdr:to>
      <xdr:col>4</xdr:col>
      <xdr:colOff>123825</xdr:colOff>
      <xdr:row>114</xdr:row>
      <xdr:rowOff>76200</xdr:rowOff>
    </xdr:to>
    <xdr:sp macro="" textlink="">
      <xdr:nvSpPr>
        <xdr:cNvPr id="306215" name="Text Box 39" hidden="1">
          <a:extLst>
            <a:ext uri="{FF2B5EF4-FFF2-40B4-BE49-F238E27FC236}">
              <a16:creationId xmlns:a16="http://schemas.microsoft.com/office/drawing/2014/main" id="{92EC50CD-5865-A18F-D2CA-26551C492C0D}"/>
            </a:ext>
          </a:extLst>
        </xdr:cNvPr>
        <xdr:cNvSpPr txBox="1">
          <a:spLocks noChangeArrowheads="1"/>
        </xdr:cNvSpPr>
      </xdr:nvSpPr>
      <xdr:spPr bwMode="auto">
        <a:xfrm>
          <a:off x="3492500" y="24422100"/>
          <a:ext cx="1327150" cy="1155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123825</xdr:rowOff>
    </xdr:from>
    <xdr:to>
      <xdr:col>23</xdr:col>
      <xdr:colOff>266700</xdr:colOff>
      <xdr:row>15</xdr:row>
      <xdr:rowOff>152400</xdr:rowOff>
    </xdr:to>
    <xdr:sp macro="" textlink="">
      <xdr:nvSpPr>
        <xdr:cNvPr id="306213" name="Text Box 37" hidden="1">
          <a:extLst>
            <a:ext uri="{FF2B5EF4-FFF2-40B4-BE49-F238E27FC236}">
              <a16:creationId xmlns:a16="http://schemas.microsoft.com/office/drawing/2014/main" id="{BF1417F1-ECB1-0664-4877-057BBFD0B62D}"/>
            </a:ext>
          </a:extLst>
        </xdr:cNvPr>
        <xdr:cNvSpPr txBox="1">
          <a:spLocks noChangeArrowheads="1"/>
        </xdr:cNvSpPr>
      </xdr:nvSpPr>
      <xdr:spPr bwMode="auto">
        <a:xfrm>
          <a:off x="14878050" y="2901950"/>
          <a:ext cx="13335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19050</xdr:rowOff>
    </xdr:from>
    <xdr:to>
      <xdr:col>5</xdr:col>
      <xdr:colOff>0</xdr:colOff>
      <xdr:row>60</xdr:row>
      <xdr:rowOff>114300</xdr:rowOff>
    </xdr:to>
    <xdr:sp macro="" textlink="">
      <xdr:nvSpPr>
        <xdr:cNvPr id="306235" name="Text Box 59" hidden="1">
          <a:extLst>
            <a:ext uri="{FF2B5EF4-FFF2-40B4-BE49-F238E27FC236}">
              <a16:creationId xmlns:a16="http://schemas.microsoft.com/office/drawing/2014/main" id="{0D00DC6B-42F0-C01A-48CF-24839C858F5C}"/>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19050</xdr:rowOff>
    </xdr:from>
    <xdr:to>
      <xdr:col>4</xdr:col>
      <xdr:colOff>800100</xdr:colOff>
      <xdr:row>52</xdr:row>
      <xdr:rowOff>57150</xdr:rowOff>
    </xdr:to>
    <xdr:sp macro="" textlink="">
      <xdr:nvSpPr>
        <xdr:cNvPr id="306234" name="Text Box 58" hidden="1">
          <a:extLst>
            <a:ext uri="{FF2B5EF4-FFF2-40B4-BE49-F238E27FC236}">
              <a16:creationId xmlns:a16="http://schemas.microsoft.com/office/drawing/2014/main" id="{898B7E11-403D-46C7-83EC-E0F515DB7821}"/>
            </a:ext>
          </a:extLst>
        </xdr:cNvPr>
        <xdr:cNvSpPr txBox="1">
          <a:spLocks noChangeArrowheads="1"/>
        </xdr:cNvSpPr>
      </xdr:nvSpPr>
      <xdr:spPr bwMode="auto">
        <a:xfrm>
          <a:off x="4222750" y="124904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19050</xdr:rowOff>
    </xdr:from>
    <xdr:to>
      <xdr:col>5</xdr:col>
      <xdr:colOff>0</xdr:colOff>
      <xdr:row>60</xdr:row>
      <xdr:rowOff>114300</xdr:rowOff>
    </xdr:to>
    <xdr:sp macro="" textlink="">
      <xdr:nvSpPr>
        <xdr:cNvPr id="306233" name="Text Box 57" hidden="1">
          <a:extLst>
            <a:ext uri="{FF2B5EF4-FFF2-40B4-BE49-F238E27FC236}">
              <a16:creationId xmlns:a16="http://schemas.microsoft.com/office/drawing/2014/main" id="{CEB0AE62-A8CF-F481-0B85-9FB0A88F3E29}"/>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19050</xdr:rowOff>
    </xdr:from>
    <xdr:to>
      <xdr:col>20</xdr:col>
      <xdr:colOff>381000</xdr:colOff>
      <xdr:row>120</xdr:row>
      <xdr:rowOff>76200</xdr:rowOff>
    </xdr:to>
    <xdr:sp macro="" textlink="">
      <xdr:nvSpPr>
        <xdr:cNvPr id="306232" name="Text Box 56" hidden="1">
          <a:extLst>
            <a:ext uri="{FF2B5EF4-FFF2-40B4-BE49-F238E27FC236}">
              <a16:creationId xmlns:a16="http://schemas.microsoft.com/office/drawing/2014/main" id="{36F5F04C-D85D-1DA7-5C37-BAAA3DB62282}"/>
            </a:ext>
          </a:extLst>
        </xdr:cNvPr>
        <xdr:cNvSpPr txBox="1">
          <a:spLocks noChangeArrowheads="1"/>
        </xdr:cNvSpPr>
      </xdr:nvSpPr>
      <xdr:spPr bwMode="auto">
        <a:xfrm>
          <a:off x="13157200" y="24415750"/>
          <a:ext cx="1454150" cy="226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16</xdr:row>
      <xdr:rowOff>133350</xdr:rowOff>
    </xdr:from>
    <xdr:to>
      <xdr:col>21</xdr:col>
      <xdr:colOff>419100</xdr:colOff>
      <xdr:row>19</xdr:row>
      <xdr:rowOff>152400</xdr:rowOff>
    </xdr:to>
    <xdr:sp macro="" textlink="">
      <xdr:nvSpPr>
        <xdr:cNvPr id="306231" name="Text Box 55" hidden="1">
          <a:extLst>
            <a:ext uri="{FF2B5EF4-FFF2-40B4-BE49-F238E27FC236}">
              <a16:creationId xmlns:a16="http://schemas.microsoft.com/office/drawing/2014/main" id="{98D72F2C-1DDB-0A83-F04E-7986652EA1EC}"/>
            </a:ext>
          </a:extLst>
        </xdr:cNvPr>
        <xdr:cNvSpPr txBox="1">
          <a:spLocks noChangeArrowheads="1"/>
        </xdr:cNvSpPr>
      </xdr:nvSpPr>
      <xdr:spPr bwMode="auto">
        <a:xfrm>
          <a:off x="13773150" y="4076700"/>
          <a:ext cx="144780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75</xdr:row>
      <xdr:rowOff>95250</xdr:rowOff>
    </xdr:from>
    <xdr:to>
      <xdr:col>13</xdr:col>
      <xdr:colOff>0</xdr:colOff>
      <xdr:row>85</xdr:row>
      <xdr:rowOff>533400</xdr:rowOff>
    </xdr:to>
    <xdr:sp macro="" textlink="">
      <xdr:nvSpPr>
        <xdr:cNvPr id="306230" name="Text Box 54" hidden="1">
          <a:extLst>
            <a:ext uri="{FF2B5EF4-FFF2-40B4-BE49-F238E27FC236}">
              <a16:creationId xmlns:a16="http://schemas.microsoft.com/office/drawing/2014/main" id="{A5641EBA-B25A-4B87-9042-28E69EBBFF29}"/>
            </a:ext>
          </a:extLst>
        </xdr:cNvPr>
        <xdr:cNvSpPr txBox="1">
          <a:spLocks noChangeArrowheads="1"/>
        </xdr:cNvSpPr>
      </xdr:nvSpPr>
      <xdr:spPr bwMode="auto">
        <a:xfrm>
          <a:off x="8737600" y="17506950"/>
          <a:ext cx="1447800" cy="2514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108</xdr:row>
      <xdr:rowOff>19050</xdr:rowOff>
    </xdr:from>
    <xdr:to>
      <xdr:col>21</xdr:col>
      <xdr:colOff>266700</xdr:colOff>
      <xdr:row>117</xdr:row>
      <xdr:rowOff>0</xdr:rowOff>
    </xdr:to>
    <xdr:sp macro="" textlink="">
      <xdr:nvSpPr>
        <xdr:cNvPr id="306229" name="Text Box 53" hidden="1">
          <a:extLst>
            <a:ext uri="{FF2B5EF4-FFF2-40B4-BE49-F238E27FC236}">
              <a16:creationId xmlns:a16="http://schemas.microsoft.com/office/drawing/2014/main" id="{AA09E97E-700D-FDDC-848D-45832F1A8948}"/>
            </a:ext>
          </a:extLst>
        </xdr:cNvPr>
        <xdr:cNvSpPr txBox="1">
          <a:spLocks noChangeArrowheads="1"/>
        </xdr:cNvSpPr>
      </xdr:nvSpPr>
      <xdr:spPr bwMode="auto">
        <a:xfrm>
          <a:off x="13735050" y="24415750"/>
          <a:ext cx="1333500" cy="1638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06228" name="Text Box 52" hidden="1">
          <a:extLst>
            <a:ext uri="{FF2B5EF4-FFF2-40B4-BE49-F238E27FC236}">
              <a16:creationId xmlns:a16="http://schemas.microsoft.com/office/drawing/2014/main" id="{E4C1838D-85EA-5B66-6188-2AE53CA397A7}"/>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79</xdr:row>
      <xdr:rowOff>171450</xdr:rowOff>
    </xdr:from>
    <xdr:to>
      <xdr:col>4</xdr:col>
      <xdr:colOff>114300</xdr:colOff>
      <xdr:row>85</xdr:row>
      <xdr:rowOff>495300</xdr:rowOff>
    </xdr:to>
    <xdr:sp macro="" textlink="">
      <xdr:nvSpPr>
        <xdr:cNvPr id="306227" name="Text Box 51" hidden="1">
          <a:extLst>
            <a:ext uri="{FF2B5EF4-FFF2-40B4-BE49-F238E27FC236}">
              <a16:creationId xmlns:a16="http://schemas.microsoft.com/office/drawing/2014/main" id="{D6FFD7A9-5877-546C-9BE1-E83B574342B6}"/>
            </a:ext>
          </a:extLst>
        </xdr:cNvPr>
        <xdr:cNvSpPr txBox="1">
          <a:spLocks noChangeArrowheads="1"/>
        </xdr:cNvSpPr>
      </xdr:nvSpPr>
      <xdr:spPr bwMode="auto">
        <a:xfrm>
          <a:off x="3492500" y="18376900"/>
          <a:ext cx="1320800" cy="1606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108</xdr:row>
      <xdr:rowOff>19050</xdr:rowOff>
    </xdr:from>
    <xdr:to>
      <xdr:col>4</xdr:col>
      <xdr:colOff>114300</xdr:colOff>
      <xdr:row>114</xdr:row>
      <xdr:rowOff>76200</xdr:rowOff>
    </xdr:to>
    <xdr:sp macro="" textlink="">
      <xdr:nvSpPr>
        <xdr:cNvPr id="306226" name="Text Box 50" hidden="1">
          <a:extLst>
            <a:ext uri="{FF2B5EF4-FFF2-40B4-BE49-F238E27FC236}">
              <a16:creationId xmlns:a16="http://schemas.microsoft.com/office/drawing/2014/main" id="{A6BA0ECE-3DA1-B4CA-5433-FC2CFA0555CD}"/>
            </a:ext>
          </a:extLst>
        </xdr:cNvPr>
        <xdr:cNvSpPr txBox="1">
          <a:spLocks noChangeArrowheads="1"/>
        </xdr:cNvSpPr>
      </xdr:nvSpPr>
      <xdr:spPr bwMode="auto">
        <a:xfrm>
          <a:off x="3492500" y="24415750"/>
          <a:ext cx="132080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06225" name="Text Box 49" hidden="1">
          <a:extLst>
            <a:ext uri="{FF2B5EF4-FFF2-40B4-BE49-F238E27FC236}">
              <a16:creationId xmlns:a16="http://schemas.microsoft.com/office/drawing/2014/main" id="{9FB324D6-D676-C502-9235-ADAE168BDEEC}"/>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83</xdr:row>
      <xdr:rowOff>114300</xdr:rowOff>
    </xdr:from>
    <xdr:to>
      <xdr:col>33</xdr:col>
      <xdr:colOff>1409700</xdr:colOff>
      <xdr:row>85</xdr:row>
      <xdr:rowOff>342900</xdr:rowOff>
    </xdr:to>
    <xdr:sp macro="" textlink="">
      <xdr:nvSpPr>
        <xdr:cNvPr id="306236" name="Text Box 60" hidden="1">
          <a:extLst>
            <a:ext uri="{FF2B5EF4-FFF2-40B4-BE49-F238E27FC236}">
              <a16:creationId xmlns:a16="http://schemas.microsoft.com/office/drawing/2014/main" id="{F4C3FEC3-9C97-1757-113B-9992C663E85F}"/>
            </a:ext>
          </a:extLst>
        </xdr:cNvPr>
        <xdr:cNvSpPr txBox="1">
          <a:spLocks noChangeArrowheads="1"/>
        </xdr:cNvSpPr>
      </xdr:nvSpPr>
      <xdr:spPr bwMode="auto">
        <a:xfrm>
          <a:off x="21755100" y="1905635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81</xdr:row>
      <xdr:rowOff>114300</xdr:rowOff>
    </xdr:from>
    <xdr:to>
      <xdr:col>33</xdr:col>
      <xdr:colOff>1409700</xdr:colOff>
      <xdr:row>84</xdr:row>
      <xdr:rowOff>342900</xdr:rowOff>
    </xdr:to>
    <xdr:sp macro="" textlink="">
      <xdr:nvSpPr>
        <xdr:cNvPr id="306237" name="Text Box 61" hidden="1">
          <a:extLst>
            <a:ext uri="{FF2B5EF4-FFF2-40B4-BE49-F238E27FC236}">
              <a16:creationId xmlns:a16="http://schemas.microsoft.com/office/drawing/2014/main" id="{0A067CA0-52B5-C9E4-510C-AA36D0BBB57D}"/>
            </a:ext>
          </a:extLst>
        </xdr:cNvPr>
        <xdr:cNvSpPr txBox="1">
          <a:spLocks noChangeArrowheads="1"/>
        </xdr:cNvSpPr>
      </xdr:nvSpPr>
      <xdr:spPr bwMode="auto">
        <a:xfrm>
          <a:off x="21755100" y="1868805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17.xml><?xml version="1.0" encoding="utf-8"?>
<xdr:wsDr xmlns:xdr="http://schemas.openxmlformats.org/drawingml/2006/spreadsheetDrawing" xmlns:a="http://schemas.openxmlformats.org/drawingml/2006/main" xmlns:r="http://schemas.openxmlformats.org/officeDocument/2006/relationships">
  <xdr:twoCellAnchor editAs="absolute">
    <xdr:from>
      <xdr:col>37</xdr:col>
      <xdr:colOff>449614</xdr:colOff>
      <xdr:row>63</xdr:row>
      <xdr:rowOff>29627</xdr:rowOff>
    </xdr:from>
    <xdr:to>
      <xdr:col>38</xdr:col>
      <xdr:colOff>641241</xdr:colOff>
      <xdr:row>63</xdr:row>
      <xdr:rowOff>29627</xdr:rowOff>
    </xdr:to>
    <xdr:sp macro="" textlink="">
      <xdr:nvSpPr>
        <xdr:cNvPr id="48133" name="Text Box 5" hidden="1">
          <a:extLst>
            <a:ext uri="{FF2B5EF4-FFF2-40B4-BE49-F238E27FC236}">
              <a16:creationId xmlns:a16="http://schemas.microsoft.com/office/drawing/2014/main" id="{15CD92A7-CD3A-447E-94AD-8CA058F0B53D}"/>
            </a:ext>
          </a:extLst>
        </xdr:cNvPr>
        <xdr:cNvSpPr txBox="1">
          <a:spLocks noChangeArrowheads="1"/>
        </xdr:cNvSpPr>
      </xdr:nvSpPr>
      <xdr:spPr bwMode="auto">
        <a:xfrm>
          <a:off x="31097220" y="14554200"/>
          <a:ext cx="95250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373414</xdr:colOff>
      <xdr:row>63</xdr:row>
      <xdr:rowOff>29627</xdr:rowOff>
    </xdr:from>
    <xdr:to>
      <xdr:col>38</xdr:col>
      <xdr:colOff>526941</xdr:colOff>
      <xdr:row>65</xdr:row>
      <xdr:rowOff>103068</xdr:rowOff>
    </xdr:to>
    <xdr:sp macro="" textlink="">
      <xdr:nvSpPr>
        <xdr:cNvPr id="48137" name="Text Box 9" hidden="1">
          <a:extLst>
            <a:ext uri="{FF2B5EF4-FFF2-40B4-BE49-F238E27FC236}">
              <a16:creationId xmlns:a16="http://schemas.microsoft.com/office/drawing/2014/main" id="{4F8DA397-2046-48C4-8C47-6091877697BB}"/>
            </a:ext>
          </a:extLst>
        </xdr:cNvPr>
        <xdr:cNvSpPr txBox="1">
          <a:spLocks noChangeArrowheads="1"/>
        </xdr:cNvSpPr>
      </xdr:nvSpPr>
      <xdr:spPr bwMode="auto">
        <a:xfrm>
          <a:off x="31021020" y="14554200"/>
          <a:ext cx="914400" cy="396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373414</xdr:colOff>
      <xdr:row>75</xdr:row>
      <xdr:rowOff>173493</xdr:rowOff>
    </xdr:from>
    <xdr:to>
      <xdr:col>38</xdr:col>
      <xdr:colOff>526941</xdr:colOff>
      <xdr:row>75</xdr:row>
      <xdr:rowOff>173493</xdr:rowOff>
    </xdr:to>
    <xdr:sp macro="" textlink="">
      <xdr:nvSpPr>
        <xdr:cNvPr id="48138" name="Text Box 10" hidden="1">
          <a:extLst>
            <a:ext uri="{FF2B5EF4-FFF2-40B4-BE49-F238E27FC236}">
              <a16:creationId xmlns:a16="http://schemas.microsoft.com/office/drawing/2014/main" id="{D635FED5-F357-4822-B34B-79F43F775B0E}"/>
            </a:ext>
          </a:extLst>
        </xdr:cNvPr>
        <xdr:cNvSpPr txBox="1">
          <a:spLocks noChangeArrowheads="1"/>
        </xdr:cNvSpPr>
      </xdr:nvSpPr>
      <xdr:spPr bwMode="auto">
        <a:xfrm>
          <a:off x="31021020" y="16642080"/>
          <a:ext cx="91440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449614</xdr:colOff>
      <xdr:row>75</xdr:row>
      <xdr:rowOff>173493</xdr:rowOff>
    </xdr:from>
    <xdr:to>
      <xdr:col>38</xdr:col>
      <xdr:colOff>603141</xdr:colOff>
      <xdr:row>75</xdr:row>
      <xdr:rowOff>173493</xdr:rowOff>
    </xdr:to>
    <xdr:sp macro="" textlink="">
      <xdr:nvSpPr>
        <xdr:cNvPr id="48140" name="Text Box 12" hidden="1">
          <a:extLst>
            <a:ext uri="{FF2B5EF4-FFF2-40B4-BE49-F238E27FC236}">
              <a16:creationId xmlns:a16="http://schemas.microsoft.com/office/drawing/2014/main" id="{EE431A50-2463-478B-99AA-7AE8CF25F5B9}"/>
            </a:ext>
          </a:extLst>
        </xdr:cNvPr>
        <xdr:cNvSpPr txBox="1">
          <a:spLocks noChangeArrowheads="1"/>
        </xdr:cNvSpPr>
      </xdr:nvSpPr>
      <xdr:spPr bwMode="auto">
        <a:xfrm>
          <a:off x="31097220" y="16642080"/>
          <a:ext cx="91440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449614</xdr:colOff>
      <xdr:row>63</xdr:row>
      <xdr:rowOff>29627</xdr:rowOff>
    </xdr:from>
    <xdr:to>
      <xdr:col>38</xdr:col>
      <xdr:colOff>603141</xdr:colOff>
      <xdr:row>63</xdr:row>
      <xdr:rowOff>29627</xdr:rowOff>
    </xdr:to>
    <xdr:sp macro="" textlink="">
      <xdr:nvSpPr>
        <xdr:cNvPr id="48141" name="Text Box 13" hidden="1">
          <a:extLst>
            <a:ext uri="{FF2B5EF4-FFF2-40B4-BE49-F238E27FC236}">
              <a16:creationId xmlns:a16="http://schemas.microsoft.com/office/drawing/2014/main" id="{13E6C608-B3E9-44FD-AE34-A278D9803D77}"/>
            </a:ext>
          </a:extLst>
        </xdr:cNvPr>
        <xdr:cNvSpPr txBox="1">
          <a:spLocks noChangeArrowheads="1"/>
        </xdr:cNvSpPr>
      </xdr:nvSpPr>
      <xdr:spPr bwMode="auto">
        <a:xfrm>
          <a:off x="31097220" y="14554200"/>
          <a:ext cx="91440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9</xdr:row>
      <xdr:rowOff>38637</xdr:rowOff>
    </xdr:from>
    <xdr:to>
      <xdr:col>2</xdr:col>
      <xdr:colOff>564864</xdr:colOff>
      <xdr:row>13</xdr:row>
      <xdr:rowOff>46137</xdr:rowOff>
    </xdr:to>
    <xdr:sp macro="" textlink="">
      <xdr:nvSpPr>
        <xdr:cNvPr id="48142" name="Text Box 14" hidden="1">
          <a:extLst>
            <a:ext uri="{FF2B5EF4-FFF2-40B4-BE49-F238E27FC236}">
              <a16:creationId xmlns:a16="http://schemas.microsoft.com/office/drawing/2014/main" id="{2272FC6E-7156-4E74-B746-6BD360EFAA70}"/>
            </a:ext>
          </a:extLst>
        </xdr:cNvPr>
        <xdr:cNvSpPr txBox="1">
          <a:spLocks noChangeArrowheads="1"/>
        </xdr:cNvSpPr>
      </xdr:nvSpPr>
      <xdr:spPr bwMode="auto">
        <a:xfrm>
          <a:off x="3916680" y="1882140"/>
          <a:ext cx="1348740" cy="8077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10</xdr:row>
      <xdr:rowOff>106912</xdr:rowOff>
    </xdr:from>
    <xdr:to>
      <xdr:col>2</xdr:col>
      <xdr:colOff>564864</xdr:colOff>
      <xdr:row>14</xdr:row>
      <xdr:rowOff>88564</xdr:rowOff>
    </xdr:to>
    <xdr:sp macro="" textlink="">
      <xdr:nvSpPr>
        <xdr:cNvPr id="48143" name="Text Box 15" hidden="1">
          <a:extLst>
            <a:ext uri="{FF2B5EF4-FFF2-40B4-BE49-F238E27FC236}">
              <a16:creationId xmlns:a16="http://schemas.microsoft.com/office/drawing/2014/main" id="{9897F1E9-E165-49E4-95E4-24511FE30CE6}"/>
            </a:ext>
          </a:extLst>
        </xdr:cNvPr>
        <xdr:cNvSpPr txBox="1">
          <a:spLocks noChangeArrowheads="1"/>
        </xdr:cNvSpPr>
      </xdr:nvSpPr>
      <xdr:spPr bwMode="auto">
        <a:xfrm>
          <a:off x="3916680" y="2133600"/>
          <a:ext cx="1348740" cy="777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12</xdr:row>
      <xdr:rowOff>130420</xdr:rowOff>
    </xdr:from>
    <xdr:to>
      <xdr:col>2</xdr:col>
      <xdr:colOff>564864</xdr:colOff>
      <xdr:row>16</xdr:row>
      <xdr:rowOff>68979</xdr:rowOff>
    </xdr:to>
    <xdr:sp macro="" textlink="">
      <xdr:nvSpPr>
        <xdr:cNvPr id="48144" name="Text Box 16" hidden="1">
          <a:extLst>
            <a:ext uri="{FF2B5EF4-FFF2-40B4-BE49-F238E27FC236}">
              <a16:creationId xmlns:a16="http://schemas.microsoft.com/office/drawing/2014/main" id="{CDCDD0A0-5983-4DF7-B6D3-B6EE0BEC7E2F}"/>
            </a:ext>
          </a:extLst>
        </xdr:cNvPr>
        <xdr:cNvSpPr txBox="1">
          <a:spLocks noChangeArrowheads="1"/>
        </xdr:cNvSpPr>
      </xdr:nvSpPr>
      <xdr:spPr bwMode="auto">
        <a:xfrm>
          <a:off x="3916680" y="2575560"/>
          <a:ext cx="1348740" cy="7696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420404</xdr:colOff>
      <xdr:row>48</xdr:row>
      <xdr:rowOff>103504</xdr:rowOff>
    </xdr:from>
    <xdr:to>
      <xdr:col>38</xdr:col>
      <xdr:colOff>641241</xdr:colOff>
      <xdr:row>48</xdr:row>
      <xdr:rowOff>103504</xdr:rowOff>
    </xdr:to>
    <xdr:sp macro="" textlink="">
      <xdr:nvSpPr>
        <xdr:cNvPr id="252936" name="Text Box 8" hidden="1">
          <a:extLst>
            <a:ext uri="{FF2B5EF4-FFF2-40B4-BE49-F238E27FC236}">
              <a16:creationId xmlns:a16="http://schemas.microsoft.com/office/drawing/2014/main" id="{6F469F85-E901-4955-888C-81B1FE8B86C7}"/>
            </a:ext>
          </a:extLst>
        </xdr:cNvPr>
        <xdr:cNvSpPr txBox="1">
          <a:spLocks noChangeArrowheads="1"/>
        </xdr:cNvSpPr>
      </xdr:nvSpPr>
      <xdr:spPr bwMode="auto">
        <a:xfrm>
          <a:off x="30146625" y="10753725"/>
          <a:ext cx="96202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373414</xdr:colOff>
      <xdr:row>48</xdr:row>
      <xdr:rowOff>103504</xdr:rowOff>
    </xdr:from>
    <xdr:to>
      <xdr:col>38</xdr:col>
      <xdr:colOff>526941</xdr:colOff>
      <xdr:row>53</xdr:row>
      <xdr:rowOff>7598</xdr:rowOff>
    </xdr:to>
    <xdr:sp macro="" textlink="">
      <xdr:nvSpPr>
        <xdr:cNvPr id="252935" name="Text Box 7" hidden="1">
          <a:extLst>
            <a:ext uri="{FF2B5EF4-FFF2-40B4-BE49-F238E27FC236}">
              <a16:creationId xmlns:a16="http://schemas.microsoft.com/office/drawing/2014/main" id="{13BE16B6-4531-4E12-8F3B-81E0D5E31DC2}"/>
            </a:ext>
          </a:extLst>
        </xdr:cNvPr>
        <xdr:cNvSpPr txBox="1">
          <a:spLocks noChangeArrowheads="1"/>
        </xdr:cNvSpPr>
      </xdr:nvSpPr>
      <xdr:spPr bwMode="auto">
        <a:xfrm>
          <a:off x="30079950" y="10753725"/>
          <a:ext cx="91440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373414</xdr:colOff>
      <xdr:row>54</xdr:row>
      <xdr:rowOff>46239</xdr:rowOff>
    </xdr:from>
    <xdr:to>
      <xdr:col>38</xdr:col>
      <xdr:colOff>526941</xdr:colOff>
      <xdr:row>54</xdr:row>
      <xdr:rowOff>46239</xdr:rowOff>
    </xdr:to>
    <xdr:sp macro="" textlink="">
      <xdr:nvSpPr>
        <xdr:cNvPr id="252934" name="Text Box 6" hidden="1">
          <a:extLst>
            <a:ext uri="{FF2B5EF4-FFF2-40B4-BE49-F238E27FC236}">
              <a16:creationId xmlns:a16="http://schemas.microsoft.com/office/drawing/2014/main" id="{9291E109-DCDB-4545-A1A1-01AB169C021C}"/>
            </a:ext>
          </a:extLst>
        </xdr:cNvPr>
        <xdr:cNvSpPr txBox="1">
          <a:spLocks noChangeArrowheads="1"/>
        </xdr:cNvSpPr>
      </xdr:nvSpPr>
      <xdr:spPr bwMode="auto">
        <a:xfrm>
          <a:off x="30079950" y="12230100"/>
          <a:ext cx="914400"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420404</xdr:colOff>
      <xdr:row>54</xdr:row>
      <xdr:rowOff>46239</xdr:rowOff>
    </xdr:from>
    <xdr:to>
      <xdr:col>38</xdr:col>
      <xdr:colOff>603141</xdr:colOff>
      <xdr:row>54</xdr:row>
      <xdr:rowOff>46239</xdr:rowOff>
    </xdr:to>
    <xdr:sp macro="" textlink="">
      <xdr:nvSpPr>
        <xdr:cNvPr id="252933" name="Text Box 5" hidden="1">
          <a:extLst>
            <a:ext uri="{FF2B5EF4-FFF2-40B4-BE49-F238E27FC236}">
              <a16:creationId xmlns:a16="http://schemas.microsoft.com/office/drawing/2014/main" id="{34B91F96-E697-42D8-B5B6-A243D330D911}"/>
            </a:ext>
          </a:extLst>
        </xdr:cNvPr>
        <xdr:cNvSpPr txBox="1">
          <a:spLocks noChangeArrowheads="1"/>
        </xdr:cNvSpPr>
      </xdr:nvSpPr>
      <xdr:spPr bwMode="auto">
        <a:xfrm>
          <a:off x="30146625" y="12230100"/>
          <a:ext cx="923925"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420404</xdr:colOff>
      <xdr:row>48</xdr:row>
      <xdr:rowOff>103504</xdr:rowOff>
    </xdr:from>
    <xdr:to>
      <xdr:col>38</xdr:col>
      <xdr:colOff>603141</xdr:colOff>
      <xdr:row>48</xdr:row>
      <xdr:rowOff>103504</xdr:rowOff>
    </xdr:to>
    <xdr:sp macro="" textlink="">
      <xdr:nvSpPr>
        <xdr:cNvPr id="252932" name="Text Box 4" hidden="1">
          <a:extLst>
            <a:ext uri="{FF2B5EF4-FFF2-40B4-BE49-F238E27FC236}">
              <a16:creationId xmlns:a16="http://schemas.microsoft.com/office/drawing/2014/main" id="{D8D1D499-3363-4B1E-8827-2A3497BBAD9D}"/>
            </a:ext>
          </a:extLst>
        </xdr:cNvPr>
        <xdr:cNvSpPr txBox="1">
          <a:spLocks noChangeArrowheads="1"/>
        </xdr:cNvSpPr>
      </xdr:nvSpPr>
      <xdr:spPr bwMode="auto">
        <a:xfrm>
          <a:off x="30146625" y="10753725"/>
          <a:ext cx="92392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9</xdr:row>
      <xdr:rowOff>38637</xdr:rowOff>
    </xdr:from>
    <xdr:to>
      <xdr:col>2</xdr:col>
      <xdr:colOff>564864</xdr:colOff>
      <xdr:row>13</xdr:row>
      <xdr:rowOff>46137</xdr:rowOff>
    </xdr:to>
    <xdr:sp macro="" textlink="">
      <xdr:nvSpPr>
        <xdr:cNvPr id="252931" name="Text Box 3" hidden="1">
          <a:extLst>
            <a:ext uri="{FF2B5EF4-FFF2-40B4-BE49-F238E27FC236}">
              <a16:creationId xmlns:a16="http://schemas.microsoft.com/office/drawing/2014/main" id="{3B89C92C-9378-43AA-9CFC-9E270B027BCE}"/>
            </a:ext>
          </a:extLst>
        </xdr:cNvPr>
        <xdr:cNvSpPr txBox="1">
          <a:spLocks noChangeArrowheads="1"/>
        </xdr:cNvSpPr>
      </xdr:nvSpPr>
      <xdr:spPr bwMode="auto">
        <a:xfrm>
          <a:off x="3800475" y="1905000"/>
          <a:ext cx="13144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10</xdr:row>
      <xdr:rowOff>106912</xdr:rowOff>
    </xdr:from>
    <xdr:to>
      <xdr:col>2</xdr:col>
      <xdr:colOff>564864</xdr:colOff>
      <xdr:row>14</xdr:row>
      <xdr:rowOff>88564</xdr:rowOff>
    </xdr:to>
    <xdr:sp macro="" textlink="">
      <xdr:nvSpPr>
        <xdr:cNvPr id="252930" name="Text Box 2" hidden="1">
          <a:extLst>
            <a:ext uri="{FF2B5EF4-FFF2-40B4-BE49-F238E27FC236}">
              <a16:creationId xmlns:a16="http://schemas.microsoft.com/office/drawing/2014/main" id="{AF17B70A-55D9-4991-9582-D9D33066EF10}"/>
            </a:ext>
          </a:extLst>
        </xdr:cNvPr>
        <xdr:cNvSpPr txBox="1">
          <a:spLocks noChangeArrowheads="1"/>
        </xdr:cNvSpPr>
      </xdr:nvSpPr>
      <xdr:spPr bwMode="auto">
        <a:xfrm>
          <a:off x="3800475" y="2162175"/>
          <a:ext cx="13144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12</xdr:row>
      <xdr:rowOff>130420</xdr:rowOff>
    </xdr:from>
    <xdr:to>
      <xdr:col>2</xdr:col>
      <xdr:colOff>564864</xdr:colOff>
      <xdr:row>16</xdr:row>
      <xdr:rowOff>68979</xdr:rowOff>
    </xdr:to>
    <xdr:sp macro="" textlink="">
      <xdr:nvSpPr>
        <xdr:cNvPr id="252929" name="Text Box 1" hidden="1">
          <a:extLst>
            <a:ext uri="{FF2B5EF4-FFF2-40B4-BE49-F238E27FC236}">
              <a16:creationId xmlns:a16="http://schemas.microsoft.com/office/drawing/2014/main" id="{5C1C8FF7-34FD-4EAB-ACEE-D5D878FF6E3A}"/>
            </a:ext>
          </a:extLst>
        </xdr:cNvPr>
        <xdr:cNvSpPr txBox="1">
          <a:spLocks noChangeArrowheads="1"/>
        </xdr:cNvSpPr>
      </xdr:nvSpPr>
      <xdr:spPr bwMode="auto">
        <a:xfrm>
          <a:off x="3800475" y="260985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416218</xdr:colOff>
      <xdr:row>40</xdr:row>
      <xdr:rowOff>103797</xdr:rowOff>
    </xdr:from>
    <xdr:to>
      <xdr:col>38</xdr:col>
      <xdr:colOff>608623</xdr:colOff>
      <xdr:row>40</xdr:row>
      <xdr:rowOff>111417</xdr:rowOff>
    </xdr:to>
    <xdr:sp macro="" textlink="">
      <xdr:nvSpPr>
        <xdr:cNvPr id="252944" name="Text Box 16" hidden="1">
          <a:extLst>
            <a:ext uri="{FF2B5EF4-FFF2-40B4-BE49-F238E27FC236}">
              <a16:creationId xmlns:a16="http://schemas.microsoft.com/office/drawing/2014/main" id="{9CCA4A50-7403-47E1-8CC0-F290157A4F2E}"/>
            </a:ext>
          </a:extLst>
        </xdr:cNvPr>
        <xdr:cNvSpPr txBox="1">
          <a:spLocks noChangeArrowheads="1"/>
        </xdr:cNvSpPr>
      </xdr:nvSpPr>
      <xdr:spPr bwMode="auto">
        <a:xfrm>
          <a:off x="30146625" y="9344025"/>
          <a:ext cx="971550"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340018</xdr:colOff>
      <xdr:row>40</xdr:row>
      <xdr:rowOff>103797</xdr:rowOff>
    </xdr:from>
    <xdr:to>
      <xdr:col>38</xdr:col>
      <xdr:colOff>492418</xdr:colOff>
      <xdr:row>48</xdr:row>
      <xdr:rowOff>149271</xdr:rowOff>
    </xdr:to>
    <xdr:sp macro="" textlink="">
      <xdr:nvSpPr>
        <xdr:cNvPr id="252943" name="Text Box 15" hidden="1">
          <a:extLst>
            <a:ext uri="{FF2B5EF4-FFF2-40B4-BE49-F238E27FC236}">
              <a16:creationId xmlns:a16="http://schemas.microsoft.com/office/drawing/2014/main" id="{74EFF6A7-FE24-41A3-95B8-F75D40345088}"/>
            </a:ext>
          </a:extLst>
        </xdr:cNvPr>
        <xdr:cNvSpPr txBox="1">
          <a:spLocks noChangeArrowheads="1"/>
        </xdr:cNvSpPr>
      </xdr:nvSpPr>
      <xdr:spPr bwMode="auto">
        <a:xfrm>
          <a:off x="30079950" y="9344025"/>
          <a:ext cx="914400" cy="1466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340018</xdr:colOff>
      <xdr:row>51</xdr:row>
      <xdr:rowOff>59160</xdr:rowOff>
    </xdr:from>
    <xdr:to>
      <xdr:col>38</xdr:col>
      <xdr:colOff>492418</xdr:colOff>
      <xdr:row>51</xdr:row>
      <xdr:rowOff>173460</xdr:rowOff>
    </xdr:to>
    <xdr:sp macro="" textlink="">
      <xdr:nvSpPr>
        <xdr:cNvPr id="252942" name="Text Box 14" hidden="1">
          <a:extLst>
            <a:ext uri="{FF2B5EF4-FFF2-40B4-BE49-F238E27FC236}">
              <a16:creationId xmlns:a16="http://schemas.microsoft.com/office/drawing/2014/main" id="{6C70BA9F-88B0-4854-B844-DDB2DDBC3FD2}"/>
            </a:ext>
          </a:extLst>
        </xdr:cNvPr>
        <xdr:cNvSpPr txBox="1">
          <a:spLocks noChangeArrowheads="1"/>
        </xdr:cNvSpPr>
      </xdr:nvSpPr>
      <xdr:spPr bwMode="auto">
        <a:xfrm>
          <a:off x="30079950" y="11277600"/>
          <a:ext cx="914400"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416218</xdr:colOff>
      <xdr:row>51</xdr:row>
      <xdr:rowOff>59160</xdr:rowOff>
    </xdr:from>
    <xdr:to>
      <xdr:col>38</xdr:col>
      <xdr:colOff>568618</xdr:colOff>
      <xdr:row>51</xdr:row>
      <xdr:rowOff>173460</xdr:rowOff>
    </xdr:to>
    <xdr:sp macro="" textlink="">
      <xdr:nvSpPr>
        <xdr:cNvPr id="252941" name="Text Box 13" hidden="1">
          <a:extLst>
            <a:ext uri="{FF2B5EF4-FFF2-40B4-BE49-F238E27FC236}">
              <a16:creationId xmlns:a16="http://schemas.microsoft.com/office/drawing/2014/main" id="{4ADB5933-103E-4E84-8094-A05ED8FDF6AD}"/>
            </a:ext>
          </a:extLst>
        </xdr:cNvPr>
        <xdr:cNvSpPr txBox="1">
          <a:spLocks noChangeArrowheads="1"/>
        </xdr:cNvSpPr>
      </xdr:nvSpPr>
      <xdr:spPr bwMode="auto">
        <a:xfrm>
          <a:off x="30146625" y="11277600"/>
          <a:ext cx="923925"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416218</xdr:colOff>
      <xdr:row>40</xdr:row>
      <xdr:rowOff>103797</xdr:rowOff>
    </xdr:from>
    <xdr:to>
      <xdr:col>38</xdr:col>
      <xdr:colOff>568618</xdr:colOff>
      <xdr:row>40</xdr:row>
      <xdr:rowOff>111417</xdr:rowOff>
    </xdr:to>
    <xdr:sp macro="" textlink="">
      <xdr:nvSpPr>
        <xdr:cNvPr id="252940" name="Text Box 12" hidden="1">
          <a:extLst>
            <a:ext uri="{FF2B5EF4-FFF2-40B4-BE49-F238E27FC236}">
              <a16:creationId xmlns:a16="http://schemas.microsoft.com/office/drawing/2014/main" id="{019A3510-28C7-4C11-BB21-C29F2EFB7362}"/>
            </a:ext>
          </a:extLst>
        </xdr:cNvPr>
        <xdr:cNvSpPr txBox="1">
          <a:spLocks noChangeArrowheads="1"/>
        </xdr:cNvSpPr>
      </xdr:nvSpPr>
      <xdr:spPr bwMode="auto">
        <a:xfrm>
          <a:off x="30146625" y="9344025"/>
          <a:ext cx="923925"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416218</xdr:colOff>
      <xdr:row>40</xdr:row>
      <xdr:rowOff>103797</xdr:rowOff>
    </xdr:from>
    <xdr:to>
      <xdr:col>38</xdr:col>
      <xdr:colOff>608623</xdr:colOff>
      <xdr:row>40</xdr:row>
      <xdr:rowOff>111417</xdr:rowOff>
    </xdr:to>
    <xdr:sp macro="" textlink="">
      <xdr:nvSpPr>
        <xdr:cNvPr id="252949" name="Text Box 21" hidden="1">
          <a:extLst>
            <a:ext uri="{FF2B5EF4-FFF2-40B4-BE49-F238E27FC236}">
              <a16:creationId xmlns:a16="http://schemas.microsoft.com/office/drawing/2014/main" id="{24E5732B-415D-439E-9A97-1FF4340BAF4C}"/>
            </a:ext>
          </a:extLst>
        </xdr:cNvPr>
        <xdr:cNvSpPr txBox="1">
          <a:spLocks noChangeArrowheads="1"/>
        </xdr:cNvSpPr>
      </xdr:nvSpPr>
      <xdr:spPr bwMode="auto">
        <a:xfrm>
          <a:off x="30146625" y="9344025"/>
          <a:ext cx="971550"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340018</xdr:colOff>
      <xdr:row>40</xdr:row>
      <xdr:rowOff>103797</xdr:rowOff>
    </xdr:from>
    <xdr:to>
      <xdr:col>38</xdr:col>
      <xdr:colOff>492418</xdr:colOff>
      <xdr:row>48</xdr:row>
      <xdr:rowOff>149271</xdr:rowOff>
    </xdr:to>
    <xdr:sp macro="" textlink="">
      <xdr:nvSpPr>
        <xdr:cNvPr id="252948" name="Text Box 20" hidden="1">
          <a:extLst>
            <a:ext uri="{FF2B5EF4-FFF2-40B4-BE49-F238E27FC236}">
              <a16:creationId xmlns:a16="http://schemas.microsoft.com/office/drawing/2014/main" id="{583BB590-CA17-42A2-A731-0F38369C2E58}"/>
            </a:ext>
          </a:extLst>
        </xdr:cNvPr>
        <xdr:cNvSpPr txBox="1">
          <a:spLocks noChangeArrowheads="1"/>
        </xdr:cNvSpPr>
      </xdr:nvSpPr>
      <xdr:spPr bwMode="auto">
        <a:xfrm>
          <a:off x="30079950" y="9344025"/>
          <a:ext cx="914400" cy="1466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340018</xdr:colOff>
      <xdr:row>51</xdr:row>
      <xdr:rowOff>59160</xdr:rowOff>
    </xdr:from>
    <xdr:to>
      <xdr:col>38</xdr:col>
      <xdr:colOff>492418</xdr:colOff>
      <xdr:row>51</xdr:row>
      <xdr:rowOff>173460</xdr:rowOff>
    </xdr:to>
    <xdr:sp macro="" textlink="">
      <xdr:nvSpPr>
        <xdr:cNvPr id="252947" name="Text Box 19" hidden="1">
          <a:extLst>
            <a:ext uri="{FF2B5EF4-FFF2-40B4-BE49-F238E27FC236}">
              <a16:creationId xmlns:a16="http://schemas.microsoft.com/office/drawing/2014/main" id="{34161C3E-251C-4E5B-9E5D-3F3FE65520CA}"/>
            </a:ext>
          </a:extLst>
        </xdr:cNvPr>
        <xdr:cNvSpPr txBox="1">
          <a:spLocks noChangeArrowheads="1"/>
        </xdr:cNvSpPr>
      </xdr:nvSpPr>
      <xdr:spPr bwMode="auto">
        <a:xfrm>
          <a:off x="30079950" y="11277600"/>
          <a:ext cx="914400"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416218</xdr:colOff>
      <xdr:row>51</xdr:row>
      <xdr:rowOff>59160</xdr:rowOff>
    </xdr:from>
    <xdr:to>
      <xdr:col>38</xdr:col>
      <xdr:colOff>568618</xdr:colOff>
      <xdr:row>51</xdr:row>
      <xdr:rowOff>173460</xdr:rowOff>
    </xdr:to>
    <xdr:sp macro="" textlink="">
      <xdr:nvSpPr>
        <xdr:cNvPr id="252946" name="Text Box 18" hidden="1">
          <a:extLst>
            <a:ext uri="{FF2B5EF4-FFF2-40B4-BE49-F238E27FC236}">
              <a16:creationId xmlns:a16="http://schemas.microsoft.com/office/drawing/2014/main" id="{44CA8B3D-174D-4CF4-AF8A-63AA8EC7665E}"/>
            </a:ext>
          </a:extLst>
        </xdr:cNvPr>
        <xdr:cNvSpPr txBox="1">
          <a:spLocks noChangeArrowheads="1"/>
        </xdr:cNvSpPr>
      </xdr:nvSpPr>
      <xdr:spPr bwMode="auto">
        <a:xfrm>
          <a:off x="30146625" y="11277600"/>
          <a:ext cx="923925"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416218</xdr:colOff>
      <xdr:row>40</xdr:row>
      <xdr:rowOff>103797</xdr:rowOff>
    </xdr:from>
    <xdr:to>
      <xdr:col>38</xdr:col>
      <xdr:colOff>568618</xdr:colOff>
      <xdr:row>40</xdr:row>
      <xdr:rowOff>111417</xdr:rowOff>
    </xdr:to>
    <xdr:sp macro="" textlink="">
      <xdr:nvSpPr>
        <xdr:cNvPr id="252945" name="Text Box 17" hidden="1">
          <a:extLst>
            <a:ext uri="{FF2B5EF4-FFF2-40B4-BE49-F238E27FC236}">
              <a16:creationId xmlns:a16="http://schemas.microsoft.com/office/drawing/2014/main" id="{AAD2393C-B08C-4C9F-873B-0FD55CB002BA}"/>
            </a:ext>
          </a:extLst>
        </xdr:cNvPr>
        <xdr:cNvSpPr txBox="1">
          <a:spLocks noChangeArrowheads="1"/>
        </xdr:cNvSpPr>
      </xdr:nvSpPr>
      <xdr:spPr bwMode="auto">
        <a:xfrm>
          <a:off x="30146625" y="9344025"/>
          <a:ext cx="923925"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416218</xdr:colOff>
      <xdr:row>40</xdr:row>
      <xdr:rowOff>103797</xdr:rowOff>
    </xdr:from>
    <xdr:to>
      <xdr:col>38</xdr:col>
      <xdr:colOff>608623</xdr:colOff>
      <xdr:row>40</xdr:row>
      <xdr:rowOff>111417</xdr:rowOff>
    </xdr:to>
    <xdr:sp macro="" textlink="">
      <xdr:nvSpPr>
        <xdr:cNvPr id="252954" name="Text Box 26" hidden="1">
          <a:extLst>
            <a:ext uri="{FF2B5EF4-FFF2-40B4-BE49-F238E27FC236}">
              <a16:creationId xmlns:a16="http://schemas.microsoft.com/office/drawing/2014/main" id="{3C891323-E76A-407C-88E8-12B8106EBC18}"/>
            </a:ext>
          </a:extLst>
        </xdr:cNvPr>
        <xdr:cNvSpPr txBox="1">
          <a:spLocks noChangeArrowheads="1"/>
        </xdr:cNvSpPr>
      </xdr:nvSpPr>
      <xdr:spPr bwMode="auto">
        <a:xfrm>
          <a:off x="31074360" y="9182100"/>
          <a:ext cx="1005840" cy="7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340018</xdr:colOff>
      <xdr:row>40</xdr:row>
      <xdr:rowOff>103797</xdr:rowOff>
    </xdr:from>
    <xdr:to>
      <xdr:col>38</xdr:col>
      <xdr:colOff>492418</xdr:colOff>
      <xdr:row>48</xdr:row>
      <xdr:rowOff>135391</xdr:rowOff>
    </xdr:to>
    <xdr:sp macro="" textlink="">
      <xdr:nvSpPr>
        <xdr:cNvPr id="252953" name="Text Box 25" hidden="1">
          <a:extLst>
            <a:ext uri="{FF2B5EF4-FFF2-40B4-BE49-F238E27FC236}">
              <a16:creationId xmlns:a16="http://schemas.microsoft.com/office/drawing/2014/main" id="{61ECF97E-5E64-4693-86CD-E54A91D323FB}"/>
            </a:ext>
          </a:extLst>
        </xdr:cNvPr>
        <xdr:cNvSpPr txBox="1">
          <a:spLocks noChangeArrowheads="1"/>
        </xdr:cNvSpPr>
      </xdr:nvSpPr>
      <xdr:spPr bwMode="auto">
        <a:xfrm>
          <a:off x="31005780" y="9182100"/>
          <a:ext cx="944880" cy="14249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340018</xdr:colOff>
      <xdr:row>51</xdr:row>
      <xdr:rowOff>65904</xdr:rowOff>
    </xdr:from>
    <xdr:to>
      <xdr:col>38</xdr:col>
      <xdr:colOff>492418</xdr:colOff>
      <xdr:row>51</xdr:row>
      <xdr:rowOff>159611</xdr:rowOff>
    </xdr:to>
    <xdr:sp macro="" textlink="">
      <xdr:nvSpPr>
        <xdr:cNvPr id="252952" name="Text Box 24" hidden="1">
          <a:extLst>
            <a:ext uri="{FF2B5EF4-FFF2-40B4-BE49-F238E27FC236}">
              <a16:creationId xmlns:a16="http://schemas.microsoft.com/office/drawing/2014/main" id="{E0C89A7B-8F9F-4DAA-9706-C7B66450BB88}"/>
            </a:ext>
          </a:extLst>
        </xdr:cNvPr>
        <xdr:cNvSpPr txBox="1">
          <a:spLocks noChangeArrowheads="1"/>
        </xdr:cNvSpPr>
      </xdr:nvSpPr>
      <xdr:spPr bwMode="auto">
        <a:xfrm>
          <a:off x="31005780" y="11049000"/>
          <a:ext cx="944880" cy="121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416218</xdr:colOff>
      <xdr:row>51</xdr:row>
      <xdr:rowOff>65904</xdr:rowOff>
    </xdr:from>
    <xdr:to>
      <xdr:col>38</xdr:col>
      <xdr:colOff>568618</xdr:colOff>
      <xdr:row>51</xdr:row>
      <xdr:rowOff>159611</xdr:rowOff>
    </xdr:to>
    <xdr:sp macro="" textlink="">
      <xdr:nvSpPr>
        <xdr:cNvPr id="252951" name="Text Box 23" hidden="1">
          <a:extLst>
            <a:ext uri="{FF2B5EF4-FFF2-40B4-BE49-F238E27FC236}">
              <a16:creationId xmlns:a16="http://schemas.microsoft.com/office/drawing/2014/main" id="{320CFB50-3AD1-4203-89EC-E454B249AB09}"/>
            </a:ext>
          </a:extLst>
        </xdr:cNvPr>
        <xdr:cNvSpPr txBox="1">
          <a:spLocks noChangeArrowheads="1"/>
        </xdr:cNvSpPr>
      </xdr:nvSpPr>
      <xdr:spPr bwMode="auto">
        <a:xfrm>
          <a:off x="31074360" y="11049000"/>
          <a:ext cx="952500" cy="121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416218</xdr:colOff>
      <xdr:row>40</xdr:row>
      <xdr:rowOff>103797</xdr:rowOff>
    </xdr:from>
    <xdr:to>
      <xdr:col>38</xdr:col>
      <xdr:colOff>568618</xdr:colOff>
      <xdr:row>40</xdr:row>
      <xdr:rowOff>111417</xdr:rowOff>
    </xdr:to>
    <xdr:sp macro="" textlink="">
      <xdr:nvSpPr>
        <xdr:cNvPr id="252950" name="Text Box 22" hidden="1">
          <a:extLst>
            <a:ext uri="{FF2B5EF4-FFF2-40B4-BE49-F238E27FC236}">
              <a16:creationId xmlns:a16="http://schemas.microsoft.com/office/drawing/2014/main" id="{A462AF66-2A46-47A3-98FD-77AB5B570FC3}"/>
            </a:ext>
          </a:extLst>
        </xdr:cNvPr>
        <xdr:cNvSpPr txBox="1">
          <a:spLocks noChangeArrowheads="1"/>
        </xdr:cNvSpPr>
      </xdr:nvSpPr>
      <xdr:spPr bwMode="auto">
        <a:xfrm>
          <a:off x="31074360" y="9182100"/>
          <a:ext cx="952500" cy="7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416218</xdr:colOff>
      <xdr:row>40</xdr:row>
      <xdr:rowOff>103797</xdr:rowOff>
    </xdr:from>
    <xdr:to>
      <xdr:col>38</xdr:col>
      <xdr:colOff>608623</xdr:colOff>
      <xdr:row>40</xdr:row>
      <xdr:rowOff>111417</xdr:rowOff>
    </xdr:to>
    <xdr:sp macro="" textlink="">
      <xdr:nvSpPr>
        <xdr:cNvPr id="252959" name="Text Box 31" hidden="1">
          <a:extLst>
            <a:ext uri="{FF2B5EF4-FFF2-40B4-BE49-F238E27FC236}">
              <a16:creationId xmlns:a16="http://schemas.microsoft.com/office/drawing/2014/main" id="{4DEACF51-F30D-44F1-9204-889832AE9BBF}"/>
            </a:ext>
          </a:extLst>
        </xdr:cNvPr>
        <xdr:cNvSpPr txBox="1">
          <a:spLocks noChangeArrowheads="1"/>
        </xdr:cNvSpPr>
      </xdr:nvSpPr>
      <xdr:spPr bwMode="auto">
        <a:xfrm>
          <a:off x="31066740" y="9182100"/>
          <a:ext cx="10134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340018</xdr:colOff>
      <xdr:row>40</xdr:row>
      <xdr:rowOff>103797</xdr:rowOff>
    </xdr:from>
    <xdr:to>
      <xdr:col>38</xdr:col>
      <xdr:colOff>492418</xdr:colOff>
      <xdr:row>48</xdr:row>
      <xdr:rowOff>135391</xdr:rowOff>
    </xdr:to>
    <xdr:sp macro="" textlink="">
      <xdr:nvSpPr>
        <xdr:cNvPr id="252958" name="Text Box 30" hidden="1">
          <a:extLst>
            <a:ext uri="{FF2B5EF4-FFF2-40B4-BE49-F238E27FC236}">
              <a16:creationId xmlns:a16="http://schemas.microsoft.com/office/drawing/2014/main" id="{6463DD54-AB05-4343-9DCE-2BBBCA407800}"/>
            </a:ext>
          </a:extLst>
        </xdr:cNvPr>
        <xdr:cNvSpPr txBox="1">
          <a:spLocks noChangeArrowheads="1"/>
        </xdr:cNvSpPr>
      </xdr:nvSpPr>
      <xdr:spPr bwMode="auto">
        <a:xfrm>
          <a:off x="30998160" y="9182100"/>
          <a:ext cx="944880" cy="1417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340018</xdr:colOff>
      <xdr:row>51</xdr:row>
      <xdr:rowOff>65904</xdr:rowOff>
    </xdr:from>
    <xdr:to>
      <xdr:col>38</xdr:col>
      <xdr:colOff>492418</xdr:colOff>
      <xdr:row>51</xdr:row>
      <xdr:rowOff>159611</xdr:rowOff>
    </xdr:to>
    <xdr:sp macro="" textlink="">
      <xdr:nvSpPr>
        <xdr:cNvPr id="252957" name="Text Box 29" hidden="1">
          <a:extLst>
            <a:ext uri="{FF2B5EF4-FFF2-40B4-BE49-F238E27FC236}">
              <a16:creationId xmlns:a16="http://schemas.microsoft.com/office/drawing/2014/main" id="{4059B9B1-6440-4DB7-9BE4-D095C8912E0A}"/>
            </a:ext>
          </a:extLst>
        </xdr:cNvPr>
        <xdr:cNvSpPr txBox="1">
          <a:spLocks noChangeArrowheads="1"/>
        </xdr:cNvSpPr>
      </xdr:nvSpPr>
      <xdr:spPr bwMode="auto">
        <a:xfrm>
          <a:off x="30998160" y="11041380"/>
          <a:ext cx="944880" cy="121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416218</xdr:colOff>
      <xdr:row>51</xdr:row>
      <xdr:rowOff>65904</xdr:rowOff>
    </xdr:from>
    <xdr:to>
      <xdr:col>38</xdr:col>
      <xdr:colOff>568618</xdr:colOff>
      <xdr:row>51</xdr:row>
      <xdr:rowOff>159611</xdr:rowOff>
    </xdr:to>
    <xdr:sp macro="" textlink="">
      <xdr:nvSpPr>
        <xdr:cNvPr id="252956" name="Text Box 28" hidden="1">
          <a:extLst>
            <a:ext uri="{FF2B5EF4-FFF2-40B4-BE49-F238E27FC236}">
              <a16:creationId xmlns:a16="http://schemas.microsoft.com/office/drawing/2014/main" id="{DE9C1765-F87E-4A31-93AA-69EFFDF2BE86}"/>
            </a:ext>
          </a:extLst>
        </xdr:cNvPr>
        <xdr:cNvSpPr txBox="1">
          <a:spLocks noChangeArrowheads="1"/>
        </xdr:cNvSpPr>
      </xdr:nvSpPr>
      <xdr:spPr bwMode="auto">
        <a:xfrm>
          <a:off x="31066740" y="11041380"/>
          <a:ext cx="952500" cy="121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416218</xdr:colOff>
      <xdr:row>40</xdr:row>
      <xdr:rowOff>103797</xdr:rowOff>
    </xdr:from>
    <xdr:to>
      <xdr:col>38</xdr:col>
      <xdr:colOff>568618</xdr:colOff>
      <xdr:row>40</xdr:row>
      <xdr:rowOff>111417</xdr:rowOff>
    </xdr:to>
    <xdr:sp macro="" textlink="">
      <xdr:nvSpPr>
        <xdr:cNvPr id="252955" name="Text Box 27" hidden="1">
          <a:extLst>
            <a:ext uri="{FF2B5EF4-FFF2-40B4-BE49-F238E27FC236}">
              <a16:creationId xmlns:a16="http://schemas.microsoft.com/office/drawing/2014/main" id="{57035444-BBC5-426C-93BF-8E7570DBDA01}"/>
            </a:ext>
          </a:extLst>
        </xdr:cNvPr>
        <xdr:cNvSpPr txBox="1">
          <a:spLocks noChangeArrowheads="1"/>
        </xdr:cNvSpPr>
      </xdr:nvSpPr>
      <xdr:spPr bwMode="auto">
        <a:xfrm>
          <a:off x="31066740" y="9182100"/>
          <a:ext cx="952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40</xdr:row>
      <xdr:rowOff>103797</xdr:rowOff>
    </xdr:from>
    <xdr:to>
      <xdr:col>38</xdr:col>
      <xdr:colOff>608623</xdr:colOff>
      <xdr:row>40</xdr:row>
      <xdr:rowOff>124883</xdr:rowOff>
    </xdr:to>
    <xdr:sp macro="" textlink="">
      <xdr:nvSpPr>
        <xdr:cNvPr id="252964" name="Text Box 36" hidden="1">
          <a:extLst>
            <a:ext uri="{FF2B5EF4-FFF2-40B4-BE49-F238E27FC236}">
              <a16:creationId xmlns:a16="http://schemas.microsoft.com/office/drawing/2014/main" id="{68A2020A-3B41-477A-A799-21E4A30D071D}"/>
            </a:ext>
          </a:extLst>
        </xdr:cNvPr>
        <xdr:cNvSpPr txBox="1">
          <a:spLocks noChangeArrowheads="1"/>
        </xdr:cNvSpPr>
      </xdr:nvSpPr>
      <xdr:spPr bwMode="auto">
        <a:xfrm>
          <a:off x="30127575" y="9344025"/>
          <a:ext cx="990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340018</xdr:colOff>
      <xdr:row>40</xdr:row>
      <xdr:rowOff>103797</xdr:rowOff>
    </xdr:from>
    <xdr:to>
      <xdr:col>38</xdr:col>
      <xdr:colOff>492418</xdr:colOff>
      <xdr:row>48</xdr:row>
      <xdr:rowOff>135391</xdr:rowOff>
    </xdr:to>
    <xdr:sp macro="" textlink="">
      <xdr:nvSpPr>
        <xdr:cNvPr id="252963" name="Text Box 35" hidden="1">
          <a:extLst>
            <a:ext uri="{FF2B5EF4-FFF2-40B4-BE49-F238E27FC236}">
              <a16:creationId xmlns:a16="http://schemas.microsoft.com/office/drawing/2014/main" id="{1037621C-C7F3-4023-B091-BAF39AC4CA68}"/>
            </a:ext>
          </a:extLst>
        </xdr:cNvPr>
        <xdr:cNvSpPr txBox="1">
          <a:spLocks noChangeArrowheads="1"/>
        </xdr:cNvSpPr>
      </xdr:nvSpPr>
      <xdr:spPr bwMode="auto">
        <a:xfrm>
          <a:off x="30060900" y="9344025"/>
          <a:ext cx="914400" cy="1457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340018</xdr:colOff>
      <xdr:row>51</xdr:row>
      <xdr:rowOff>65904</xdr:rowOff>
    </xdr:from>
    <xdr:to>
      <xdr:col>38</xdr:col>
      <xdr:colOff>492418</xdr:colOff>
      <xdr:row>51</xdr:row>
      <xdr:rowOff>159611</xdr:rowOff>
    </xdr:to>
    <xdr:sp macro="" textlink="">
      <xdr:nvSpPr>
        <xdr:cNvPr id="252962" name="Text Box 34" hidden="1">
          <a:extLst>
            <a:ext uri="{FF2B5EF4-FFF2-40B4-BE49-F238E27FC236}">
              <a16:creationId xmlns:a16="http://schemas.microsoft.com/office/drawing/2014/main" id="{E9912762-3D67-4238-88E2-DC7222293139}"/>
            </a:ext>
          </a:extLst>
        </xdr:cNvPr>
        <xdr:cNvSpPr txBox="1">
          <a:spLocks noChangeArrowheads="1"/>
        </xdr:cNvSpPr>
      </xdr:nvSpPr>
      <xdr:spPr bwMode="auto">
        <a:xfrm>
          <a:off x="30060900" y="11258550"/>
          <a:ext cx="914400"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51</xdr:row>
      <xdr:rowOff>65904</xdr:rowOff>
    </xdr:from>
    <xdr:to>
      <xdr:col>38</xdr:col>
      <xdr:colOff>568618</xdr:colOff>
      <xdr:row>51</xdr:row>
      <xdr:rowOff>159611</xdr:rowOff>
    </xdr:to>
    <xdr:sp macro="" textlink="">
      <xdr:nvSpPr>
        <xdr:cNvPr id="252961" name="Text Box 33" hidden="1">
          <a:extLst>
            <a:ext uri="{FF2B5EF4-FFF2-40B4-BE49-F238E27FC236}">
              <a16:creationId xmlns:a16="http://schemas.microsoft.com/office/drawing/2014/main" id="{2404B1F8-E1F5-43EA-963C-1E2A090160FA}"/>
            </a:ext>
          </a:extLst>
        </xdr:cNvPr>
        <xdr:cNvSpPr txBox="1">
          <a:spLocks noChangeArrowheads="1"/>
        </xdr:cNvSpPr>
      </xdr:nvSpPr>
      <xdr:spPr bwMode="auto">
        <a:xfrm>
          <a:off x="30127575" y="11258550"/>
          <a:ext cx="923925"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40</xdr:row>
      <xdr:rowOff>103797</xdr:rowOff>
    </xdr:from>
    <xdr:to>
      <xdr:col>38</xdr:col>
      <xdr:colOff>568618</xdr:colOff>
      <xdr:row>40</xdr:row>
      <xdr:rowOff>124883</xdr:rowOff>
    </xdr:to>
    <xdr:sp macro="" textlink="">
      <xdr:nvSpPr>
        <xdr:cNvPr id="252960" name="Text Box 32" hidden="1">
          <a:extLst>
            <a:ext uri="{FF2B5EF4-FFF2-40B4-BE49-F238E27FC236}">
              <a16:creationId xmlns:a16="http://schemas.microsoft.com/office/drawing/2014/main" id="{1890B0FB-19B1-417B-A58E-2210E591B13A}"/>
            </a:ext>
          </a:extLst>
        </xdr:cNvPr>
        <xdr:cNvSpPr txBox="1">
          <a:spLocks noChangeArrowheads="1"/>
        </xdr:cNvSpPr>
      </xdr:nvSpPr>
      <xdr:spPr bwMode="auto">
        <a:xfrm>
          <a:off x="30127575" y="9344025"/>
          <a:ext cx="92392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41</xdr:row>
      <xdr:rowOff>65162</xdr:rowOff>
    </xdr:from>
    <xdr:to>
      <xdr:col>38</xdr:col>
      <xdr:colOff>608623</xdr:colOff>
      <xdr:row>41</xdr:row>
      <xdr:rowOff>66008</xdr:rowOff>
    </xdr:to>
    <xdr:sp macro="" textlink="">
      <xdr:nvSpPr>
        <xdr:cNvPr id="252969" name="Text Box 41" hidden="1">
          <a:extLst>
            <a:ext uri="{FF2B5EF4-FFF2-40B4-BE49-F238E27FC236}">
              <a16:creationId xmlns:a16="http://schemas.microsoft.com/office/drawing/2014/main" id="{3788E8AC-2054-4869-A54F-426879347DFB}"/>
            </a:ext>
          </a:extLst>
        </xdr:cNvPr>
        <xdr:cNvSpPr txBox="1">
          <a:spLocks noChangeArrowheads="1"/>
        </xdr:cNvSpPr>
      </xdr:nvSpPr>
      <xdr:spPr bwMode="auto">
        <a:xfrm>
          <a:off x="30127575" y="9363075"/>
          <a:ext cx="990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303823</xdr:colOff>
      <xdr:row>41</xdr:row>
      <xdr:rowOff>65162</xdr:rowOff>
    </xdr:from>
    <xdr:to>
      <xdr:col>38</xdr:col>
      <xdr:colOff>456223</xdr:colOff>
      <xdr:row>54</xdr:row>
      <xdr:rowOff>8239</xdr:rowOff>
    </xdr:to>
    <xdr:sp macro="" textlink="">
      <xdr:nvSpPr>
        <xdr:cNvPr id="252968" name="Text Box 40" hidden="1">
          <a:extLst>
            <a:ext uri="{FF2B5EF4-FFF2-40B4-BE49-F238E27FC236}">
              <a16:creationId xmlns:a16="http://schemas.microsoft.com/office/drawing/2014/main" id="{26FAF55B-77B7-47EE-BA2F-828B45D76F61}"/>
            </a:ext>
          </a:extLst>
        </xdr:cNvPr>
        <xdr:cNvSpPr txBox="1">
          <a:spLocks noChangeArrowheads="1"/>
        </xdr:cNvSpPr>
      </xdr:nvSpPr>
      <xdr:spPr bwMode="auto">
        <a:xfrm>
          <a:off x="30051375" y="9363075"/>
          <a:ext cx="914400" cy="276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303823</xdr:colOff>
      <xdr:row>50</xdr:row>
      <xdr:rowOff>102777</xdr:rowOff>
    </xdr:from>
    <xdr:to>
      <xdr:col>38</xdr:col>
      <xdr:colOff>456223</xdr:colOff>
      <xdr:row>50</xdr:row>
      <xdr:rowOff>102777</xdr:rowOff>
    </xdr:to>
    <xdr:sp macro="" textlink="">
      <xdr:nvSpPr>
        <xdr:cNvPr id="252967" name="Text Box 39" hidden="1">
          <a:extLst>
            <a:ext uri="{FF2B5EF4-FFF2-40B4-BE49-F238E27FC236}">
              <a16:creationId xmlns:a16="http://schemas.microsoft.com/office/drawing/2014/main" id="{0B6DF588-52D4-4336-9541-15FFAEBACF3C}"/>
            </a:ext>
          </a:extLst>
        </xdr:cNvPr>
        <xdr:cNvSpPr txBox="1">
          <a:spLocks noChangeArrowheads="1"/>
        </xdr:cNvSpPr>
      </xdr:nvSpPr>
      <xdr:spPr bwMode="auto">
        <a:xfrm>
          <a:off x="30051375" y="11068050"/>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50</xdr:row>
      <xdr:rowOff>102777</xdr:rowOff>
    </xdr:from>
    <xdr:to>
      <xdr:col>38</xdr:col>
      <xdr:colOff>532423</xdr:colOff>
      <xdr:row>50</xdr:row>
      <xdr:rowOff>102777</xdr:rowOff>
    </xdr:to>
    <xdr:sp macro="" textlink="">
      <xdr:nvSpPr>
        <xdr:cNvPr id="252966" name="Text Box 38" hidden="1">
          <a:extLst>
            <a:ext uri="{FF2B5EF4-FFF2-40B4-BE49-F238E27FC236}">
              <a16:creationId xmlns:a16="http://schemas.microsoft.com/office/drawing/2014/main" id="{E4EEF175-76F4-400F-A15C-65A81EAF87B6}"/>
            </a:ext>
          </a:extLst>
        </xdr:cNvPr>
        <xdr:cNvSpPr txBox="1">
          <a:spLocks noChangeArrowheads="1"/>
        </xdr:cNvSpPr>
      </xdr:nvSpPr>
      <xdr:spPr bwMode="auto">
        <a:xfrm>
          <a:off x="30127575" y="11068050"/>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41</xdr:row>
      <xdr:rowOff>65162</xdr:rowOff>
    </xdr:from>
    <xdr:to>
      <xdr:col>38</xdr:col>
      <xdr:colOff>532423</xdr:colOff>
      <xdr:row>41</xdr:row>
      <xdr:rowOff>66008</xdr:rowOff>
    </xdr:to>
    <xdr:sp macro="" textlink="">
      <xdr:nvSpPr>
        <xdr:cNvPr id="252965" name="Text Box 37" hidden="1">
          <a:extLst>
            <a:ext uri="{FF2B5EF4-FFF2-40B4-BE49-F238E27FC236}">
              <a16:creationId xmlns:a16="http://schemas.microsoft.com/office/drawing/2014/main" id="{2FCAFE45-AFAC-461D-92F3-B968F165F487}"/>
            </a:ext>
          </a:extLst>
        </xdr:cNvPr>
        <xdr:cNvSpPr txBox="1">
          <a:spLocks noChangeArrowheads="1"/>
        </xdr:cNvSpPr>
      </xdr:nvSpPr>
      <xdr:spPr bwMode="auto">
        <a:xfrm>
          <a:off x="30127575" y="9363075"/>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23</xdr:row>
      <xdr:rowOff>113115</xdr:rowOff>
    </xdr:from>
    <xdr:to>
      <xdr:col>3</xdr:col>
      <xdr:colOff>304800</xdr:colOff>
      <xdr:row>26</xdr:row>
      <xdr:rowOff>10897</xdr:rowOff>
    </xdr:to>
    <xdr:sp macro="" textlink="">
      <xdr:nvSpPr>
        <xdr:cNvPr id="252970" name="Text Box 42" hidden="1">
          <a:extLst>
            <a:ext uri="{FF2B5EF4-FFF2-40B4-BE49-F238E27FC236}">
              <a16:creationId xmlns:a16="http://schemas.microsoft.com/office/drawing/2014/main" id="{28B0A706-A281-4013-BFBF-6AB24A942F5E}"/>
            </a:ext>
          </a:extLst>
        </xdr:cNvPr>
        <xdr:cNvSpPr txBox="1">
          <a:spLocks noChangeArrowheads="1"/>
        </xdr:cNvSpPr>
      </xdr:nvSpPr>
      <xdr:spPr bwMode="auto">
        <a:xfrm>
          <a:off x="4695825" y="4772025"/>
          <a:ext cx="135255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83185</xdr:rowOff>
    </xdr:from>
    <xdr:to>
      <xdr:col>3</xdr:col>
      <xdr:colOff>152400</xdr:colOff>
      <xdr:row>11</xdr:row>
      <xdr:rowOff>7327</xdr:rowOff>
    </xdr:to>
    <xdr:sp macro="" textlink="">
      <xdr:nvSpPr>
        <xdr:cNvPr id="252971" name="Text Box 43" hidden="1">
          <a:extLst>
            <a:ext uri="{FF2B5EF4-FFF2-40B4-BE49-F238E27FC236}">
              <a16:creationId xmlns:a16="http://schemas.microsoft.com/office/drawing/2014/main" id="{FE333180-0697-4528-8E24-8CBE273B9E42}"/>
            </a:ext>
          </a:extLst>
        </xdr:cNvPr>
        <xdr:cNvSpPr txBox="1">
          <a:spLocks noChangeArrowheads="1"/>
        </xdr:cNvSpPr>
      </xdr:nvSpPr>
      <xdr:spPr bwMode="auto">
        <a:xfrm>
          <a:off x="4657725" y="1533525"/>
          <a:ext cx="1238250" cy="7905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46904</xdr:rowOff>
    </xdr:to>
    <xdr:sp macro="" textlink="">
      <xdr:nvSpPr>
        <xdr:cNvPr id="252972" name="Text Box 44" hidden="1">
          <a:extLst>
            <a:ext uri="{FF2B5EF4-FFF2-40B4-BE49-F238E27FC236}">
              <a16:creationId xmlns:a16="http://schemas.microsoft.com/office/drawing/2014/main" id="{70E1DB2C-5B7E-4093-B794-73BEB90A08C5}"/>
            </a:ext>
          </a:extLst>
        </xdr:cNvPr>
        <xdr:cNvSpPr txBox="1">
          <a:spLocks noChangeArrowheads="1"/>
        </xdr:cNvSpPr>
      </xdr:nvSpPr>
      <xdr:spPr bwMode="auto">
        <a:xfrm>
          <a:off x="4657725" y="1790700"/>
          <a:ext cx="1238250" cy="7715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24</xdr:row>
      <xdr:rowOff>275179</xdr:rowOff>
    </xdr:from>
    <xdr:to>
      <xdr:col>20</xdr:col>
      <xdr:colOff>149519</xdr:colOff>
      <xdr:row>28</xdr:row>
      <xdr:rowOff>135463</xdr:rowOff>
    </xdr:to>
    <xdr:sp macro="" textlink="">
      <xdr:nvSpPr>
        <xdr:cNvPr id="252973" name="Text Box 45" hidden="1">
          <a:extLst>
            <a:ext uri="{FF2B5EF4-FFF2-40B4-BE49-F238E27FC236}">
              <a16:creationId xmlns:a16="http://schemas.microsoft.com/office/drawing/2014/main" id="{A3658ADF-5822-4B2C-BAE0-69558E367330}"/>
            </a:ext>
          </a:extLst>
        </xdr:cNvPr>
        <xdr:cNvSpPr txBox="1">
          <a:spLocks noChangeArrowheads="1"/>
        </xdr:cNvSpPr>
      </xdr:nvSpPr>
      <xdr:spPr bwMode="auto">
        <a:xfrm>
          <a:off x="16773525" y="5105400"/>
          <a:ext cx="1247775" cy="971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41</xdr:row>
      <xdr:rowOff>65162</xdr:rowOff>
    </xdr:from>
    <xdr:to>
      <xdr:col>38</xdr:col>
      <xdr:colOff>608623</xdr:colOff>
      <xdr:row>41</xdr:row>
      <xdr:rowOff>66008</xdr:rowOff>
    </xdr:to>
    <xdr:sp macro="" textlink="">
      <xdr:nvSpPr>
        <xdr:cNvPr id="252982" name="Text Box 54" hidden="1">
          <a:extLst>
            <a:ext uri="{FF2B5EF4-FFF2-40B4-BE49-F238E27FC236}">
              <a16:creationId xmlns:a16="http://schemas.microsoft.com/office/drawing/2014/main" id="{0BE3F2EB-4954-4CA3-AF6E-BD72A1CCEF07}"/>
            </a:ext>
          </a:extLst>
        </xdr:cNvPr>
        <xdr:cNvSpPr txBox="1">
          <a:spLocks noChangeArrowheads="1"/>
        </xdr:cNvSpPr>
      </xdr:nvSpPr>
      <xdr:spPr bwMode="auto">
        <a:xfrm>
          <a:off x="30127575" y="9363075"/>
          <a:ext cx="990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303823</xdr:colOff>
      <xdr:row>41</xdr:row>
      <xdr:rowOff>65162</xdr:rowOff>
    </xdr:from>
    <xdr:to>
      <xdr:col>38</xdr:col>
      <xdr:colOff>456223</xdr:colOff>
      <xdr:row>54</xdr:row>
      <xdr:rowOff>8239</xdr:rowOff>
    </xdr:to>
    <xdr:sp macro="" textlink="">
      <xdr:nvSpPr>
        <xdr:cNvPr id="252981" name="Text Box 53" hidden="1">
          <a:extLst>
            <a:ext uri="{FF2B5EF4-FFF2-40B4-BE49-F238E27FC236}">
              <a16:creationId xmlns:a16="http://schemas.microsoft.com/office/drawing/2014/main" id="{23DCBB77-3513-42B6-90B2-3CD3CDB3DEBE}"/>
            </a:ext>
          </a:extLst>
        </xdr:cNvPr>
        <xdr:cNvSpPr txBox="1">
          <a:spLocks noChangeArrowheads="1"/>
        </xdr:cNvSpPr>
      </xdr:nvSpPr>
      <xdr:spPr bwMode="auto">
        <a:xfrm>
          <a:off x="30051375" y="9363075"/>
          <a:ext cx="914400" cy="276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303823</xdr:colOff>
      <xdr:row>50</xdr:row>
      <xdr:rowOff>102777</xdr:rowOff>
    </xdr:from>
    <xdr:to>
      <xdr:col>38</xdr:col>
      <xdr:colOff>456223</xdr:colOff>
      <xdr:row>50</xdr:row>
      <xdr:rowOff>102777</xdr:rowOff>
    </xdr:to>
    <xdr:sp macro="" textlink="">
      <xdr:nvSpPr>
        <xdr:cNvPr id="252980" name="Text Box 52" hidden="1">
          <a:extLst>
            <a:ext uri="{FF2B5EF4-FFF2-40B4-BE49-F238E27FC236}">
              <a16:creationId xmlns:a16="http://schemas.microsoft.com/office/drawing/2014/main" id="{AD69B076-C91E-4D04-BC12-22A334449DE8}"/>
            </a:ext>
          </a:extLst>
        </xdr:cNvPr>
        <xdr:cNvSpPr txBox="1">
          <a:spLocks noChangeArrowheads="1"/>
        </xdr:cNvSpPr>
      </xdr:nvSpPr>
      <xdr:spPr bwMode="auto">
        <a:xfrm>
          <a:off x="30051375" y="11068050"/>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50</xdr:row>
      <xdr:rowOff>102777</xdr:rowOff>
    </xdr:from>
    <xdr:to>
      <xdr:col>38</xdr:col>
      <xdr:colOff>532423</xdr:colOff>
      <xdr:row>50</xdr:row>
      <xdr:rowOff>102777</xdr:rowOff>
    </xdr:to>
    <xdr:sp macro="" textlink="">
      <xdr:nvSpPr>
        <xdr:cNvPr id="252979" name="Text Box 51" hidden="1">
          <a:extLst>
            <a:ext uri="{FF2B5EF4-FFF2-40B4-BE49-F238E27FC236}">
              <a16:creationId xmlns:a16="http://schemas.microsoft.com/office/drawing/2014/main" id="{11F9DD7D-ABFE-4559-A1A9-7424B48D89AF}"/>
            </a:ext>
          </a:extLst>
        </xdr:cNvPr>
        <xdr:cNvSpPr txBox="1">
          <a:spLocks noChangeArrowheads="1"/>
        </xdr:cNvSpPr>
      </xdr:nvSpPr>
      <xdr:spPr bwMode="auto">
        <a:xfrm>
          <a:off x="30127575" y="11068050"/>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41</xdr:row>
      <xdr:rowOff>65162</xdr:rowOff>
    </xdr:from>
    <xdr:to>
      <xdr:col>38</xdr:col>
      <xdr:colOff>532423</xdr:colOff>
      <xdr:row>41</xdr:row>
      <xdr:rowOff>66008</xdr:rowOff>
    </xdr:to>
    <xdr:sp macro="" textlink="">
      <xdr:nvSpPr>
        <xdr:cNvPr id="252978" name="Text Box 50" hidden="1">
          <a:extLst>
            <a:ext uri="{FF2B5EF4-FFF2-40B4-BE49-F238E27FC236}">
              <a16:creationId xmlns:a16="http://schemas.microsoft.com/office/drawing/2014/main" id="{C5BF4F7F-B33C-4B3A-9511-1BFBAEECA128}"/>
            </a:ext>
          </a:extLst>
        </xdr:cNvPr>
        <xdr:cNvSpPr txBox="1">
          <a:spLocks noChangeArrowheads="1"/>
        </xdr:cNvSpPr>
      </xdr:nvSpPr>
      <xdr:spPr bwMode="auto">
        <a:xfrm>
          <a:off x="30127575" y="9363075"/>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23</xdr:row>
      <xdr:rowOff>113115</xdr:rowOff>
    </xdr:from>
    <xdr:to>
      <xdr:col>3</xdr:col>
      <xdr:colOff>304800</xdr:colOff>
      <xdr:row>26</xdr:row>
      <xdr:rowOff>10897</xdr:rowOff>
    </xdr:to>
    <xdr:sp macro="" textlink="">
      <xdr:nvSpPr>
        <xdr:cNvPr id="252977" name="Text Box 49" hidden="1">
          <a:extLst>
            <a:ext uri="{FF2B5EF4-FFF2-40B4-BE49-F238E27FC236}">
              <a16:creationId xmlns:a16="http://schemas.microsoft.com/office/drawing/2014/main" id="{049360C9-661E-4425-B7C7-AF95F6C277B7}"/>
            </a:ext>
          </a:extLst>
        </xdr:cNvPr>
        <xdr:cNvSpPr txBox="1">
          <a:spLocks noChangeArrowheads="1"/>
        </xdr:cNvSpPr>
      </xdr:nvSpPr>
      <xdr:spPr bwMode="auto">
        <a:xfrm>
          <a:off x="4695825" y="4772025"/>
          <a:ext cx="135255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83185</xdr:rowOff>
    </xdr:from>
    <xdr:to>
      <xdr:col>3</xdr:col>
      <xdr:colOff>152400</xdr:colOff>
      <xdr:row>11</xdr:row>
      <xdr:rowOff>7327</xdr:rowOff>
    </xdr:to>
    <xdr:sp macro="" textlink="">
      <xdr:nvSpPr>
        <xdr:cNvPr id="252976" name="Text Box 48" hidden="1">
          <a:extLst>
            <a:ext uri="{FF2B5EF4-FFF2-40B4-BE49-F238E27FC236}">
              <a16:creationId xmlns:a16="http://schemas.microsoft.com/office/drawing/2014/main" id="{92B6BF94-2DE9-49A3-B33C-A5E08F003560}"/>
            </a:ext>
          </a:extLst>
        </xdr:cNvPr>
        <xdr:cNvSpPr txBox="1">
          <a:spLocks noChangeArrowheads="1"/>
        </xdr:cNvSpPr>
      </xdr:nvSpPr>
      <xdr:spPr bwMode="auto">
        <a:xfrm>
          <a:off x="4657725" y="1533525"/>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46904</xdr:rowOff>
    </xdr:to>
    <xdr:sp macro="" textlink="">
      <xdr:nvSpPr>
        <xdr:cNvPr id="252975" name="Text Box 47" hidden="1">
          <a:extLst>
            <a:ext uri="{FF2B5EF4-FFF2-40B4-BE49-F238E27FC236}">
              <a16:creationId xmlns:a16="http://schemas.microsoft.com/office/drawing/2014/main" id="{59A159B8-A8F3-4898-803A-D5D60C7CE7AD}"/>
            </a:ext>
          </a:extLst>
        </xdr:cNvPr>
        <xdr:cNvSpPr txBox="1">
          <a:spLocks noChangeArrowheads="1"/>
        </xdr:cNvSpPr>
      </xdr:nvSpPr>
      <xdr:spPr bwMode="auto">
        <a:xfrm>
          <a:off x="4657725" y="1790700"/>
          <a:ext cx="12382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24</xdr:row>
      <xdr:rowOff>275179</xdr:rowOff>
    </xdr:from>
    <xdr:to>
      <xdr:col>20</xdr:col>
      <xdr:colOff>149519</xdr:colOff>
      <xdr:row>28</xdr:row>
      <xdr:rowOff>135463</xdr:rowOff>
    </xdr:to>
    <xdr:sp macro="" textlink="">
      <xdr:nvSpPr>
        <xdr:cNvPr id="252974" name="Text Box 46" hidden="1">
          <a:extLst>
            <a:ext uri="{FF2B5EF4-FFF2-40B4-BE49-F238E27FC236}">
              <a16:creationId xmlns:a16="http://schemas.microsoft.com/office/drawing/2014/main" id="{6546A510-A1DD-4760-A2ED-36F2630B4036}"/>
            </a:ext>
          </a:extLst>
        </xdr:cNvPr>
        <xdr:cNvSpPr txBox="1">
          <a:spLocks noChangeArrowheads="1"/>
        </xdr:cNvSpPr>
      </xdr:nvSpPr>
      <xdr:spPr bwMode="auto">
        <a:xfrm>
          <a:off x="16773525" y="5105400"/>
          <a:ext cx="1247775" cy="971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54</xdr:row>
      <xdr:rowOff>265317</xdr:rowOff>
    </xdr:from>
    <xdr:to>
      <xdr:col>38</xdr:col>
      <xdr:colOff>608623</xdr:colOff>
      <xdr:row>57</xdr:row>
      <xdr:rowOff>29560</xdr:rowOff>
    </xdr:to>
    <xdr:sp macro="" textlink="">
      <xdr:nvSpPr>
        <xdr:cNvPr id="252991" name="Text Box 63" hidden="1">
          <a:extLst>
            <a:ext uri="{FF2B5EF4-FFF2-40B4-BE49-F238E27FC236}">
              <a16:creationId xmlns:a16="http://schemas.microsoft.com/office/drawing/2014/main" id="{BFD1EE6B-95A4-47ED-A487-E207D12A5C58}"/>
            </a:ext>
          </a:extLst>
        </xdr:cNvPr>
        <xdr:cNvSpPr txBox="1">
          <a:spLocks noChangeArrowheads="1"/>
        </xdr:cNvSpPr>
      </xdr:nvSpPr>
      <xdr:spPr bwMode="auto">
        <a:xfrm>
          <a:off x="31059120" y="12115800"/>
          <a:ext cx="1021080" cy="739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303823</xdr:colOff>
      <xdr:row>54</xdr:row>
      <xdr:rowOff>265317</xdr:rowOff>
    </xdr:from>
    <xdr:to>
      <xdr:col>38</xdr:col>
      <xdr:colOff>456223</xdr:colOff>
      <xdr:row>67</xdr:row>
      <xdr:rowOff>135745</xdr:rowOff>
    </xdr:to>
    <xdr:sp macro="" textlink="">
      <xdr:nvSpPr>
        <xdr:cNvPr id="252990" name="Text Box 62" hidden="1">
          <a:extLst>
            <a:ext uri="{FF2B5EF4-FFF2-40B4-BE49-F238E27FC236}">
              <a16:creationId xmlns:a16="http://schemas.microsoft.com/office/drawing/2014/main" id="{69398DC4-9088-4944-8533-807E8BFE1887}"/>
            </a:ext>
          </a:extLst>
        </xdr:cNvPr>
        <xdr:cNvSpPr txBox="1">
          <a:spLocks noChangeArrowheads="1"/>
        </xdr:cNvSpPr>
      </xdr:nvSpPr>
      <xdr:spPr bwMode="auto">
        <a:xfrm>
          <a:off x="30982920" y="12115800"/>
          <a:ext cx="944880" cy="2865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303823</xdr:colOff>
      <xdr:row>61</xdr:row>
      <xdr:rowOff>92142</xdr:rowOff>
    </xdr:from>
    <xdr:to>
      <xdr:col>38</xdr:col>
      <xdr:colOff>456223</xdr:colOff>
      <xdr:row>61</xdr:row>
      <xdr:rowOff>92142</xdr:rowOff>
    </xdr:to>
    <xdr:sp macro="" textlink="">
      <xdr:nvSpPr>
        <xdr:cNvPr id="252989" name="Text Box 61" hidden="1">
          <a:extLst>
            <a:ext uri="{FF2B5EF4-FFF2-40B4-BE49-F238E27FC236}">
              <a16:creationId xmlns:a16="http://schemas.microsoft.com/office/drawing/2014/main" id="{DCAA9619-86FB-43AC-A53F-810870FD8E9B}"/>
            </a:ext>
          </a:extLst>
        </xdr:cNvPr>
        <xdr:cNvSpPr txBox="1">
          <a:spLocks noChangeArrowheads="1"/>
        </xdr:cNvSpPr>
      </xdr:nvSpPr>
      <xdr:spPr bwMode="auto">
        <a:xfrm>
          <a:off x="309829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61</xdr:row>
      <xdr:rowOff>92142</xdr:rowOff>
    </xdr:from>
    <xdr:to>
      <xdr:col>38</xdr:col>
      <xdr:colOff>532423</xdr:colOff>
      <xdr:row>61</xdr:row>
      <xdr:rowOff>92142</xdr:rowOff>
    </xdr:to>
    <xdr:sp macro="" textlink="">
      <xdr:nvSpPr>
        <xdr:cNvPr id="252988" name="Text Box 60" hidden="1">
          <a:extLst>
            <a:ext uri="{FF2B5EF4-FFF2-40B4-BE49-F238E27FC236}">
              <a16:creationId xmlns:a16="http://schemas.microsoft.com/office/drawing/2014/main" id="{CEFD9844-1CFC-42DF-8B44-2FA445227019}"/>
            </a:ext>
          </a:extLst>
        </xdr:cNvPr>
        <xdr:cNvSpPr txBox="1">
          <a:spLocks noChangeArrowheads="1"/>
        </xdr:cNvSpPr>
      </xdr:nvSpPr>
      <xdr:spPr bwMode="auto">
        <a:xfrm>
          <a:off x="310591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54</xdr:row>
      <xdr:rowOff>265317</xdr:rowOff>
    </xdr:from>
    <xdr:to>
      <xdr:col>38</xdr:col>
      <xdr:colOff>532423</xdr:colOff>
      <xdr:row>57</xdr:row>
      <xdr:rowOff>29560</xdr:rowOff>
    </xdr:to>
    <xdr:sp macro="" textlink="">
      <xdr:nvSpPr>
        <xdr:cNvPr id="252987" name="Text Box 59" hidden="1">
          <a:extLst>
            <a:ext uri="{FF2B5EF4-FFF2-40B4-BE49-F238E27FC236}">
              <a16:creationId xmlns:a16="http://schemas.microsoft.com/office/drawing/2014/main" id="{25690184-2451-433B-86AF-12849052092B}"/>
            </a:ext>
          </a:extLst>
        </xdr:cNvPr>
        <xdr:cNvSpPr txBox="1">
          <a:spLocks noChangeArrowheads="1"/>
        </xdr:cNvSpPr>
      </xdr:nvSpPr>
      <xdr:spPr bwMode="auto">
        <a:xfrm>
          <a:off x="31059120" y="12115800"/>
          <a:ext cx="944880" cy="739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153628</xdr:rowOff>
    </xdr:from>
    <xdr:to>
      <xdr:col>3</xdr:col>
      <xdr:colOff>304800</xdr:colOff>
      <xdr:row>31</xdr:row>
      <xdr:rowOff>87596</xdr:rowOff>
    </xdr:to>
    <xdr:sp macro="" textlink="">
      <xdr:nvSpPr>
        <xdr:cNvPr id="252986" name="Text Box 58" hidden="1">
          <a:extLst>
            <a:ext uri="{FF2B5EF4-FFF2-40B4-BE49-F238E27FC236}">
              <a16:creationId xmlns:a16="http://schemas.microsoft.com/office/drawing/2014/main" id="{D812E8B6-460E-4906-8541-2A65DA047244}"/>
            </a:ext>
          </a:extLst>
        </xdr:cNvPr>
        <xdr:cNvSpPr txBox="1">
          <a:spLocks noChangeArrowheads="1"/>
        </xdr:cNvSpPr>
      </xdr:nvSpPr>
      <xdr:spPr bwMode="auto">
        <a:xfrm>
          <a:off x="4831080" y="5768340"/>
          <a:ext cx="1386840" cy="655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7327</xdr:rowOff>
    </xdr:to>
    <xdr:sp macro="" textlink="">
      <xdr:nvSpPr>
        <xdr:cNvPr id="252985" name="Text Box 57" hidden="1">
          <a:extLst>
            <a:ext uri="{FF2B5EF4-FFF2-40B4-BE49-F238E27FC236}">
              <a16:creationId xmlns:a16="http://schemas.microsoft.com/office/drawing/2014/main" id="{32F5C8BC-F625-4177-BC8B-54BCDC4C37BE}"/>
            </a:ext>
          </a:extLst>
        </xdr:cNvPr>
        <xdr:cNvSpPr txBox="1">
          <a:spLocks noChangeArrowheads="1"/>
        </xdr:cNvSpPr>
      </xdr:nvSpPr>
      <xdr:spPr bwMode="auto">
        <a:xfrm>
          <a:off x="479298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46904</xdr:rowOff>
    </xdr:to>
    <xdr:sp macro="" textlink="">
      <xdr:nvSpPr>
        <xdr:cNvPr id="252984" name="Text Box 56" hidden="1">
          <a:extLst>
            <a:ext uri="{FF2B5EF4-FFF2-40B4-BE49-F238E27FC236}">
              <a16:creationId xmlns:a16="http://schemas.microsoft.com/office/drawing/2014/main" id="{22F21265-52F7-41D2-83AC-14DA53F3062E}"/>
            </a:ext>
          </a:extLst>
        </xdr:cNvPr>
        <xdr:cNvSpPr txBox="1">
          <a:spLocks noChangeArrowheads="1"/>
        </xdr:cNvSpPr>
      </xdr:nvSpPr>
      <xdr:spPr bwMode="auto">
        <a:xfrm>
          <a:off x="4792980" y="1767840"/>
          <a:ext cx="12725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31</xdr:row>
      <xdr:rowOff>345004</xdr:rowOff>
    </xdr:from>
    <xdr:to>
      <xdr:col>20</xdr:col>
      <xdr:colOff>149519</xdr:colOff>
      <xdr:row>33</xdr:row>
      <xdr:rowOff>77101</xdr:rowOff>
    </xdr:to>
    <xdr:sp macro="" textlink="">
      <xdr:nvSpPr>
        <xdr:cNvPr id="252983" name="Text Box 55" hidden="1">
          <a:extLst>
            <a:ext uri="{FF2B5EF4-FFF2-40B4-BE49-F238E27FC236}">
              <a16:creationId xmlns:a16="http://schemas.microsoft.com/office/drawing/2014/main" id="{B5023283-094F-46B0-887B-211C4B384127}"/>
            </a:ext>
          </a:extLst>
        </xdr:cNvPr>
        <xdr:cNvSpPr txBox="1">
          <a:spLocks noChangeArrowheads="1"/>
        </xdr:cNvSpPr>
      </xdr:nvSpPr>
      <xdr:spPr bwMode="auto">
        <a:xfrm>
          <a:off x="17259300" y="6659880"/>
          <a:ext cx="126492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54</xdr:row>
      <xdr:rowOff>265317</xdr:rowOff>
    </xdr:from>
    <xdr:to>
      <xdr:col>38</xdr:col>
      <xdr:colOff>608623</xdr:colOff>
      <xdr:row>57</xdr:row>
      <xdr:rowOff>29560</xdr:rowOff>
    </xdr:to>
    <xdr:sp macro="" textlink="">
      <xdr:nvSpPr>
        <xdr:cNvPr id="253000" name="Text Box 72" hidden="1">
          <a:extLst>
            <a:ext uri="{FF2B5EF4-FFF2-40B4-BE49-F238E27FC236}">
              <a16:creationId xmlns:a16="http://schemas.microsoft.com/office/drawing/2014/main" id="{615D2614-9C2E-4B62-BC72-BA76591164EB}"/>
            </a:ext>
          </a:extLst>
        </xdr:cNvPr>
        <xdr:cNvSpPr txBox="1">
          <a:spLocks noChangeArrowheads="1"/>
        </xdr:cNvSpPr>
      </xdr:nvSpPr>
      <xdr:spPr bwMode="auto">
        <a:xfrm>
          <a:off x="31059120" y="12108180"/>
          <a:ext cx="102108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303823</xdr:colOff>
      <xdr:row>54</xdr:row>
      <xdr:rowOff>265317</xdr:rowOff>
    </xdr:from>
    <xdr:to>
      <xdr:col>38</xdr:col>
      <xdr:colOff>456223</xdr:colOff>
      <xdr:row>67</xdr:row>
      <xdr:rowOff>135745</xdr:rowOff>
    </xdr:to>
    <xdr:sp macro="" textlink="">
      <xdr:nvSpPr>
        <xdr:cNvPr id="252999" name="Text Box 71" hidden="1">
          <a:extLst>
            <a:ext uri="{FF2B5EF4-FFF2-40B4-BE49-F238E27FC236}">
              <a16:creationId xmlns:a16="http://schemas.microsoft.com/office/drawing/2014/main" id="{5841208A-67FE-4529-94B9-6FA88213C02E}"/>
            </a:ext>
          </a:extLst>
        </xdr:cNvPr>
        <xdr:cNvSpPr txBox="1">
          <a:spLocks noChangeArrowheads="1"/>
        </xdr:cNvSpPr>
      </xdr:nvSpPr>
      <xdr:spPr bwMode="auto">
        <a:xfrm>
          <a:off x="30982920" y="12108180"/>
          <a:ext cx="944880" cy="28727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303823</xdr:colOff>
      <xdr:row>61</xdr:row>
      <xdr:rowOff>92142</xdr:rowOff>
    </xdr:from>
    <xdr:to>
      <xdr:col>38</xdr:col>
      <xdr:colOff>456223</xdr:colOff>
      <xdr:row>61</xdr:row>
      <xdr:rowOff>92142</xdr:rowOff>
    </xdr:to>
    <xdr:sp macro="" textlink="">
      <xdr:nvSpPr>
        <xdr:cNvPr id="252998" name="Text Box 70" hidden="1">
          <a:extLst>
            <a:ext uri="{FF2B5EF4-FFF2-40B4-BE49-F238E27FC236}">
              <a16:creationId xmlns:a16="http://schemas.microsoft.com/office/drawing/2014/main" id="{4D430E1E-015F-4992-9C5E-A1A9954290F2}"/>
            </a:ext>
          </a:extLst>
        </xdr:cNvPr>
        <xdr:cNvSpPr txBox="1">
          <a:spLocks noChangeArrowheads="1"/>
        </xdr:cNvSpPr>
      </xdr:nvSpPr>
      <xdr:spPr bwMode="auto">
        <a:xfrm>
          <a:off x="309829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61</xdr:row>
      <xdr:rowOff>92142</xdr:rowOff>
    </xdr:from>
    <xdr:to>
      <xdr:col>38</xdr:col>
      <xdr:colOff>532423</xdr:colOff>
      <xdr:row>61</xdr:row>
      <xdr:rowOff>92142</xdr:rowOff>
    </xdr:to>
    <xdr:sp macro="" textlink="">
      <xdr:nvSpPr>
        <xdr:cNvPr id="252997" name="Text Box 69" hidden="1">
          <a:extLst>
            <a:ext uri="{FF2B5EF4-FFF2-40B4-BE49-F238E27FC236}">
              <a16:creationId xmlns:a16="http://schemas.microsoft.com/office/drawing/2014/main" id="{759440E9-1D10-4A34-AF08-6AD577350704}"/>
            </a:ext>
          </a:extLst>
        </xdr:cNvPr>
        <xdr:cNvSpPr txBox="1">
          <a:spLocks noChangeArrowheads="1"/>
        </xdr:cNvSpPr>
      </xdr:nvSpPr>
      <xdr:spPr bwMode="auto">
        <a:xfrm>
          <a:off x="310591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54</xdr:row>
      <xdr:rowOff>265317</xdr:rowOff>
    </xdr:from>
    <xdr:to>
      <xdr:col>38</xdr:col>
      <xdr:colOff>532423</xdr:colOff>
      <xdr:row>57</xdr:row>
      <xdr:rowOff>29560</xdr:rowOff>
    </xdr:to>
    <xdr:sp macro="" textlink="">
      <xdr:nvSpPr>
        <xdr:cNvPr id="252996" name="Text Box 68" hidden="1">
          <a:extLst>
            <a:ext uri="{FF2B5EF4-FFF2-40B4-BE49-F238E27FC236}">
              <a16:creationId xmlns:a16="http://schemas.microsoft.com/office/drawing/2014/main" id="{0742B5BF-EA5B-4F61-9A5F-5FD1B6924CDD}"/>
            </a:ext>
          </a:extLst>
        </xdr:cNvPr>
        <xdr:cNvSpPr txBox="1">
          <a:spLocks noChangeArrowheads="1"/>
        </xdr:cNvSpPr>
      </xdr:nvSpPr>
      <xdr:spPr bwMode="auto">
        <a:xfrm>
          <a:off x="31059120" y="12108180"/>
          <a:ext cx="94488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153628</xdr:rowOff>
    </xdr:from>
    <xdr:to>
      <xdr:col>3</xdr:col>
      <xdr:colOff>304800</xdr:colOff>
      <xdr:row>31</xdr:row>
      <xdr:rowOff>87596</xdr:rowOff>
    </xdr:to>
    <xdr:sp macro="" textlink="">
      <xdr:nvSpPr>
        <xdr:cNvPr id="252995" name="Text Box 67" hidden="1">
          <a:extLst>
            <a:ext uri="{FF2B5EF4-FFF2-40B4-BE49-F238E27FC236}">
              <a16:creationId xmlns:a16="http://schemas.microsoft.com/office/drawing/2014/main" id="{7415E1EA-4FA0-4E5C-BC64-4AEE8F28EDA2}"/>
            </a:ext>
          </a:extLst>
        </xdr:cNvPr>
        <xdr:cNvSpPr txBox="1">
          <a:spLocks noChangeArrowheads="1"/>
        </xdr:cNvSpPr>
      </xdr:nvSpPr>
      <xdr:spPr bwMode="auto">
        <a:xfrm>
          <a:off x="4831080" y="5768340"/>
          <a:ext cx="1386840" cy="655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7327</xdr:rowOff>
    </xdr:to>
    <xdr:sp macro="" textlink="">
      <xdr:nvSpPr>
        <xdr:cNvPr id="252994" name="Text Box 66" hidden="1">
          <a:extLst>
            <a:ext uri="{FF2B5EF4-FFF2-40B4-BE49-F238E27FC236}">
              <a16:creationId xmlns:a16="http://schemas.microsoft.com/office/drawing/2014/main" id="{9E723FCD-5180-49D8-AADB-88FE0A5BFFDC}"/>
            </a:ext>
          </a:extLst>
        </xdr:cNvPr>
        <xdr:cNvSpPr txBox="1">
          <a:spLocks noChangeArrowheads="1"/>
        </xdr:cNvSpPr>
      </xdr:nvSpPr>
      <xdr:spPr bwMode="auto">
        <a:xfrm>
          <a:off x="479298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46904</xdr:rowOff>
    </xdr:to>
    <xdr:sp macro="" textlink="">
      <xdr:nvSpPr>
        <xdr:cNvPr id="252993" name="Text Box 65" hidden="1">
          <a:extLst>
            <a:ext uri="{FF2B5EF4-FFF2-40B4-BE49-F238E27FC236}">
              <a16:creationId xmlns:a16="http://schemas.microsoft.com/office/drawing/2014/main" id="{17D4BCAA-74C9-4AC2-9612-328AD689E634}"/>
            </a:ext>
          </a:extLst>
        </xdr:cNvPr>
        <xdr:cNvSpPr txBox="1">
          <a:spLocks noChangeArrowheads="1"/>
        </xdr:cNvSpPr>
      </xdr:nvSpPr>
      <xdr:spPr bwMode="auto">
        <a:xfrm>
          <a:off x="4792980" y="1767840"/>
          <a:ext cx="12725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31</xdr:row>
      <xdr:rowOff>345004</xdr:rowOff>
    </xdr:from>
    <xdr:to>
      <xdr:col>20</xdr:col>
      <xdr:colOff>117134</xdr:colOff>
      <xdr:row>33</xdr:row>
      <xdr:rowOff>77101</xdr:rowOff>
    </xdr:to>
    <xdr:sp macro="" textlink="">
      <xdr:nvSpPr>
        <xdr:cNvPr id="252992" name="Text Box 64" hidden="1">
          <a:extLst>
            <a:ext uri="{FF2B5EF4-FFF2-40B4-BE49-F238E27FC236}">
              <a16:creationId xmlns:a16="http://schemas.microsoft.com/office/drawing/2014/main" id="{D85560FE-51C6-499C-AE7B-16D190CB9E4C}"/>
            </a:ext>
          </a:extLst>
        </xdr:cNvPr>
        <xdr:cNvSpPr txBox="1">
          <a:spLocks noChangeArrowheads="1"/>
        </xdr:cNvSpPr>
      </xdr:nvSpPr>
      <xdr:spPr bwMode="auto">
        <a:xfrm>
          <a:off x="17259300" y="6652260"/>
          <a:ext cx="125730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54</xdr:row>
      <xdr:rowOff>266148</xdr:rowOff>
    </xdr:from>
    <xdr:to>
      <xdr:col>38</xdr:col>
      <xdr:colOff>608623</xdr:colOff>
      <xdr:row>57</xdr:row>
      <xdr:rowOff>29560</xdr:rowOff>
    </xdr:to>
    <xdr:sp macro="" textlink="">
      <xdr:nvSpPr>
        <xdr:cNvPr id="253009" name="Text Box 81" hidden="1">
          <a:extLst>
            <a:ext uri="{FF2B5EF4-FFF2-40B4-BE49-F238E27FC236}">
              <a16:creationId xmlns:a16="http://schemas.microsoft.com/office/drawing/2014/main" id="{76C508AD-DE07-4D26-A590-486FABBB5406}"/>
            </a:ext>
          </a:extLst>
        </xdr:cNvPr>
        <xdr:cNvSpPr txBox="1">
          <a:spLocks noChangeArrowheads="1"/>
        </xdr:cNvSpPr>
      </xdr:nvSpPr>
      <xdr:spPr bwMode="auto">
        <a:xfrm>
          <a:off x="31059120" y="12100560"/>
          <a:ext cx="102108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303823</xdr:colOff>
      <xdr:row>54</xdr:row>
      <xdr:rowOff>266148</xdr:rowOff>
    </xdr:from>
    <xdr:to>
      <xdr:col>38</xdr:col>
      <xdr:colOff>456223</xdr:colOff>
      <xdr:row>67</xdr:row>
      <xdr:rowOff>135745</xdr:rowOff>
    </xdr:to>
    <xdr:sp macro="" textlink="">
      <xdr:nvSpPr>
        <xdr:cNvPr id="253008" name="Text Box 80" hidden="1">
          <a:extLst>
            <a:ext uri="{FF2B5EF4-FFF2-40B4-BE49-F238E27FC236}">
              <a16:creationId xmlns:a16="http://schemas.microsoft.com/office/drawing/2014/main" id="{11EF4E8B-0BD4-477B-9B89-3E486C7C951A}"/>
            </a:ext>
          </a:extLst>
        </xdr:cNvPr>
        <xdr:cNvSpPr txBox="1">
          <a:spLocks noChangeArrowheads="1"/>
        </xdr:cNvSpPr>
      </xdr:nvSpPr>
      <xdr:spPr bwMode="auto">
        <a:xfrm>
          <a:off x="30982920" y="12100560"/>
          <a:ext cx="944880" cy="28803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303823</xdr:colOff>
      <xdr:row>61</xdr:row>
      <xdr:rowOff>92142</xdr:rowOff>
    </xdr:from>
    <xdr:to>
      <xdr:col>38</xdr:col>
      <xdr:colOff>456223</xdr:colOff>
      <xdr:row>61</xdr:row>
      <xdr:rowOff>92142</xdr:rowOff>
    </xdr:to>
    <xdr:sp macro="" textlink="">
      <xdr:nvSpPr>
        <xdr:cNvPr id="253007" name="Text Box 79" hidden="1">
          <a:extLst>
            <a:ext uri="{FF2B5EF4-FFF2-40B4-BE49-F238E27FC236}">
              <a16:creationId xmlns:a16="http://schemas.microsoft.com/office/drawing/2014/main" id="{6785D461-9033-4466-B879-37EE17B50771}"/>
            </a:ext>
          </a:extLst>
        </xdr:cNvPr>
        <xdr:cNvSpPr txBox="1">
          <a:spLocks noChangeArrowheads="1"/>
        </xdr:cNvSpPr>
      </xdr:nvSpPr>
      <xdr:spPr bwMode="auto">
        <a:xfrm>
          <a:off x="309829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61</xdr:row>
      <xdr:rowOff>92142</xdr:rowOff>
    </xdr:from>
    <xdr:to>
      <xdr:col>38</xdr:col>
      <xdr:colOff>532423</xdr:colOff>
      <xdr:row>61</xdr:row>
      <xdr:rowOff>92142</xdr:rowOff>
    </xdr:to>
    <xdr:sp macro="" textlink="">
      <xdr:nvSpPr>
        <xdr:cNvPr id="253006" name="Text Box 78" hidden="1">
          <a:extLst>
            <a:ext uri="{FF2B5EF4-FFF2-40B4-BE49-F238E27FC236}">
              <a16:creationId xmlns:a16="http://schemas.microsoft.com/office/drawing/2014/main" id="{9343F6C0-EA27-400E-9829-EB702DC31CC7}"/>
            </a:ext>
          </a:extLst>
        </xdr:cNvPr>
        <xdr:cNvSpPr txBox="1">
          <a:spLocks noChangeArrowheads="1"/>
        </xdr:cNvSpPr>
      </xdr:nvSpPr>
      <xdr:spPr bwMode="auto">
        <a:xfrm>
          <a:off x="310591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54</xdr:row>
      <xdr:rowOff>266148</xdr:rowOff>
    </xdr:from>
    <xdr:to>
      <xdr:col>38</xdr:col>
      <xdr:colOff>532423</xdr:colOff>
      <xdr:row>57</xdr:row>
      <xdr:rowOff>29560</xdr:rowOff>
    </xdr:to>
    <xdr:sp macro="" textlink="">
      <xdr:nvSpPr>
        <xdr:cNvPr id="253005" name="Text Box 77" hidden="1">
          <a:extLst>
            <a:ext uri="{FF2B5EF4-FFF2-40B4-BE49-F238E27FC236}">
              <a16:creationId xmlns:a16="http://schemas.microsoft.com/office/drawing/2014/main" id="{9466D8F7-16AC-4136-907B-33BA8CF32F64}"/>
            </a:ext>
          </a:extLst>
        </xdr:cNvPr>
        <xdr:cNvSpPr txBox="1">
          <a:spLocks noChangeArrowheads="1"/>
        </xdr:cNvSpPr>
      </xdr:nvSpPr>
      <xdr:spPr bwMode="auto">
        <a:xfrm>
          <a:off x="31059120" y="12100560"/>
          <a:ext cx="94488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153628</xdr:rowOff>
    </xdr:from>
    <xdr:to>
      <xdr:col>3</xdr:col>
      <xdr:colOff>304800</xdr:colOff>
      <xdr:row>31</xdr:row>
      <xdr:rowOff>87596</xdr:rowOff>
    </xdr:to>
    <xdr:sp macro="" textlink="">
      <xdr:nvSpPr>
        <xdr:cNvPr id="253004" name="Text Box 76" hidden="1">
          <a:extLst>
            <a:ext uri="{FF2B5EF4-FFF2-40B4-BE49-F238E27FC236}">
              <a16:creationId xmlns:a16="http://schemas.microsoft.com/office/drawing/2014/main" id="{4E000CC3-A160-458A-BF6B-209F52D18EC1}"/>
            </a:ext>
          </a:extLst>
        </xdr:cNvPr>
        <xdr:cNvSpPr txBox="1">
          <a:spLocks noChangeArrowheads="1"/>
        </xdr:cNvSpPr>
      </xdr:nvSpPr>
      <xdr:spPr bwMode="auto">
        <a:xfrm>
          <a:off x="4831080" y="5768340"/>
          <a:ext cx="1386840" cy="655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7327</xdr:rowOff>
    </xdr:to>
    <xdr:sp macro="" textlink="">
      <xdr:nvSpPr>
        <xdr:cNvPr id="253003" name="Text Box 75" hidden="1">
          <a:extLst>
            <a:ext uri="{FF2B5EF4-FFF2-40B4-BE49-F238E27FC236}">
              <a16:creationId xmlns:a16="http://schemas.microsoft.com/office/drawing/2014/main" id="{8C914144-302C-4F67-9750-941DBA099779}"/>
            </a:ext>
          </a:extLst>
        </xdr:cNvPr>
        <xdr:cNvSpPr txBox="1">
          <a:spLocks noChangeArrowheads="1"/>
        </xdr:cNvSpPr>
      </xdr:nvSpPr>
      <xdr:spPr bwMode="auto">
        <a:xfrm>
          <a:off x="479298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46904</xdr:rowOff>
    </xdr:to>
    <xdr:sp macro="" textlink="">
      <xdr:nvSpPr>
        <xdr:cNvPr id="253002" name="Text Box 74" hidden="1">
          <a:extLst>
            <a:ext uri="{FF2B5EF4-FFF2-40B4-BE49-F238E27FC236}">
              <a16:creationId xmlns:a16="http://schemas.microsoft.com/office/drawing/2014/main" id="{6A7A5661-ED8E-4515-99A2-D7D1D8C0BEB4}"/>
            </a:ext>
          </a:extLst>
        </xdr:cNvPr>
        <xdr:cNvSpPr txBox="1">
          <a:spLocks noChangeArrowheads="1"/>
        </xdr:cNvSpPr>
      </xdr:nvSpPr>
      <xdr:spPr bwMode="auto">
        <a:xfrm>
          <a:off x="4792980" y="1767840"/>
          <a:ext cx="12725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31</xdr:row>
      <xdr:rowOff>345004</xdr:rowOff>
    </xdr:from>
    <xdr:to>
      <xdr:col>20</xdr:col>
      <xdr:colOff>113324</xdr:colOff>
      <xdr:row>33</xdr:row>
      <xdr:rowOff>77101</xdr:rowOff>
    </xdr:to>
    <xdr:sp macro="" textlink="">
      <xdr:nvSpPr>
        <xdr:cNvPr id="253001" name="Text Box 73" hidden="1">
          <a:extLst>
            <a:ext uri="{FF2B5EF4-FFF2-40B4-BE49-F238E27FC236}">
              <a16:creationId xmlns:a16="http://schemas.microsoft.com/office/drawing/2014/main" id="{15C5E927-E241-4AFE-9DFD-3D09F455DDBD}"/>
            </a:ext>
          </a:extLst>
        </xdr:cNvPr>
        <xdr:cNvSpPr txBox="1">
          <a:spLocks noChangeArrowheads="1"/>
        </xdr:cNvSpPr>
      </xdr:nvSpPr>
      <xdr:spPr bwMode="auto">
        <a:xfrm>
          <a:off x="17259300" y="6652260"/>
          <a:ext cx="124968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54</xdr:row>
      <xdr:rowOff>266148</xdr:rowOff>
    </xdr:from>
    <xdr:to>
      <xdr:col>38</xdr:col>
      <xdr:colOff>608623</xdr:colOff>
      <xdr:row>57</xdr:row>
      <xdr:rowOff>29560</xdr:rowOff>
    </xdr:to>
    <xdr:sp macro="" textlink="">
      <xdr:nvSpPr>
        <xdr:cNvPr id="253018" name="Text Box 90" hidden="1">
          <a:extLst>
            <a:ext uri="{FF2B5EF4-FFF2-40B4-BE49-F238E27FC236}">
              <a16:creationId xmlns:a16="http://schemas.microsoft.com/office/drawing/2014/main" id="{3DE3A68D-AB71-41BB-98F7-1FCBFD261692}"/>
            </a:ext>
          </a:extLst>
        </xdr:cNvPr>
        <xdr:cNvSpPr txBox="1">
          <a:spLocks noChangeArrowheads="1"/>
        </xdr:cNvSpPr>
      </xdr:nvSpPr>
      <xdr:spPr bwMode="auto">
        <a:xfrm>
          <a:off x="30127575" y="12382500"/>
          <a:ext cx="9906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303823</xdr:colOff>
      <xdr:row>54</xdr:row>
      <xdr:rowOff>266148</xdr:rowOff>
    </xdr:from>
    <xdr:to>
      <xdr:col>38</xdr:col>
      <xdr:colOff>456223</xdr:colOff>
      <xdr:row>67</xdr:row>
      <xdr:rowOff>135745</xdr:rowOff>
    </xdr:to>
    <xdr:sp macro="" textlink="">
      <xdr:nvSpPr>
        <xdr:cNvPr id="253017" name="Text Box 89" hidden="1">
          <a:extLst>
            <a:ext uri="{FF2B5EF4-FFF2-40B4-BE49-F238E27FC236}">
              <a16:creationId xmlns:a16="http://schemas.microsoft.com/office/drawing/2014/main" id="{60C77CC6-4A67-422D-8C25-323FCD111A05}"/>
            </a:ext>
          </a:extLst>
        </xdr:cNvPr>
        <xdr:cNvSpPr txBox="1">
          <a:spLocks noChangeArrowheads="1"/>
        </xdr:cNvSpPr>
      </xdr:nvSpPr>
      <xdr:spPr bwMode="auto">
        <a:xfrm>
          <a:off x="30051375" y="12382500"/>
          <a:ext cx="914400" cy="2943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303823</xdr:colOff>
      <xdr:row>61</xdr:row>
      <xdr:rowOff>92142</xdr:rowOff>
    </xdr:from>
    <xdr:to>
      <xdr:col>38</xdr:col>
      <xdr:colOff>456223</xdr:colOff>
      <xdr:row>61</xdr:row>
      <xdr:rowOff>92142</xdr:rowOff>
    </xdr:to>
    <xdr:sp macro="" textlink="">
      <xdr:nvSpPr>
        <xdr:cNvPr id="253016" name="Text Box 88" hidden="1">
          <a:extLst>
            <a:ext uri="{FF2B5EF4-FFF2-40B4-BE49-F238E27FC236}">
              <a16:creationId xmlns:a16="http://schemas.microsoft.com/office/drawing/2014/main" id="{9A1388AE-782E-434A-BB81-1CB0091219BD}"/>
            </a:ext>
          </a:extLst>
        </xdr:cNvPr>
        <xdr:cNvSpPr txBox="1">
          <a:spLocks noChangeArrowheads="1"/>
        </xdr:cNvSpPr>
      </xdr:nvSpPr>
      <xdr:spPr bwMode="auto">
        <a:xfrm>
          <a:off x="30051375" y="14297025"/>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61</xdr:row>
      <xdr:rowOff>92142</xdr:rowOff>
    </xdr:from>
    <xdr:to>
      <xdr:col>38</xdr:col>
      <xdr:colOff>532423</xdr:colOff>
      <xdr:row>61</xdr:row>
      <xdr:rowOff>92142</xdr:rowOff>
    </xdr:to>
    <xdr:sp macro="" textlink="">
      <xdr:nvSpPr>
        <xdr:cNvPr id="253015" name="Text Box 87" hidden="1">
          <a:extLst>
            <a:ext uri="{FF2B5EF4-FFF2-40B4-BE49-F238E27FC236}">
              <a16:creationId xmlns:a16="http://schemas.microsoft.com/office/drawing/2014/main" id="{1D7DA0E4-12DF-4936-9948-E8B5292753D1}"/>
            </a:ext>
          </a:extLst>
        </xdr:cNvPr>
        <xdr:cNvSpPr txBox="1">
          <a:spLocks noChangeArrowheads="1"/>
        </xdr:cNvSpPr>
      </xdr:nvSpPr>
      <xdr:spPr bwMode="auto">
        <a:xfrm>
          <a:off x="30127575" y="14297025"/>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54</xdr:row>
      <xdr:rowOff>266148</xdr:rowOff>
    </xdr:from>
    <xdr:to>
      <xdr:col>38</xdr:col>
      <xdr:colOff>532423</xdr:colOff>
      <xdr:row>57</xdr:row>
      <xdr:rowOff>29560</xdr:rowOff>
    </xdr:to>
    <xdr:sp macro="" textlink="">
      <xdr:nvSpPr>
        <xdr:cNvPr id="253014" name="Text Box 86" hidden="1">
          <a:extLst>
            <a:ext uri="{FF2B5EF4-FFF2-40B4-BE49-F238E27FC236}">
              <a16:creationId xmlns:a16="http://schemas.microsoft.com/office/drawing/2014/main" id="{CA2C983A-A9D0-4FCB-B2EF-E060407BD887}"/>
            </a:ext>
          </a:extLst>
        </xdr:cNvPr>
        <xdr:cNvSpPr txBox="1">
          <a:spLocks noChangeArrowheads="1"/>
        </xdr:cNvSpPr>
      </xdr:nvSpPr>
      <xdr:spPr bwMode="auto">
        <a:xfrm>
          <a:off x="30127575" y="12382500"/>
          <a:ext cx="914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153628</xdr:rowOff>
    </xdr:from>
    <xdr:to>
      <xdr:col>3</xdr:col>
      <xdr:colOff>304800</xdr:colOff>
      <xdr:row>31</xdr:row>
      <xdr:rowOff>87596</xdr:rowOff>
    </xdr:to>
    <xdr:sp macro="" textlink="">
      <xdr:nvSpPr>
        <xdr:cNvPr id="253013" name="Text Box 85" hidden="1">
          <a:extLst>
            <a:ext uri="{FF2B5EF4-FFF2-40B4-BE49-F238E27FC236}">
              <a16:creationId xmlns:a16="http://schemas.microsoft.com/office/drawing/2014/main" id="{65D559D9-B23E-4524-BABE-B91D3190A12D}"/>
            </a:ext>
          </a:extLst>
        </xdr:cNvPr>
        <xdr:cNvSpPr txBox="1">
          <a:spLocks noChangeArrowheads="1"/>
        </xdr:cNvSpPr>
      </xdr:nvSpPr>
      <xdr:spPr bwMode="auto">
        <a:xfrm>
          <a:off x="4695825" y="5915025"/>
          <a:ext cx="1352550" cy="676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7327</xdr:rowOff>
    </xdr:to>
    <xdr:sp macro="" textlink="">
      <xdr:nvSpPr>
        <xdr:cNvPr id="253012" name="Text Box 84" hidden="1">
          <a:extLst>
            <a:ext uri="{FF2B5EF4-FFF2-40B4-BE49-F238E27FC236}">
              <a16:creationId xmlns:a16="http://schemas.microsoft.com/office/drawing/2014/main" id="{9D335723-4313-49E4-9AAC-3F89A36E91C2}"/>
            </a:ext>
          </a:extLst>
        </xdr:cNvPr>
        <xdr:cNvSpPr txBox="1">
          <a:spLocks noChangeArrowheads="1"/>
        </xdr:cNvSpPr>
      </xdr:nvSpPr>
      <xdr:spPr bwMode="auto">
        <a:xfrm>
          <a:off x="4657725"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46904</xdr:rowOff>
    </xdr:to>
    <xdr:sp macro="" textlink="">
      <xdr:nvSpPr>
        <xdr:cNvPr id="253011" name="Text Box 83" hidden="1">
          <a:extLst>
            <a:ext uri="{FF2B5EF4-FFF2-40B4-BE49-F238E27FC236}">
              <a16:creationId xmlns:a16="http://schemas.microsoft.com/office/drawing/2014/main" id="{76ED6C32-FC57-4026-8C8F-3479A8DA05B4}"/>
            </a:ext>
          </a:extLst>
        </xdr:cNvPr>
        <xdr:cNvSpPr txBox="1">
          <a:spLocks noChangeArrowheads="1"/>
        </xdr:cNvSpPr>
      </xdr:nvSpPr>
      <xdr:spPr bwMode="auto">
        <a:xfrm>
          <a:off x="4657725" y="1790700"/>
          <a:ext cx="12382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31</xdr:row>
      <xdr:rowOff>345004</xdr:rowOff>
    </xdr:from>
    <xdr:to>
      <xdr:col>20</xdr:col>
      <xdr:colOff>113324</xdr:colOff>
      <xdr:row>33</xdr:row>
      <xdr:rowOff>77101</xdr:rowOff>
    </xdr:to>
    <xdr:sp macro="" textlink="">
      <xdr:nvSpPr>
        <xdr:cNvPr id="253010" name="Text Box 82" hidden="1">
          <a:extLst>
            <a:ext uri="{FF2B5EF4-FFF2-40B4-BE49-F238E27FC236}">
              <a16:creationId xmlns:a16="http://schemas.microsoft.com/office/drawing/2014/main" id="{0FFA67D8-7D42-4861-A630-75F3571ECD8D}"/>
            </a:ext>
          </a:extLst>
        </xdr:cNvPr>
        <xdr:cNvSpPr txBox="1">
          <a:spLocks noChangeArrowheads="1"/>
        </xdr:cNvSpPr>
      </xdr:nvSpPr>
      <xdr:spPr bwMode="auto">
        <a:xfrm>
          <a:off x="16773525" y="6819900"/>
          <a:ext cx="1219200" cy="1095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54769</xdr:colOff>
      <xdr:row>60</xdr:row>
      <xdr:rowOff>16964</xdr:rowOff>
    </xdr:from>
    <xdr:to>
      <xdr:col>42</xdr:col>
      <xdr:colOff>296704</xdr:colOff>
      <xdr:row>64</xdr:row>
      <xdr:rowOff>97710</xdr:rowOff>
    </xdr:to>
    <xdr:sp macro="" textlink="">
      <xdr:nvSpPr>
        <xdr:cNvPr id="253027" name="Text Box 99" hidden="1">
          <a:extLst>
            <a:ext uri="{FF2B5EF4-FFF2-40B4-BE49-F238E27FC236}">
              <a16:creationId xmlns:a16="http://schemas.microsoft.com/office/drawing/2014/main" id="{684D9297-C988-4802-960E-4EE6E5F14760}"/>
            </a:ext>
          </a:extLst>
        </xdr:cNvPr>
        <xdr:cNvSpPr txBox="1">
          <a:spLocks noChangeArrowheads="1"/>
        </xdr:cNvSpPr>
      </xdr:nvSpPr>
      <xdr:spPr bwMode="auto">
        <a:xfrm>
          <a:off x="32737425" y="13992225"/>
          <a:ext cx="1000125"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16669</xdr:colOff>
      <xdr:row>66</xdr:row>
      <xdr:rowOff>27483</xdr:rowOff>
    </xdr:from>
    <xdr:to>
      <xdr:col>42</xdr:col>
      <xdr:colOff>169069</xdr:colOff>
      <xdr:row>87</xdr:row>
      <xdr:rowOff>48822</xdr:rowOff>
    </xdr:to>
    <xdr:sp macro="" textlink="">
      <xdr:nvSpPr>
        <xdr:cNvPr id="253026" name="Text Box 98" hidden="1">
          <a:extLst>
            <a:ext uri="{FF2B5EF4-FFF2-40B4-BE49-F238E27FC236}">
              <a16:creationId xmlns:a16="http://schemas.microsoft.com/office/drawing/2014/main" id="{67254A89-9007-4A23-8756-244627ED41AF}"/>
            </a:ext>
          </a:extLst>
        </xdr:cNvPr>
        <xdr:cNvSpPr txBox="1">
          <a:spLocks noChangeArrowheads="1"/>
        </xdr:cNvSpPr>
      </xdr:nvSpPr>
      <xdr:spPr bwMode="auto">
        <a:xfrm>
          <a:off x="32699325" y="15059025"/>
          <a:ext cx="914400" cy="4143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304800</xdr:colOff>
      <xdr:row>58</xdr:row>
      <xdr:rowOff>69508</xdr:rowOff>
    </xdr:from>
    <xdr:to>
      <xdr:col>38</xdr:col>
      <xdr:colOff>457200</xdr:colOff>
      <xdr:row>59</xdr:row>
      <xdr:rowOff>26661</xdr:rowOff>
    </xdr:to>
    <xdr:sp macro="" textlink="">
      <xdr:nvSpPr>
        <xdr:cNvPr id="253025" name="Text Box 97" hidden="1">
          <a:extLst>
            <a:ext uri="{FF2B5EF4-FFF2-40B4-BE49-F238E27FC236}">
              <a16:creationId xmlns:a16="http://schemas.microsoft.com/office/drawing/2014/main" id="{62EDDBDF-613B-4DFE-BF09-26E6450A44A0}"/>
            </a:ext>
          </a:extLst>
        </xdr:cNvPr>
        <xdr:cNvSpPr txBox="1">
          <a:spLocks noChangeArrowheads="1"/>
        </xdr:cNvSpPr>
      </xdr:nvSpPr>
      <xdr:spPr bwMode="auto">
        <a:xfrm>
          <a:off x="30051375" y="13525500"/>
          <a:ext cx="914400" cy="304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381000</xdr:colOff>
      <xdr:row>58</xdr:row>
      <xdr:rowOff>69508</xdr:rowOff>
    </xdr:from>
    <xdr:to>
      <xdr:col>38</xdr:col>
      <xdr:colOff>533400</xdr:colOff>
      <xdr:row>59</xdr:row>
      <xdr:rowOff>26661</xdr:rowOff>
    </xdr:to>
    <xdr:sp macro="" textlink="">
      <xdr:nvSpPr>
        <xdr:cNvPr id="253024" name="Text Box 96" hidden="1">
          <a:extLst>
            <a:ext uri="{FF2B5EF4-FFF2-40B4-BE49-F238E27FC236}">
              <a16:creationId xmlns:a16="http://schemas.microsoft.com/office/drawing/2014/main" id="{96B79593-8B62-40FF-9B0D-47A952EC0371}"/>
            </a:ext>
          </a:extLst>
        </xdr:cNvPr>
        <xdr:cNvSpPr txBox="1">
          <a:spLocks noChangeArrowheads="1"/>
        </xdr:cNvSpPr>
      </xdr:nvSpPr>
      <xdr:spPr bwMode="auto">
        <a:xfrm>
          <a:off x="30127575" y="13525500"/>
          <a:ext cx="914400" cy="304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16669</xdr:colOff>
      <xdr:row>65</xdr:row>
      <xdr:rowOff>103204</xdr:rowOff>
    </xdr:from>
    <xdr:to>
      <xdr:col>42</xdr:col>
      <xdr:colOff>169069</xdr:colOff>
      <xdr:row>72</xdr:row>
      <xdr:rowOff>102680</xdr:rowOff>
    </xdr:to>
    <xdr:sp macro="" textlink="">
      <xdr:nvSpPr>
        <xdr:cNvPr id="253023" name="Text Box 95" hidden="1">
          <a:extLst>
            <a:ext uri="{FF2B5EF4-FFF2-40B4-BE49-F238E27FC236}">
              <a16:creationId xmlns:a16="http://schemas.microsoft.com/office/drawing/2014/main" id="{68276846-E7FF-4ACA-A711-E4D6E60485CC}"/>
            </a:ext>
          </a:extLst>
        </xdr:cNvPr>
        <xdr:cNvSpPr txBox="1">
          <a:spLocks noChangeArrowheads="1"/>
        </xdr:cNvSpPr>
      </xdr:nvSpPr>
      <xdr:spPr bwMode="auto">
        <a:xfrm>
          <a:off x="32699325" y="14944725"/>
          <a:ext cx="914400"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29</xdr:row>
      <xdr:rowOff>162309</xdr:rowOff>
    </xdr:from>
    <xdr:to>
      <xdr:col>3</xdr:col>
      <xdr:colOff>304800</xdr:colOff>
      <xdr:row>31</xdr:row>
      <xdr:rowOff>526760</xdr:rowOff>
    </xdr:to>
    <xdr:sp macro="" textlink="">
      <xdr:nvSpPr>
        <xdr:cNvPr id="253022" name="Text Box 94" hidden="1">
          <a:extLst>
            <a:ext uri="{FF2B5EF4-FFF2-40B4-BE49-F238E27FC236}">
              <a16:creationId xmlns:a16="http://schemas.microsoft.com/office/drawing/2014/main" id="{6F756F7F-0994-4F45-BC6A-AB120BED0FF4}"/>
            </a:ext>
          </a:extLst>
        </xdr:cNvPr>
        <xdr:cNvSpPr txBox="1">
          <a:spLocks noChangeArrowheads="1"/>
        </xdr:cNvSpPr>
      </xdr:nvSpPr>
      <xdr:spPr bwMode="auto">
        <a:xfrm>
          <a:off x="4695825" y="6286500"/>
          <a:ext cx="1352550" cy="68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21" name="Text Box 93" hidden="1">
          <a:extLst>
            <a:ext uri="{FF2B5EF4-FFF2-40B4-BE49-F238E27FC236}">
              <a16:creationId xmlns:a16="http://schemas.microsoft.com/office/drawing/2014/main" id="{C111C27B-B4B1-46BC-AD36-C4CA53260D0B}"/>
            </a:ext>
          </a:extLst>
        </xdr:cNvPr>
        <xdr:cNvSpPr txBox="1">
          <a:spLocks noChangeArrowheads="1"/>
        </xdr:cNvSpPr>
      </xdr:nvSpPr>
      <xdr:spPr bwMode="auto">
        <a:xfrm>
          <a:off x="4657725"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12</xdr:row>
      <xdr:rowOff>85052</xdr:rowOff>
    </xdr:to>
    <xdr:sp macro="" textlink="">
      <xdr:nvSpPr>
        <xdr:cNvPr id="253020" name="Text Box 92" hidden="1">
          <a:extLst>
            <a:ext uri="{FF2B5EF4-FFF2-40B4-BE49-F238E27FC236}">
              <a16:creationId xmlns:a16="http://schemas.microsoft.com/office/drawing/2014/main" id="{2B1190F4-A751-4D27-96AC-9FFF9AFEB933}"/>
            </a:ext>
          </a:extLst>
        </xdr:cNvPr>
        <xdr:cNvSpPr txBox="1">
          <a:spLocks noChangeArrowheads="1"/>
        </xdr:cNvSpPr>
      </xdr:nvSpPr>
      <xdr:spPr bwMode="auto">
        <a:xfrm>
          <a:off x="4657725" y="2019300"/>
          <a:ext cx="1238250" cy="6000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544532</xdr:rowOff>
    </xdr:from>
    <xdr:to>
      <xdr:col>20</xdr:col>
      <xdr:colOff>152400</xdr:colOff>
      <xdr:row>45</xdr:row>
      <xdr:rowOff>173789</xdr:rowOff>
    </xdr:to>
    <xdr:sp macro="" textlink="">
      <xdr:nvSpPr>
        <xdr:cNvPr id="253019" name="Text Box 91" hidden="1">
          <a:extLst>
            <a:ext uri="{FF2B5EF4-FFF2-40B4-BE49-F238E27FC236}">
              <a16:creationId xmlns:a16="http://schemas.microsoft.com/office/drawing/2014/main" id="{938824BA-15F8-409E-8877-A3C363CE1EBA}"/>
            </a:ext>
          </a:extLst>
        </xdr:cNvPr>
        <xdr:cNvSpPr txBox="1">
          <a:spLocks noChangeArrowheads="1"/>
        </xdr:cNvSpPr>
      </xdr:nvSpPr>
      <xdr:spPr bwMode="auto">
        <a:xfrm>
          <a:off x="16811625" y="7000875"/>
          <a:ext cx="1219200" cy="3238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34</xdr:row>
      <xdr:rowOff>124684</xdr:rowOff>
    </xdr:from>
    <xdr:to>
      <xdr:col>20</xdr:col>
      <xdr:colOff>311785</xdr:colOff>
      <xdr:row>38</xdr:row>
      <xdr:rowOff>82965</xdr:rowOff>
    </xdr:to>
    <xdr:sp macro="" textlink="">
      <xdr:nvSpPr>
        <xdr:cNvPr id="253031" name="Text Box 103" hidden="1">
          <a:extLst>
            <a:ext uri="{FF2B5EF4-FFF2-40B4-BE49-F238E27FC236}">
              <a16:creationId xmlns:a16="http://schemas.microsoft.com/office/drawing/2014/main" id="{0D765A6D-C44C-44E3-8BDA-1EA6FDC391B5}"/>
            </a:ext>
          </a:extLst>
        </xdr:cNvPr>
        <xdr:cNvSpPr txBox="1">
          <a:spLocks noChangeArrowheads="1"/>
        </xdr:cNvSpPr>
      </xdr:nvSpPr>
      <xdr:spPr bwMode="auto">
        <a:xfrm>
          <a:off x="16811625" y="8220075"/>
          <a:ext cx="1381125" cy="6762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54769</xdr:colOff>
      <xdr:row>80</xdr:row>
      <xdr:rowOff>111920</xdr:rowOff>
    </xdr:from>
    <xdr:to>
      <xdr:col>42</xdr:col>
      <xdr:colOff>283369</xdr:colOff>
      <xdr:row>84</xdr:row>
      <xdr:rowOff>66395</xdr:rowOff>
    </xdr:to>
    <xdr:sp macro="" textlink="">
      <xdr:nvSpPr>
        <xdr:cNvPr id="253041" name="Text Box 113" hidden="1">
          <a:extLst>
            <a:ext uri="{FF2B5EF4-FFF2-40B4-BE49-F238E27FC236}">
              <a16:creationId xmlns:a16="http://schemas.microsoft.com/office/drawing/2014/main" id="{D755F013-DC04-4CC6-9562-4C7E20C6AEBE}"/>
            </a:ext>
          </a:extLst>
        </xdr:cNvPr>
        <xdr:cNvSpPr txBox="1">
          <a:spLocks noChangeArrowheads="1"/>
        </xdr:cNvSpPr>
      </xdr:nvSpPr>
      <xdr:spPr bwMode="auto">
        <a:xfrm>
          <a:off x="32737425" y="17897475"/>
          <a:ext cx="9906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16669</xdr:colOff>
      <xdr:row>85</xdr:row>
      <xdr:rowOff>152634</xdr:rowOff>
    </xdr:from>
    <xdr:to>
      <xdr:col>42</xdr:col>
      <xdr:colOff>169069</xdr:colOff>
      <xdr:row>116</xdr:row>
      <xdr:rowOff>796</xdr:rowOff>
    </xdr:to>
    <xdr:sp macro="" textlink="">
      <xdr:nvSpPr>
        <xdr:cNvPr id="253040" name="Text Box 112" hidden="1">
          <a:extLst>
            <a:ext uri="{FF2B5EF4-FFF2-40B4-BE49-F238E27FC236}">
              <a16:creationId xmlns:a16="http://schemas.microsoft.com/office/drawing/2014/main" id="{C12F6EFB-AF6A-43DF-BDCD-EA013E42D8C7}"/>
            </a:ext>
          </a:extLst>
        </xdr:cNvPr>
        <xdr:cNvSpPr txBox="1">
          <a:spLocks noChangeArrowheads="1"/>
        </xdr:cNvSpPr>
      </xdr:nvSpPr>
      <xdr:spPr bwMode="auto">
        <a:xfrm>
          <a:off x="32699325" y="18964275"/>
          <a:ext cx="914400" cy="5715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304800</xdr:colOff>
      <xdr:row>78</xdr:row>
      <xdr:rowOff>104513</xdr:rowOff>
    </xdr:from>
    <xdr:to>
      <xdr:col>38</xdr:col>
      <xdr:colOff>450215</xdr:colOff>
      <xdr:row>80</xdr:row>
      <xdr:rowOff>27128</xdr:rowOff>
    </xdr:to>
    <xdr:sp macro="" textlink="">
      <xdr:nvSpPr>
        <xdr:cNvPr id="253039" name="Text Box 111" hidden="1">
          <a:extLst>
            <a:ext uri="{FF2B5EF4-FFF2-40B4-BE49-F238E27FC236}">
              <a16:creationId xmlns:a16="http://schemas.microsoft.com/office/drawing/2014/main" id="{B6093B46-EC3E-4636-88B9-292CCF4D48B3}"/>
            </a:ext>
          </a:extLst>
        </xdr:cNvPr>
        <xdr:cNvSpPr txBox="1">
          <a:spLocks noChangeArrowheads="1"/>
        </xdr:cNvSpPr>
      </xdr:nvSpPr>
      <xdr:spPr bwMode="auto">
        <a:xfrm>
          <a:off x="30051375" y="17421225"/>
          <a:ext cx="89535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381000</xdr:colOff>
      <xdr:row>78</xdr:row>
      <xdr:rowOff>104513</xdr:rowOff>
    </xdr:from>
    <xdr:to>
      <xdr:col>38</xdr:col>
      <xdr:colOff>533400</xdr:colOff>
      <xdr:row>80</xdr:row>
      <xdr:rowOff>27128</xdr:rowOff>
    </xdr:to>
    <xdr:sp macro="" textlink="">
      <xdr:nvSpPr>
        <xdr:cNvPr id="253038" name="Text Box 110" hidden="1">
          <a:extLst>
            <a:ext uri="{FF2B5EF4-FFF2-40B4-BE49-F238E27FC236}">
              <a16:creationId xmlns:a16="http://schemas.microsoft.com/office/drawing/2014/main" id="{5819CFA2-9810-4602-BAB2-E21D49AB4527}"/>
            </a:ext>
          </a:extLst>
        </xdr:cNvPr>
        <xdr:cNvSpPr txBox="1">
          <a:spLocks noChangeArrowheads="1"/>
        </xdr:cNvSpPr>
      </xdr:nvSpPr>
      <xdr:spPr bwMode="auto">
        <a:xfrm>
          <a:off x="30127575" y="17421225"/>
          <a:ext cx="91440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16669</xdr:colOff>
      <xdr:row>85</xdr:row>
      <xdr:rowOff>152634</xdr:rowOff>
    </xdr:from>
    <xdr:to>
      <xdr:col>42</xdr:col>
      <xdr:colOff>169069</xdr:colOff>
      <xdr:row>93</xdr:row>
      <xdr:rowOff>21946</xdr:rowOff>
    </xdr:to>
    <xdr:sp macro="" textlink="">
      <xdr:nvSpPr>
        <xdr:cNvPr id="253037" name="Text Box 109" hidden="1">
          <a:extLst>
            <a:ext uri="{FF2B5EF4-FFF2-40B4-BE49-F238E27FC236}">
              <a16:creationId xmlns:a16="http://schemas.microsoft.com/office/drawing/2014/main" id="{A7812915-ED5C-436D-B017-7A2693B02224}"/>
            </a:ext>
          </a:extLst>
        </xdr:cNvPr>
        <xdr:cNvSpPr txBox="1">
          <a:spLocks noChangeArrowheads="1"/>
        </xdr:cNvSpPr>
      </xdr:nvSpPr>
      <xdr:spPr bwMode="auto">
        <a:xfrm>
          <a:off x="32699325" y="18964275"/>
          <a:ext cx="91440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34</xdr:row>
      <xdr:rowOff>125710</xdr:rowOff>
    </xdr:from>
    <xdr:to>
      <xdr:col>3</xdr:col>
      <xdr:colOff>304800</xdr:colOff>
      <xdr:row>38</xdr:row>
      <xdr:rowOff>35718</xdr:rowOff>
    </xdr:to>
    <xdr:sp macro="" textlink="">
      <xdr:nvSpPr>
        <xdr:cNvPr id="253036" name="Text Box 108" hidden="1">
          <a:extLst>
            <a:ext uri="{FF2B5EF4-FFF2-40B4-BE49-F238E27FC236}">
              <a16:creationId xmlns:a16="http://schemas.microsoft.com/office/drawing/2014/main" id="{386362BA-7EEB-4890-9216-B79A7F1E0429}"/>
            </a:ext>
          </a:extLst>
        </xdr:cNvPr>
        <xdr:cNvSpPr txBox="1">
          <a:spLocks noChangeArrowheads="1"/>
        </xdr:cNvSpPr>
      </xdr:nvSpPr>
      <xdr:spPr bwMode="auto">
        <a:xfrm>
          <a:off x="4695825" y="8191500"/>
          <a:ext cx="1352550" cy="695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35" name="Text Box 107" hidden="1">
          <a:extLst>
            <a:ext uri="{FF2B5EF4-FFF2-40B4-BE49-F238E27FC236}">
              <a16:creationId xmlns:a16="http://schemas.microsoft.com/office/drawing/2014/main" id="{1CCF8BAF-0423-4FE7-9C2C-538F8E398702}"/>
            </a:ext>
          </a:extLst>
        </xdr:cNvPr>
        <xdr:cNvSpPr txBox="1">
          <a:spLocks noChangeArrowheads="1"/>
        </xdr:cNvSpPr>
      </xdr:nvSpPr>
      <xdr:spPr bwMode="auto">
        <a:xfrm>
          <a:off x="4657725"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12</xdr:row>
      <xdr:rowOff>65367</xdr:rowOff>
    </xdr:to>
    <xdr:sp macro="" textlink="">
      <xdr:nvSpPr>
        <xdr:cNvPr id="253034" name="Text Box 106" hidden="1">
          <a:extLst>
            <a:ext uri="{FF2B5EF4-FFF2-40B4-BE49-F238E27FC236}">
              <a16:creationId xmlns:a16="http://schemas.microsoft.com/office/drawing/2014/main" id="{B65C63BA-34AE-41A2-A6CE-11EAA29E2B94}"/>
            </a:ext>
          </a:extLst>
        </xdr:cNvPr>
        <xdr:cNvSpPr txBox="1">
          <a:spLocks noChangeArrowheads="1"/>
        </xdr:cNvSpPr>
      </xdr:nvSpPr>
      <xdr:spPr bwMode="auto">
        <a:xfrm>
          <a:off x="4657725" y="2019300"/>
          <a:ext cx="1238250" cy="59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41</xdr:row>
      <xdr:rowOff>27100</xdr:rowOff>
    </xdr:from>
    <xdr:to>
      <xdr:col>20</xdr:col>
      <xdr:colOff>145415</xdr:colOff>
      <xdr:row>60</xdr:row>
      <xdr:rowOff>65060</xdr:rowOff>
    </xdr:to>
    <xdr:sp macro="" textlink="">
      <xdr:nvSpPr>
        <xdr:cNvPr id="253033" name="Text Box 105" hidden="1">
          <a:extLst>
            <a:ext uri="{FF2B5EF4-FFF2-40B4-BE49-F238E27FC236}">
              <a16:creationId xmlns:a16="http://schemas.microsoft.com/office/drawing/2014/main" id="{668688E3-C50E-4AFE-B5CB-BEF3609F5FEA}"/>
            </a:ext>
          </a:extLst>
        </xdr:cNvPr>
        <xdr:cNvSpPr txBox="1">
          <a:spLocks noChangeArrowheads="1"/>
        </xdr:cNvSpPr>
      </xdr:nvSpPr>
      <xdr:spPr bwMode="auto">
        <a:xfrm>
          <a:off x="16811625" y="9324975"/>
          <a:ext cx="1200150" cy="4762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145415</xdr:colOff>
      <xdr:row>15</xdr:row>
      <xdr:rowOff>66741</xdr:rowOff>
    </xdr:from>
    <xdr:to>
      <xdr:col>3</xdr:col>
      <xdr:colOff>304800</xdr:colOff>
      <xdr:row>19</xdr:row>
      <xdr:rowOff>10009</xdr:rowOff>
    </xdr:to>
    <xdr:sp macro="" textlink="">
      <xdr:nvSpPr>
        <xdr:cNvPr id="253042" name="Text Box 114" hidden="1">
          <a:extLst>
            <a:ext uri="{FF2B5EF4-FFF2-40B4-BE49-F238E27FC236}">
              <a16:creationId xmlns:a16="http://schemas.microsoft.com/office/drawing/2014/main" id="{38027734-7AE7-4AB8-B66B-169D51DDA6CC}"/>
            </a:ext>
          </a:extLst>
        </xdr:cNvPr>
        <xdr:cNvSpPr txBox="1">
          <a:spLocks noChangeArrowheads="1"/>
        </xdr:cNvSpPr>
      </xdr:nvSpPr>
      <xdr:spPr bwMode="auto">
        <a:xfrm>
          <a:off x="4676775" y="3181350"/>
          <a:ext cx="1371600" cy="7334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145415</xdr:colOff>
      <xdr:row>16</xdr:row>
      <xdr:rowOff>174439</xdr:rowOff>
    </xdr:from>
    <xdr:to>
      <xdr:col>3</xdr:col>
      <xdr:colOff>304800</xdr:colOff>
      <xdr:row>21</xdr:row>
      <xdr:rowOff>11121</xdr:rowOff>
    </xdr:to>
    <xdr:sp macro="" textlink="">
      <xdr:nvSpPr>
        <xdr:cNvPr id="253043" name="Text Box 115" hidden="1">
          <a:extLst>
            <a:ext uri="{FF2B5EF4-FFF2-40B4-BE49-F238E27FC236}">
              <a16:creationId xmlns:a16="http://schemas.microsoft.com/office/drawing/2014/main" id="{9EE911F0-63B6-45AA-8BF7-6265D3A055FB}"/>
            </a:ext>
          </a:extLst>
        </xdr:cNvPr>
        <xdr:cNvSpPr txBox="1">
          <a:spLocks noChangeArrowheads="1"/>
        </xdr:cNvSpPr>
      </xdr:nvSpPr>
      <xdr:spPr bwMode="auto">
        <a:xfrm>
          <a:off x="4676775" y="3552825"/>
          <a:ext cx="1371600"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145415</xdr:colOff>
      <xdr:row>43</xdr:row>
      <xdr:rowOff>314072</xdr:rowOff>
    </xdr:from>
    <xdr:to>
      <xdr:col>3</xdr:col>
      <xdr:colOff>304800</xdr:colOff>
      <xdr:row>48</xdr:row>
      <xdr:rowOff>2943</xdr:rowOff>
    </xdr:to>
    <xdr:sp macro="" textlink="">
      <xdr:nvSpPr>
        <xdr:cNvPr id="253044" name="Text Box 116" hidden="1">
          <a:extLst>
            <a:ext uri="{FF2B5EF4-FFF2-40B4-BE49-F238E27FC236}">
              <a16:creationId xmlns:a16="http://schemas.microsoft.com/office/drawing/2014/main" id="{F07A0B5C-FAC1-4467-AA9F-CA5EB8725A02}"/>
            </a:ext>
          </a:extLst>
        </xdr:cNvPr>
        <xdr:cNvSpPr txBox="1">
          <a:spLocks noChangeArrowheads="1"/>
        </xdr:cNvSpPr>
      </xdr:nvSpPr>
      <xdr:spPr bwMode="auto">
        <a:xfrm>
          <a:off x="4676775" y="983932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145415</xdr:colOff>
      <xdr:row>45</xdr:row>
      <xdr:rowOff>132806</xdr:rowOff>
    </xdr:from>
    <xdr:to>
      <xdr:col>20</xdr:col>
      <xdr:colOff>335915</xdr:colOff>
      <xdr:row>50</xdr:row>
      <xdr:rowOff>1559</xdr:rowOff>
    </xdr:to>
    <xdr:sp macro="" textlink="">
      <xdr:nvSpPr>
        <xdr:cNvPr id="253045" name="Text Box 117" hidden="1">
          <a:extLst>
            <a:ext uri="{FF2B5EF4-FFF2-40B4-BE49-F238E27FC236}">
              <a16:creationId xmlns:a16="http://schemas.microsoft.com/office/drawing/2014/main" id="{EE495679-A250-491A-BE2B-83CFB95DC9E3}"/>
            </a:ext>
          </a:extLst>
        </xdr:cNvPr>
        <xdr:cNvSpPr txBox="1">
          <a:spLocks noChangeArrowheads="1"/>
        </xdr:cNvSpPr>
      </xdr:nvSpPr>
      <xdr:spPr bwMode="auto">
        <a:xfrm>
          <a:off x="16830675" y="1020127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54769</xdr:colOff>
      <xdr:row>81</xdr:row>
      <xdr:rowOff>121539</xdr:rowOff>
    </xdr:from>
    <xdr:to>
      <xdr:col>42</xdr:col>
      <xdr:colOff>283369</xdr:colOff>
      <xdr:row>85</xdr:row>
      <xdr:rowOff>59999</xdr:rowOff>
    </xdr:to>
    <xdr:sp macro="" textlink="">
      <xdr:nvSpPr>
        <xdr:cNvPr id="253058" name="Text Box 130" hidden="1">
          <a:extLst>
            <a:ext uri="{FF2B5EF4-FFF2-40B4-BE49-F238E27FC236}">
              <a16:creationId xmlns:a16="http://schemas.microsoft.com/office/drawing/2014/main" id="{A748B414-DCA0-4859-A27B-8C20946B3F4C}"/>
            </a:ext>
          </a:extLst>
        </xdr:cNvPr>
        <xdr:cNvSpPr txBox="1">
          <a:spLocks noChangeArrowheads="1"/>
        </xdr:cNvSpPr>
      </xdr:nvSpPr>
      <xdr:spPr bwMode="auto">
        <a:xfrm>
          <a:off x="33845500" y="17729200"/>
          <a:ext cx="9906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16669</xdr:colOff>
      <xdr:row>86</xdr:row>
      <xdr:rowOff>104869</xdr:rowOff>
    </xdr:from>
    <xdr:to>
      <xdr:col>42</xdr:col>
      <xdr:colOff>178594</xdr:colOff>
      <xdr:row>117</xdr:row>
      <xdr:rowOff>160338</xdr:rowOff>
    </xdr:to>
    <xdr:sp macro="" textlink="">
      <xdr:nvSpPr>
        <xdr:cNvPr id="253057" name="Text Box 129" hidden="1">
          <a:extLst>
            <a:ext uri="{FF2B5EF4-FFF2-40B4-BE49-F238E27FC236}">
              <a16:creationId xmlns:a16="http://schemas.microsoft.com/office/drawing/2014/main" id="{3691F5D7-10C3-4C44-98BD-342791DFD042}"/>
            </a:ext>
          </a:extLst>
        </xdr:cNvPr>
        <xdr:cNvSpPr txBox="1">
          <a:spLocks noChangeArrowheads="1"/>
        </xdr:cNvSpPr>
      </xdr:nvSpPr>
      <xdr:spPr bwMode="auto">
        <a:xfrm>
          <a:off x="33807400" y="18796000"/>
          <a:ext cx="920750" cy="578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304800</xdr:colOff>
      <xdr:row>79</xdr:row>
      <xdr:rowOff>86658</xdr:rowOff>
    </xdr:from>
    <xdr:to>
      <xdr:col>38</xdr:col>
      <xdr:colOff>438150</xdr:colOff>
      <xdr:row>80</xdr:row>
      <xdr:rowOff>150020</xdr:rowOff>
    </xdr:to>
    <xdr:sp macro="" textlink="">
      <xdr:nvSpPr>
        <xdr:cNvPr id="253056" name="Text Box 128" hidden="1">
          <a:extLst>
            <a:ext uri="{FF2B5EF4-FFF2-40B4-BE49-F238E27FC236}">
              <a16:creationId xmlns:a16="http://schemas.microsoft.com/office/drawing/2014/main" id="{2A06C365-24B0-4127-99D7-3519B09FE6FF}"/>
            </a:ext>
          </a:extLst>
        </xdr:cNvPr>
        <xdr:cNvSpPr txBox="1">
          <a:spLocks noChangeArrowheads="1"/>
        </xdr:cNvSpPr>
      </xdr:nvSpPr>
      <xdr:spPr bwMode="auto">
        <a:xfrm>
          <a:off x="31057850" y="17272000"/>
          <a:ext cx="895350" cy="31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381000</xdr:colOff>
      <xdr:row>79</xdr:row>
      <xdr:rowOff>86658</xdr:rowOff>
    </xdr:from>
    <xdr:to>
      <xdr:col>38</xdr:col>
      <xdr:colOff>542925</xdr:colOff>
      <xdr:row>80</xdr:row>
      <xdr:rowOff>150020</xdr:rowOff>
    </xdr:to>
    <xdr:sp macro="" textlink="">
      <xdr:nvSpPr>
        <xdr:cNvPr id="253055" name="Text Box 127" hidden="1">
          <a:extLst>
            <a:ext uri="{FF2B5EF4-FFF2-40B4-BE49-F238E27FC236}">
              <a16:creationId xmlns:a16="http://schemas.microsoft.com/office/drawing/2014/main" id="{D0F3324B-65DF-48D8-858A-FBF44D12E93F}"/>
            </a:ext>
          </a:extLst>
        </xdr:cNvPr>
        <xdr:cNvSpPr txBox="1">
          <a:spLocks noChangeArrowheads="1"/>
        </xdr:cNvSpPr>
      </xdr:nvSpPr>
      <xdr:spPr bwMode="auto">
        <a:xfrm>
          <a:off x="31134050" y="17272000"/>
          <a:ext cx="920750" cy="31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16669</xdr:colOff>
      <xdr:row>86</xdr:row>
      <xdr:rowOff>104869</xdr:rowOff>
    </xdr:from>
    <xdr:to>
      <xdr:col>42</xdr:col>
      <xdr:colOff>178594</xdr:colOff>
      <xdr:row>94</xdr:row>
      <xdr:rowOff>38661</xdr:rowOff>
    </xdr:to>
    <xdr:sp macro="" textlink="">
      <xdr:nvSpPr>
        <xdr:cNvPr id="253054" name="Text Box 126" hidden="1">
          <a:extLst>
            <a:ext uri="{FF2B5EF4-FFF2-40B4-BE49-F238E27FC236}">
              <a16:creationId xmlns:a16="http://schemas.microsoft.com/office/drawing/2014/main" id="{282CBEDD-F2A3-469F-BC43-A8B0EDC5724D}"/>
            </a:ext>
          </a:extLst>
        </xdr:cNvPr>
        <xdr:cNvSpPr txBox="1">
          <a:spLocks noChangeArrowheads="1"/>
        </xdr:cNvSpPr>
      </xdr:nvSpPr>
      <xdr:spPr bwMode="auto">
        <a:xfrm>
          <a:off x="33807400" y="18796000"/>
          <a:ext cx="920750" cy="1422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34</xdr:row>
      <xdr:rowOff>126345</xdr:rowOff>
    </xdr:from>
    <xdr:to>
      <xdr:col>3</xdr:col>
      <xdr:colOff>304800</xdr:colOff>
      <xdr:row>38</xdr:row>
      <xdr:rowOff>35718</xdr:rowOff>
    </xdr:to>
    <xdr:sp macro="" textlink="">
      <xdr:nvSpPr>
        <xdr:cNvPr id="253053" name="Text Box 125" hidden="1">
          <a:extLst>
            <a:ext uri="{FF2B5EF4-FFF2-40B4-BE49-F238E27FC236}">
              <a16:creationId xmlns:a16="http://schemas.microsoft.com/office/drawing/2014/main" id="{11547FD5-4C1B-4F2F-8106-E42FDE425DA7}"/>
            </a:ext>
          </a:extLst>
        </xdr:cNvPr>
        <xdr:cNvSpPr txBox="1">
          <a:spLocks noChangeArrowheads="1"/>
        </xdr:cNvSpPr>
      </xdr:nvSpPr>
      <xdr:spPr bwMode="auto">
        <a:xfrm>
          <a:off x="4876800" y="8013700"/>
          <a:ext cx="1409700" cy="679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52" name="Text Box 124" hidden="1">
          <a:extLst>
            <a:ext uri="{FF2B5EF4-FFF2-40B4-BE49-F238E27FC236}">
              <a16:creationId xmlns:a16="http://schemas.microsoft.com/office/drawing/2014/main" id="{F82E105B-6115-41C2-8096-BAA0DC50454A}"/>
            </a:ext>
          </a:extLst>
        </xdr:cNvPr>
        <xdr:cNvSpPr txBox="1">
          <a:spLocks noChangeArrowheads="1"/>
        </xdr:cNvSpPr>
      </xdr:nvSpPr>
      <xdr:spPr bwMode="auto">
        <a:xfrm>
          <a:off x="4838700" y="15176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12</xdr:row>
      <xdr:rowOff>65367</xdr:rowOff>
    </xdr:to>
    <xdr:sp macro="" textlink="">
      <xdr:nvSpPr>
        <xdr:cNvPr id="253051" name="Text Box 123" hidden="1">
          <a:extLst>
            <a:ext uri="{FF2B5EF4-FFF2-40B4-BE49-F238E27FC236}">
              <a16:creationId xmlns:a16="http://schemas.microsoft.com/office/drawing/2014/main" id="{FBAFDEAF-09E0-4BFE-AF4C-FFEE0536BE21}"/>
            </a:ext>
          </a:extLst>
        </xdr:cNvPr>
        <xdr:cNvSpPr txBox="1">
          <a:spLocks noChangeArrowheads="1"/>
        </xdr:cNvSpPr>
      </xdr:nvSpPr>
      <xdr:spPr bwMode="auto">
        <a:xfrm>
          <a:off x="4838700" y="2006600"/>
          <a:ext cx="1295400" cy="584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41</xdr:row>
      <xdr:rowOff>9805</xdr:rowOff>
    </xdr:from>
    <xdr:to>
      <xdr:col>20</xdr:col>
      <xdr:colOff>133350</xdr:colOff>
      <xdr:row>60</xdr:row>
      <xdr:rowOff>49260</xdr:rowOff>
    </xdr:to>
    <xdr:sp macro="" textlink="">
      <xdr:nvSpPr>
        <xdr:cNvPr id="253050" name="Text Box 122" hidden="1">
          <a:extLst>
            <a:ext uri="{FF2B5EF4-FFF2-40B4-BE49-F238E27FC236}">
              <a16:creationId xmlns:a16="http://schemas.microsoft.com/office/drawing/2014/main" id="{392B1328-4CF3-44DC-9809-EC9B0B7563D2}"/>
            </a:ext>
          </a:extLst>
        </xdr:cNvPr>
        <xdr:cNvSpPr txBox="1">
          <a:spLocks noChangeArrowheads="1"/>
        </xdr:cNvSpPr>
      </xdr:nvSpPr>
      <xdr:spPr bwMode="auto">
        <a:xfrm>
          <a:off x="17589500" y="9131300"/>
          <a:ext cx="1257300" cy="464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15</xdr:row>
      <xdr:rowOff>67376</xdr:rowOff>
    </xdr:from>
    <xdr:to>
      <xdr:col>3</xdr:col>
      <xdr:colOff>304800</xdr:colOff>
      <xdr:row>18</xdr:row>
      <xdr:rowOff>145582</xdr:rowOff>
    </xdr:to>
    <xdr:sp macro="" textlink="">
      <xdr:nvSpPr>
        <xdr:cNvPr id="253049" name="Text Box 121" hidden="1">
          <a:extLst>
            <a:ext uri="{FF2B5EF4-FFF2-40B4-BE49-F238E27FC236}">
              <a16:creationId xmlns:a16="http://schemas.microsoft.com/office/drawing/2014/main" id="{274AE0F9-E5E5-4673-8C73-CC8097C80D0B}"/>
            </a:ext>
          </a:extLst>
        </xdr:cNvPr>
        <xdr:cNvSpPr txBox="1">
          <a:spLocks noChangeArrowheads="1"/>
        </xdr:cNvSpPr>
      </xdr:nvSpPr>
      <xdr:spPr bwMode="auto">
        <a:xfrm>
          <a:off x="4857750" y="3155950"/>
          <a:ext cx="1428750" cy="711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16</xdr:row>
      <xdr:rowOff>174439</xdr:rowOff>
    </xdr:from>
    <xdr:to>
      <xdr:col>3</xdr:col>
      <xdr:colOff>304800</xdr:colOff>
      <xdr:row>20</xdr:row>
      <xdr:rowOff>164539</xdr:rowOff>
    </xdr:to>
    <xdr:sp macro="" textlink="">
      <xdr:nvSpPr>
        <xdr:cNvPr id="253048" name="Text Box 120" hidden="1">
          <a:extLst>
            <a:ext uri="{FF2B5EF4-FFF2-40B4-BE49-F238E27FC236}">
              <a16:creationId xmlns:a16="http://schemas.microsoft.com/office/drawing/2014/main" id="{F7719A29-F845-4949-8319-0AC8B2C679F5}"/>
            </a:ext>
          </a:extLst>
        </xdr:cNvPr>
        <xdr:cNvSpPr txBox="1">
          <a:spLocks noChangeArrowheads="1"/>
        </xdr:cNvSpPr>
      </xdr:nvSpPr>
      <xdr:spPr bwMode="auto">
        <a:xfrm>
          <a:off x="4857750" y="3517900"/>
          <a:ext cx="142875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142875</xdr:colOff>
      <xdr:row>42</xdr:row>
      <xdr:rowOff>78022</xdr:rowOff>
    </xdr:from>
    <xdr:to>
      <xdr:col>3</xdr:col>
      <xdr:colOff>314325</xdr:colOff>
      <xdr:row>46</xdr:row>
      <xdr:rowOff>173970</xdr:rowOff>
    </xdr:to>
    <xdr:sp macro="" textlink="">
      <xdr:nvSpPr>
        <xdr:cNvPr id="253047" name="Text Box 119" hidden="1">
          <a:extLst>
            <a:ext uri="{FF2B5EF4-FFF2-40B4-BE49-F238E27FC236}">
              <a16:creationId xmlns:a16="http://schemas.microsoft.com/office/drawing/2014/main" id="{D69275A5-81BF-4F14-A166-44F9BE377285}"/>
            </a:ext>
          </a:extLst>
        </xdr:cNvPr>
        <xdr:cNvSpPr txBox="1">
          <a:spLocks noChangeArrowheads="1"/>
        </xdr:cNvSpPr>
      </xdr:nvSpPr>
      <xdr:spPr bwMode="auto">
        <a:xfrm>
          <a:off x="4864100" y="9277350"/>
          <a:ext cx="1428750" cy="927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133350</xdr:colOff>
      <xdr:row>47</xdr:row>
      <xdr:rowOff>77883</xdr:rowOff>
    </xdr:from>
    <xdr:to>
      <xdr:col>20</xdr:col>
      <xdr:colOff>333375</xdr:colOff>
      <xdr:row>51</xdr:row>
      <xdr:rowOff>46692</xdr:rowOff>
    </xdr:to>
    <xdr:sp macro="" textlink="">
      <xdr:nvSpPr>
        <xdr:cNvPr id="253046" name="Text Box 118" hidden="1">
          <a:extLst>
            <a:ext uri="{FF2B5EF4-FFF2-40B4-BE49-F238E27FC236}">
              <a16:creationId xmlns:a16="http://schemas.microsoft.com/office/drawing/2014/main" id="{58CFB2C4-55EC-40BB-942B-F165E1FB1660}"/>
            </a:ext>
          </a:extLst>
        </xdr:cNvPr>
        <xdr:cNvSpPr txBox="1">
          <a:spLocks noChangeArrowheads="1"/>
        </xdr:cNvSpPr>
      </xdr:nvSpPr>
      <xdr:spPr bwMode="auto">
        <a:xfrm>
          <a:off x="17608550" y="10299700"/>
          <a:ext cx="1435100" cy="68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54769</xdr:colOff>
      <xdr:row>69</xdr:row>
      <xdr:rowOff>116355</xdr:rowOff>
    </xdr:from>
    <xdr:to>
      <xdr:col>42</xdr:col>
      <xdr:colOff>283369</xdr:colOff>
      <xdr:row>74</xdr:row>
      <xdr:rowOff>27268</xdr:rowOff>
    </xdr:to>
    <xdr:sp macro="" textlink="">
      <xdr:nvSpPr>
        <xdr:cNvPr id="253071" name="Text Box 143" hidden="1">
          <a:extLst>
            <a:ext uri="{FF2B5EF4-FFF2-40B4-BE49-F238E27FC236}">
              <a16:creationId xmlns:a16="http://schemas.microsoft.com/office/drawing/2014/main" id="{11B2A42F-F9AB-4D32-B39C-71A6080AE1D5}"/>
            </a:ext>
          </a:extLst>
        </xdr:cNvPr>
        <xdr:cNvSpPr txBox="1">
          <a:spLocks noChangeArrowheads="1"/>
        </xdr:cNvSpPr>
      </xdr:nvSpPr>
      <xdr:spPr bwMode="auto">
        <a:xfrm>
          <a:off x="33845500" y="15417800"/>
          <a:ext cx="9906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16669</xdr:colOff>
      <xdr:row>72</xdr:row>
      <xdr:rowOff>126440</xdr:rowOff>
    </xdr:from>
    <xdr:to>
      <xdr:col>42</xdr:col>
      <xdr:colOff>169069</xdr:colOff>
      <xdr:row>102</xdr:row>
      <xdr:rowOff>133817</xdr:rowOff>
    </xdr:to>
    <xdr:sp macro="" textlink="">
      <xdr:nvSpPr>
        <xdr:cNvPr id="253070" name="Text Box 142" hidden="1">
          <a:extLst>
            <a:ext uri="{FF2B5EF4-FFF2-40B4-BE49-F238E27FC236}">
              <a16:creationId xmlns:a16="http://schemas.microsoft.com/office/drawing/2014/main" id="{FD459720-10DB-4A19-919C-9AFA447EDC20}"/>
            </a:ext>
          </a:extLst>
        </xdr:cNvPr>
        <xdr:cNvSpPr txBox="1">
          <a:spLocks noChangeArrowheads="1"/>
        </xdr:cNvSpPr>
      </xdr:nvSpPr>
      <xdr:spPr bwMode="auto">
        <a:xfrm>
          <a:off x="33807400" y="15957550"/>
          <a:ext cx="914400" cy="5810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304800</xdr:colOff>
      <xdr:row>67</xdr:row>
      <xdr:rowOff>174534</xdr:rowOff>
    </xdr:from>
    <xdr:to>
      <xdr:col>38</xdr:col>
      <xdr:colOff>438150</xdr:colOff>
      <xdr:row>69</xdr:row>
      <xdr:rowOff>140821</xdr:rowOff>
    </xdr:to>
    <xdr:sp macro="" textlink="">
      <xdr:nvSpPr>
        <xdr:cNvPr id="253069" name="Text Box 141" hidden="1">
          <a:extLst>
            <a:ext uri="{FF2B5EF4-FFF2-40B4-BE49-F238E27FC236}">
              <a16:creationId xmlns:a16="http://schemas.microsoft.com/office/drawing/2014/main" id="{6AA9A03B-955D-4CA1-B080-56A38C0F2A8A}"/>
            </a:ext>
          </a:extLst>
        </xdr:cNvPr>
        <xdr:cNvSpPr txBox="1">
          <a:spLocks noChangeArrowheads="1"/>
        </xdr:cNvSpPr>
      </xdr:nvSpPr>
      <xdr:spPr bwMode="auto">
        <a:xfrm>
          <a:off x="31057850" y="15087600"/>
          <a:ext cx="895350" cy="317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381000</xdr:colOff>
      <xdr:row>67</xdr:row>
      <xdr:rowOff>174534</xdr:rowOff>
    </xdr:from>
    <xdr:to>
      <xdr:col>38</xdr:col>
      <xdr:colOff>533400</xdr:colOff>
      <xdr:row>69</xdr:row>
      <xdr:rowOff>140821</xdr:rowOff>
    </xdr:to>
    <xdr:sp macro="" textlink="">
      <xdr:nvSpPr>
        <xdr:cNvPr id="253068" name="Text Box 140" hidden="1">
          <a:extLst>
            <a:ext uri="{FF2B5EF4-FFF2-40B4-BE49-F238E27FC236}">
              <a16:creationId xmlns:a16="http://schemas.microsoft.com/office/drawing/2014/main" id="{B55155B4-61FD-4BC7-9073-000C8F522C71}"/>
            </a:ext>
          </a:extLst>
        </xdr:cNvPr>
        <xdr:cNvSpPr txBox="1">
          <a:spLocks noChangeArrowheads="1"/>
        </xdr:cNvSpPr>
      </xdr:nvSpPr>
      <xdr:spPr bwMode="auto">
        <a:xfrm>
          <a:off x="31134050" y="15087600"/>
          <a:ext cx="914400" cy="317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16669</xdr:colOff>
      <xdr:row>72</xdr:row>
      <xdr:rowOff>126440</xdr:rowOff>
    </xdr:from>
    <xdr:to>
      <xdr:col>42</xdr:col>
      <xdr:colOff>169069</xdr:colOff>
      <xdr:row>80</xdr:row>
      <xdr:rowOff>9012</xdr:rowOff>
    </xdr:to>
    <xdr:sp macro="" textlink="">
      <xdr:nvSpPr>
        <xdr:cNvPr id="253067" name="Text Box 139" hidden="1">
          <a:extLst>
            <a:ext uri="{FF2B5EF4-FFF2-40B4-BE49-F238E27FC236}">
              <a16:creationId xmlns:a16="http://schemas.microsoft.com/office/drawing/2014/main" id="{5E323352-189A-4886-A3CF-9C762B1A1430}"/>
            </a:ext>
          </a:extLst>
        </xdr:cNvPr>
        <xdr:cNvSpPr txBox="1">
          <a:spLocks noChangeArrowheads="1"/>
        </xdr:cNvSpPr>
      </xdr:nvSpPr>
      <xdr:spPr bwMode="auto">
        <a:xfrm>
          <a:off x="33807400" y="15957550"/>
          <a:ext cx="914400" cy="1428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34</xdr:row>
      <xdr:rowOff>126345</xdr:rowOff>
    </xdr:from>
    <xdr:to>
      <xdr:col>3</xdr:col>
      <xdr:colOff>304800</xdr:colOff>
      <xdr:row>38</xdr:row>
      <xdr:rowOff>35718</xdr:rowOff>
    </xdr:to>
    <xdr:sp macro="" textlink="">
      <xdr:nvSpPr>
        <xdr:cNvPr id="253066" name="Text Box 138" hidden="1">
          <a:extLst>
            <a:ext uri="{FF2B5EF4-FFF2-40B4-BE49-F238E27FC236}">
              <a16:creationId xmlns:a16="http://schemas.microsoft.com/office/drawing/2014/main" id="{98755DA0-57E3-4EDF-AD72-1E1F62D6D4BF}"/>
            </a:ext>
          </a:extLst>
        </xdr:cNvPr>
        <xdr:cNvSpPr txBox="1">
          <a:spLocks noChangeArrowheads="1"/>
        </xdr:cNvSpPr>
      </xdr:nvSpPr>
      <xdr:spPr bwMode="auto">
        <a:xfrm>
          <a:off x="4876800" y="8013700"/>
          <a:ext cx="1409700" cy="679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65" name="Text Box 137" hidden="1">
          <a:extLst>
            <a:ext uri="{FF2B5EF4-FFF2-40B4-BE49-F238E27FC236}">
              <a16:creationId xmlns:a16="http://schemas.microsoft.com/office/drawing/2014/main" id="{292F3461-6F88-464E-8394-53B8297D6729}"/>
            </a:ext>
          </a:extLst>
        </xdr:cNvPr>
        <xdr:cNvSpPr txBox="1">
          <a:spLocks noChangeArrowheads="1"/>
        </xdr:cNvSpPr>
      </xdr:nvSpPr>
      <xdr:spPr bwMode="auto">
        <a:xfrm>
          <a:off x="4838700" y="15176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12</xdr:row>
      <xdr:rowOff>65367</xdr:rowOff>
    </xdr:to>
    <xdr:sp macro="" textlink="">
      <xdr:nvSpPr>
        <xdr:cNvPr id="253064" name="Text Box 136" hidden="1">
          <a:extLst>
            <a:ext uri="{FF2B5EF4-FFF2-40B4-BE49-F238E27FC236}">
              <a16:creationId xmlns:a16="http://schemas.microsoft.com/office/drawing/2014/main" id="{5E9E05DA-6F52-4484-92ED-CE558F643CE6}"/>
            </a:ext>
          </a:extLst>
        </xdr:cNvPr>
        <xdr:cNvSpPr txBox="1">
          <a:spLocks noChangeArrowheads="1"/>
        </xdr:cNvSpPr>
      </xdr:nvSpPr>
      <xdr:spPr bwMode="auto">
        <a:xfrm>
          <a:off x="4838700" y="2006600"/>
          <a:ext cx="1295400" cy="584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41</xdr:row>
      <xdr:rowOff>9805</xdr:rowOff>
    </xdr:from>
    <xdr:to>
      <xdr:col>20</xdr:col>
      <xdr:colOff>133350</xdr:colOff>
      <xdr:row>60</xdr:row>
      <xdr:rowOff>54489</xdr:rowOff>
    </xdr:to>
    <xdr:sp macro="" textlink="">
      <xdr:nvSpPr>
        <xdr:cNvPr id="253063" name="Text Box 135" hidden="1">
          <a:extLst>
            <a:ext uri="{FF2B5EF4-FFF2-40B4-BE49-F238E27FC236}">
              <a16:creationId xmlns:a16="http://schemas.microsoft.com/office/drawing/2014/main" id="{390637DD-B8CC-423A-8E04-0FB27D7F99B5}"/>
            </a:ext>
          </a:extLst>
        </xdr:cNvPr>
        <xdr:cNvSpPr txBox="1">
          <a:spLocks noChangeArrowheads="1"/>
        </xdr:cNvSpPr>
      </xdr:nvSpPr>
      <xdr:spPr bwMode="auto">
        <a:xfrm>
          <a:off x="17589500" y="9131300"/>
          <a:ext cx="1257300" cy="4641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15</xdr:row>
      <xdr:rowOff>67376</xdr:rowOff>
    </xdr:from>
    <xdr:to>
      <xdr:col>3</xdr:col>
      <xdr:colOff>304800</xdr:colOff>
      <xdr:row>18</xdr:row>
      <xdr:rowOff>145582</xdr:rowOff>
    </xdr:to>
    <xdr:sp macro="" textlink="">
      <xdr:nvSpPr>
        <xdr:cNvPr id="253062" name="Text Box 134" hidden="1">
          <a:extLst>
            <a:ext uri="{FF2B5EF4-FFF2-40B4-BE49-F238E27FC236}">
              <a16:creationId xmlns:a16="http://schemas.microsoft.com/office/drawing/2014/main" id="{E9CCED1F-A550-48B6-B194-F52EBD2AC0AC}"/>
            </a:ext>
          </a:extLst>
        </xdr:cNvPr>
        <xdr:cNvSpPr txBox="1">
          <a:spLocks noChangeArrowheads="1"/>
        </xdr:cNvSpPr>
      </xdr:nvSpPr>
      <xdr:spPr bwMode="auto">
        <a:xfrm>
          <a:off x="4857750" y="3155950"/>
          <a:ext cx="1428750" cy="711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16</xdr:row>
      <xdr:rowOff>174439</xdr:rowOff>
    </xdr:from>
    <xdr:to>
      <xdr:col>3</xdr:col>
      <xdr:colOff>304800</xdr:colOff>
      <xdr:row>20</xdr:row>
      <xdr:rowOff>164539</xdr:rowOff>
    </xdr:to>
    <xdr:sp macro="" textlink="">
      <xdr:nvSpPr>
        <xdr:cNvPr id="253061" name="Text Box 133" hidden="1">
          <a:extLst>
            <a:ext uri="{FF2B5EF4-FFF2-40B4-BE49-F238E27FC236}">
              <a16:creationId xmlns:a16="http://schemas.microsoft.com/office/drawing/2014/main" id="{73153123-E303-4E51-8A97-26A4879C72C2}"/>
            </a:ext>
          </a:extLst>
        </xdr:cNvPr>
        <xdr:cNvSpPr txBox="1">
          <a:spLocks noChangeArrowheads="1"/>
        </xdr:cNvSpPr>
      </xdr:nvSpPr>
      <xdr:spPr bwMode="auto">
        <a:xfrm>
          <a:off x="4857750" y="3517900"/>
          <a:ext cx="142875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54769</xdr:colOff>
      <xdr:row>54</xdr:row>
      <xdr:rowOff>178193</xdr:rowOff>
    </xdr:from>
    <xdr:to>
      <xdr:col>42</xdr:col>
      <xdr:colOff>283369</xdr:colOff>
      <xdr:row>58</xdr:row>
      <xdr:rowOff>333563</xdr:rowOff>
    </xdr:to>
    <xdr:sp macro="" textlink="">
      <xdr:nvSpPr>
        <xdr:cNvPr id="253082" name="Text Box 154" hidden="1">
          <a:extLst>
            <a:ext uri="{FF2B5EF4-FFF2-40B4-BE49-F238E27FC236}">
              <a16:creationId xmlns:a16="http://schemas.microsoft.com/office/drawing/2014/main" id="{F0809122-ECDC-49B6-955C-C33B71E18B32}"/>
            </a:ext>
          </a:extLst>
        </xdr:cNvPr>
        <xdr:cNvSpPr txBox="1">
          <a:spLocks noChangeArrowheads="1"/>
        </xdr:cNvSpPr>
      </xdr:nvSpPr>
      <xdr:spPr bwMode="auto">
        <a:xfrm>
          <a:off x="33855660" y="12024360"/>
          <a:ext cx="1021080" cy="14325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16669</xdr:colOff>
      <xdr:row>54</xdr:row>
      <xdr:rowOff>266523</xdr:rowOff>
    </xdr:from>
    <xdr:to>
      <xdr:col>42</xdr:col>
      <xdr:colOff>169069</xdr:colOff>
      <xdr:row>81</xdr:row>
      <xdr:rowOff>47169</xdr:rowOff>
    </xdr:to>
    <xdr:sp macro="" textlink="">
      <xdr:nvSpPr>
        <xdr:cNvPr id="253081" name="Text Box 153" hidden="1">
          <a:extLst>
            <a:ext uri="{FF2B5EF4-FFF2-40B4-BE49-F238E27FC236}">
              <a16:creationId xmlns:a16="http://schemas.microsoft.com/office/drawing/2014/main" id="{FAAA09FF-3BB3-4890-9467-373B2ED31FCF}"/>
            </a:ext>
          </a:extLst>
        </xdr:cNvPr>
        <xdr:cNvSpPr txBox="1">
          <a:spLocks noChangeArrowheads="1"/>
        </xdr:cNvSpPr>
      </xdr:nvSpPr>
      <xdr:spPr bwMode="auto">
        <a:xfrm>
          <a:off x="33817560" y="1212342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304800</xdr:colOff>
      <xdr:row>53</xdr:row>
      <xdr:rowOff>293033</xdr:rowOff>
    </xdr:from>
    <xdr:to>
      <xdr:col>38</xdr:col>
      <xdr:colOff>419100</xdr:colOff>
      <xdr:row>55</xdr:row>
      <xdr:rowOff>26799</xdr:rowOff>
    </xdr:to>
    <xdr:sp macro="" textlink="">
      <xdr:nvSpPr>
        <xdr:cNvPr id="253080" name="Text Box 152" hidden="1">
          <a:extLst>
            <a:ext uri="{FF2B5EF4-FFF2-40B4-BE49-F238E27FC236}">
              <a16:creationId xmlns:a16="http://schemas.microsoft.com/office/drawing/2014/main" id="{3BFF550E-E7AD-4813-95C5-C8351F467628}"/>
            </a:ext>
          </a:extLst>
        </xdr:cNvPr>
        <xdr:cNvSpPr txBox="1">
          <a:spLocks noChangeArrowheads="1"/>
        </xdr:cNvSpPr>
      </xdr:nvSpPr>
      <xdr:spPr bwMode="auto">
        <a:xfrm>
          <a:off x="31074360" y="1175004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381000</xdr:colOff>
      <xdr:row>53</xdr:row>
      <xdr:rowOff>293033</xdr:rowOff>
    </xdr:from>
    <xdr:to>
      <xdr:col>38</xdr:col>
      <xdr:colOff>533400</xdr:colOff>
      <xdr:row>55</xdr:row>
      <xdr:rowOff>26799</xdr:rowOff>
    </xdr:to>
    <xdr:sp macro="" textlink="">
      <xdr:nvSpPr>
        <xdr:cNvPr id="253079" name="Text Box 151" hidden="1">
          <a:extLst>
            <a:ext uri="{FF2B5EF4-FFF2-40B4-BE49-F238E27FC236}">
              <a16:creationId xmlns:a16="http://schemas.microsoft.com/office/drawing/2014/main" id="{28BB212E-EA18-4A12-B0C7-62857A890B39}"/>
            </a:ext>
          </a:extLst>
        </xdr:cNvPr>
        <xdr:cNvSpPr txBox="1">
          <a:spLocks noChangeArrowheads="1"/>
        </xdr:cNvSpPr>
      </xdr:nvSpPr>
      <xdr:spPr bwMode="auto">
        <a:xfrm>
          <a:off x="31150560" y="1175004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16669</xdr:colOff>
      <xdr:row>54</xdr:row>
      <xdr:rowOff>266523</xdr:rowOff>
    </xdr:from>
    <xdr:to>
      <xdr:col>42</xdr:col>
      <xdr:colOff>169069</xdr:colOff>
      <xdr:row>58</xdr:row>
      <xdr:rowOff>231422</xdr:rowOff>
    </xdr:to>
    <xdr:sp macro="" textlink="">
      <xdr:nvSpPr>
        <xdr:cNvPr id="253078" name="Text Box 150" hidden="1">
          <a:extLst>
            <a:ext uri="{FF2B5EF4-FFF2-40B4-BE49-F238E27FC236}">
              <a16:creationId xmlns:a16="http://schemas.microsoft.com/office/drawing/2014/main" id="{08CAB2D8-39C4-4542-94AC-3140AC5B2033}"/>
            </a:ext>
          </a:extLst>
        </xdr:cNvPr>
        <xdr:cNvSpPr txBox="1">
          <a:spLocks noChangeArrowheads="1"/>
        </xdr:cNvSpPr>
      </xdr:nvSpPr>
      <xdr:spPr bwMode="auto">
        <a:xfrm>
          <a:off x="33817560" y="12123420"/>
          <a:ext cx="944880" cy="12344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28</xdr:row>
      <xdr:rowOff>2615</xdr:rowOff>
    </xdr:from>
    <xdr:to>
      <xdr:col>3</xdr:col>
      <xdr:colOff>304800</xdr:colOff>
      <xdr:row>31</xdr:row>
      <xdr:rowOff>507954</xdr:rowOff>
    </xdr:to>
    <xdr:sp macro="" textlink="">
      <xdr:nvSpPr>
        <xdr:cNvPr id="253077" name="Text Box 149" hidden="1">
          <a:extLst>
            <a:ext uri="{FF2B5EF4-FFF2-40B4-BE49-F238E27FC236}">
              <a16:creationId xmlns:a16="http://schemas.microsoft.com/office/drawing/2014/main" id="{F14E10EF-EDAB-44D2-A95F-FBF2C143A849}"/>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76" name="Text Box 148" hidden="1">
          <a:extLst>
            <a:ext uri="{FF2B5EF4-FFF2-40B4-BE49-F238E27FC236}">
              <a16:creationId xmlns:a16="http://schemas.microsoft.com/office/drawing/2014/main" id="{B04770AB-3CE4-4406-941E-3528E90A7E34}"/>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6536</xdr:rowOff>
    </xdr:to>
    <xdr:sp macro="" textlink="">
      <xdr:nvSpPr>
        <xdr:cNvPr id="253075" name="Text Box 147" hidden="1">
          <a:extLst>
            <a:ext uri="{FF2B5EF4-FFF2-40B4-BE49-F238E27FC236}">
              <a16:creationId xmlns:a16="http://schemas.microsoft.com/office/drawing/2014/main" id="{6FA99E2C-3494-40CA-8158-D600A98A1804}"/>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941714</xdr:rowOff>
    </xdr:from>
    <xdr:to>
      <xdr:col>20</xdr:col>
      <xdr:colOff>114300</xdr:colOff>
      <xdr:row>56</xdr:row>
      <xdr:rowOff>76907</xdr:rowOff>
    </xdr:to>
    <xdr:sp macro="" textlink="">
      <xdr:nvSpPr>
        <xdr:cNvPr id="253074" name="Text Box 146" hidden="1">
          <a:extLst>
            <a:ext uri="{FF2B5EF4-FFF2-40B4-BE49-F238E27FC236}">
              <a16:creationId xmlns:a16="http://schemas.microsoft.com/office/drawing/2014/main" id="{5999866C-2D22-4DA2-A7DD-76CE65643890}"/>
            </a:ext>
          </a:extLst>
        </xdr:cNvPr>
        <xdr:cNvSpPr txBox="1">
          <a:spLocks noChangeArrowheads="1"/>
        </xdr:cNvSpPr>
      </xdr:nvSpPr>
      <xdr:spPr bwMode="auto">
        <a:xfrm>
          <a:off x="17335500" y="7223760"/>
          <a:ext cx="1219200" cy="5303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54769</xdr:colOff>
      <xdr:row>54</xdr:row>
      <xdr:rowOff>159778</xdr:rowOff>
    </xdr:from>
    <xdr:to>
      <xdr:col>42</xdr:col>
      <xdr:colOff>283369</xdr:colOff>
      <xdr:row>58</xdr:row>
      <xdr:rowOff>333563</xdr:rowOff>
    </xdr:to>
    <xdr:sp macro="" textlink="">
      <xdr:nvSpPr>
        <xdr:cNvPr id="253091" name="Text Box 163" hidden="1">
          <a:extLst>
            <a:ext uri="{FF2B5EF4-FFF2-40B4-BE49-F238E27FC236}">
              <a16:creationId xmlns:a16="http://schemas.microsoft.com/office/drawing/2014/main" id="{9E6EE3C3-4141-4815-9750-F795C9380695}"/>
            </a:ext>
          </a:extLst>
        </xdr:cNvPr>
        <xdr:cNvSpPr txBox="1">
          <a:spLocks noChangeArrowheads="1"/>
        </xdr:cNvSpPr>
      </xdr:nvSpPr>
      <xdr:spPr bwMode="auto">
        <a:xfrm>
          <a:off x="33909000" y="12065000"/>
          <a:ext cx="990600" cy="1454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16669</xdr:colOff>
      <xdr:row>54</xdr:row>
      <xdr:rowOff>246203</xdr:rowOff>
    </xdr:from>
    <xdr:to>
      <xdr:col>42</xdr:col>
      <xdr:colOff>169069</xdr:colOff>
      <xdr:row>81</xdr:row>
      <xdr:rowOff>49074</xdr:rowOff>
    </xdr:to>
    <xdr:sp macro="" textlink="">
      <xdr:nvSpPr>
        <xdr:cNvPr id="253090" name="Text Box 162" hidden="1">
          <a:extLst>
            <a:ext uri="{FF2B5EF4-FFF2-40B4-BE49-F238E27FC236}">
              <a16:creationId xmlns:a16="http://schemas.microsoft.com/office/drawing/2014/main" id="{9FCFB1BB-75BB-4066-987A-22F918CFDCCF}"/>
            </a:ext>
          </a:extLst>
        </xdr:cNvPr>
        <xdr:cNvSpPr txBox="1">
          <a:spLocks noChangeArrowheads="1"/>
        </xdr:cNvSpPr>
      </xdr:nvSpPr>
      <xdr:spPr bwMode="auto">
        <a:xfrm>
          <a:off x="33870900" y="12172950"/>
          <a:ext cx="914400" cy="5480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304800</xdr:colOff>
      <xdr:row>53</xdr:row>
      <xdr:rowOff>293033</xdr:rowOff>
    </xdr:from>
    <xdr:to>
      <xdr:col>38</xdr:col>
      <xdr:colOff>419100</xdr:colOff>
      <xdr:row>55</xdr:row>
      <xdr:rowOff>26799</xdr:rowOff>
    </xdr:to>
    <xdr:sp macro="" textlink="">
      <xdr:nvSpPr>
        <xdr:cNvPr id="253089" name="Text Box 161" hidden="1">
          <a:extLst>
            <a:ext uri="{FF2B5EF4-FFF2-40B4-BE49-F238E27FC236}">
              <a16:creationId xmlns:a16="http://schemas.microsoft.com/office/drawing/2014/main" id="{0BFC1522-4F93-4A18-8FC7-DBC159564227}"/>
            </a:ext>
          </a:extLst>
        </xdr:cNvPr>
        <xdr:cNvSpPr txBox="1">
          <a:spLocks noChangeArrowheads="1"/>
        </xdr:cNvSpPr>
      </xdr:nvSpPr>
      <xdr:spPr bwMode="auto">
        <a:xfrm>
          <a:off x="31115000" y="11804650"/>
          <a:ext cx="876300" cy="514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381000</xdr:colOff>
      <xdr:row>53</xdr:row>
      <xdr:rowOff>293033</xdr:rowOff>
    </xdr:from>
    <xdr:to>
      <xdr:col>38</xdr:col>
      <xdr:colOff>533400</xdr:colOff>
      <xdr:row>55</xdr:row>
      <xdr:rowOff>26799</xdr:rowOff>
    </xdr:to>
    <xdr:sp macro="" textlink="">
      <xdr:nvSpPr>
        <xdr:cNvPr id="253088" name="Text Box 160" hidden="1">
          <a:extLst>
            <a:ext uri="{FF2B5EF4-FFF2-40B4-BE49-F238E27FC236}">
              <a16:creationId xmlns:a16="http://schemas.microsoft.com/office/drawing/2014/main" id="{9A219B01-FC6D-46EA-9AEE-761D36EEF452}"/>
            </a:ext>
          </a:extLst>
        </xdr:cNvPr>
        <xdr:cNvSpPr txBox="1">
          <a:spLocks noChangeArrowheads="1"/>
        </xdr:cNvSpPr>
      </xdr:nvSpPr>
      <xdr:spPr bwMode="auto">
        <a:xfrm>
          <a:off x="31191200" y="11804650"/>
          <a:ext cx="914400" cy="514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16669</xdr:colOff>
      <xdr:row>54</xdr:row>
      <xdr:rowOff>246203</xdr:rowOff>
    </xdr:from>
    <xdr:to>
      <xdr:col>42</xdr:col>
      <xdr:colOff>169069</xdr:colOff>
      <xdr:row>58</xdr:row>
      <xdr:rowOff>225707</xdr:rowOff>
    </xdr:to>
    <xdr:sp macro="" textlink="">
      <xdr:nvSpPr>
        <xdr:cNvPr id="253087" name="Text Box 159" hidden="1">
          <a:extLst>
            <a:ext uri="{FF2B5EF4-FFF2-40B4-BE49-F238E27FC236}">
              <a16:creationId xmlns:a16="http://schemas.microsoft.com/office/drawing/2014/main" id="{9BF1DBC0-15D0-441E-9EB3-0C4856EDDD11}"/>
            </a:ext>
          </a:extLst>
        </xdr:cNvPr>
        <xdr:cNvSpPr txBox="1">
          <a:spLocks noChangeArrowheads="1"/>
        </xdr:cNvSpPr>
      </xdr:nvSpPr>
      <xdr:spPr bwMode="auto">
        <a:xfrm>
          <a:off x="33870900" y="12172950"/>
          <a:ext cx="914400" cy="1231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28</xdr:row>
      <xdr:rowOff>2615</xdr:rowOff>
    </xdr:from>
    <xdr:to>
      <xdr:col>3</xdr:col>
      <xdr:colOff>304800</xdr:colOff>
      <xdr:row>31</xdr:row>
      <xdr:rowOff>507954</xdr:rowOff>
    </xdr:to>
    <xdr:sp macro="" textlink="">
      <xdr:nvSpPr>
        <xdr:cNvPr id="253086" name="Text Box 158" hidden="1">
          <a:extLst>
            <a:ext uri="{FF2B5EF4-FFF2-40B4-BE49-F238E27FC236}">
              <a16:creationId xmlns:a16="http://schemas.microsoft.com/office/drawing/2014/main" id="{9C4E3BA8-FE9D-46C1-AFC5-B405635D5BC9}"/>
            </a:ext>
          </a:extLst>
        </xdr:cNvPr>
        <xdr:cNvSpPr txBox="1">
          <a:spLocks noChangeArrowheads="1"/>
        </xdr:cNvSpPr>
      </xdr:nvSpPr>
      <xdr:spPr bwMode="auto">
        <a:xfrm>
          <a:off x="4883150" y="5854700"/>
          <a:ext cx="140970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85" name="Text Box 157" hidden="1">
          <a:extLst>
            <a:ext uri="{FF2B5EF4-FFF2-40B4-BE49-F238E27FC236}">
              <a16:creationId xmlns:a16="http://schemas.microsoft.com/office/drawing/2014/main" id="{2976410A-1F75-4A94-8078-1B41E6A84087}"/>
            </a:ext>
          </a:extLst>
        </xdr:cNvPr>
        <xdr:cNvSpPr txBox="1">
          <a:spLocks noChangeArrowheads="1"/>
        </xdr:cNvSpPr>
      </xdr:nvSpPr>
      <xdr:spPr bwMode="auto">
        <a:xfrm>
          <a:off x="4845050" y="15176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6536</xdr:rowOff>
    </xdr:to>
    <xdr:sp macro="" textlink="">
      <xdr:nvSpPr>
        <xdr:cNvPr id="253084" name="Text Box 156" hidden="1">
          <a:extLst>
            <a:ext uri="{FF2B5EF4-FFF2-40B4-BE49-F238E27FC236}">
              <a16:creationId xmlns:a16="http://schemas.microsoft.com/office/drawing/2014/main" id="{08238A3A-DED3-4218-B4C3-11052905909D}"/>
            </a:ext>
          </a:extLst>
        </xdr:cNvPr>
        <xdr:cNvSpPr txBox="1">
          <a:spLocks noChangeArrowheads="1"/>
        </xdr:cNvSpPr>
      </xdr:nvSpPr>
      <xdr:spPr bwMode="auto">
        <a:xfrm>
          <a:off x="4845050" y="2006600"/>
          <a:ext cx="1295400" cy="698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941714</xdr:rowOff>
    </xdr:from>
    <xdr:to>
      <xdr:col>20</xdr:col>
      <xdr:colOff>114300</xdr:colOff>
      <xdr:row>56</xdr:row>
      <xdr:rowOff>69287</xdr:rowOff>
    </xdr:to>
    <xdr:sp macro="" textlink="">
      <xdr:nvSpPr>
        <xdr:cNvPr id="253083" name="Text Box 155" hidden="1">
          <a:extLst>
            <a:ext uri="{FF2B5EF4-FFF2-40B4-BE49-F238E27FC236}">
              <a16:creationId xmlns:a16="http://schemas.microsoft.com/office/drawing/2014/main" id="{8F3165BF-5269-44BA-8730-CB86B8683097}"/>
            </a:ext>
          </a:extLst>
        </xdr:cNvPr>
        <xdr:cNvSpPr txBox="1">
          <a:spLocks noChangeArrowheads="1"/>
        </xdr:cNvSpPr>
      </xdr:nvSpPr>
      <xdr:spPr bwMode="auto">
        <a:xfrm>
          <a:off x="17602200" y="7264400"/>
          <a:ext cx="1244600" cy="5314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54769</xdr:colOff>
      <xdr:row>54</xdr:row>
      <xdr:rowOff>159778</xdr:rowOff>
    </xdr:from>
    <xdr:to>
      <xdr:col>42</xdr:col>
      <xdr:colOff>283369</xdr:colOff>
      <xdr:row>58</xdr:row>
      <xdr:rowOff>333563</xdr:rowOff>
    </xdr:to>
    <xdr:sp macro="" textlink="">
      <xdr:nvSpPr>
        <xdr:cNvPr id="253100" name="Text Box 172" hidden="1">
          <a:extLst>
            <a:ext uri="{FF2B5EF4-FFF2-40B4-BE49-F238E27FC236}">
              <a16:creationId xmlns:a16="http://schemas.microsoft.com/office/drawing/2014/main" id="{659D2051-9A85-447A-80F9-40C817C99465}"/>
            </a:ext>
          </a:extLst>
        </xdr:cNvPr>
        <xdr:cNvSpPr txBox="1">
          <a:spLocks noChangeArrowheads="1"/>
        </xdr:cNvSpPr>
      </xdr:nvSpPr>
      <xdr:spPr bwMode="auto">
        <a:xfrm>
          <a:off x="33855660" y="1200912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16669</xdr:colOff>
      <xdr:row>54</xdr:row>
      <xdr:rowOff>246203</xdr:rowOff>
    </xdr:from>
    <xdr:to>
      <xdr:col>42</xdr:col>
      <xdr:colOff>169069</xdr:colOff>
      <xdr:row>81</xdr:row>
      <xdr:rowOff>49074</xdr:rowOff>
    </xdr:to>
    <xdr:sp macro="" textlink="">
      <xdr:nvSpPr>
        <xdr:cNvPr id="253099" name="Text Box 171" hidden="1">
          <a:extLst>
            <a:ext uri="{FF2B5EF4-FFF2-40B4-BE49-F238E27FC236}">
              <a16:creationId xmlns:a16="http://schemas.microsoft.com/office/drawing/2014/main" id="{CF7D7F79-267B-47F9-BBD9-6E84A1110783}"/>
            </a:ext>
          </a:extLst>
        </xdr:cNvPr>
        <xdr:cNvSpPr txBox="1">
          <a:spLocks noChangeArrowheads="1"/>
        </xdr:cNvSpPr>
      </xdr:nvSpPr>
      <xdr:spPr bwMode="auto">
        <a:xfrm>
          <a:off x="33817560" y="1211580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304800</xdr:colOff>
      <xdr:row>53</xdr:row>
      <xdr:rowOff>293033</xdr:rowOff>
    </xdr:from>
    <xdr:to>
      <xdr:col>38</xdr:col>
      <xdr:colOff>419100</xdr:colOff>
      <xdr:row>55</xdr:row>
      <xdr:rowOff>26799</xdr:rowOff>
    </xdr:to>
    <xdr:sp macro="" textlink="">
      <xdr:nvSpPr>
        <xdr:cNvPr id="253098" name="Text Box 170" hidden="1">
          <a:extLst>
            <a:ext uri="{FF2B5EF4-FFF2-40B4-BE49-F238E27FC236}">
              <a16:creationId xmlns:a16="http://schemas.microsoft.com/office/drawing/2014/main" id="{18556C5C-5B8F-41F9-A842-456E7EB15FFE}"/>
            </a:ext>
          </a:extLst>
        </xdr:cNvPr>
        <xdr:cNvSpPr txBox="1">
          <a:spLocks noChangeArrowheads="1"/>
        </xdr:cNvSpPr>
      </xdr:nvSpPr>
      <xdr:spPr bwMode="auto">
        <a:xfrm>
          <a:off x="31074360" y="1175004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381000</xdr:colOff>
      <xdr:row>53</xdr:row>
      <xdr:rowOff>293033</xdr:rowOff>
    </xdr:from>
    <xdr:to>
      <xdr:col>38</xdr:col>
      <xdr:colOff>533400</xdr:colOff>
      <xdr:row>55</xdr:row>
      <xdr:rowOff>26799</xdr:rowOff>
    </xdr:to>
    <xdr:sp macro="" textlink="">
      <xdr:nvSpPr>
        <xdr:cNvPr id="253097" name="Text Box 169" hidden="1">
          <a:extLst>
            <a:ext uri="{FF2B5EF4-FFF2-40B4-BE49-F238E27FC236}">
              <a16:creationId xmlns:a16="http://schemas.microsoft.com/office/drawing/2014/main" id="{BEAB1565-5551-47A4-A297-A02ACD543B51}"/>
            </a:ext>
          </a:extLst>
        </xdr:cNvPr>
        <xdr:cNvSpPr txBox="1">
          <a:spLocks noChangeArrowheads="1"/>
        </xdr:cNvSpPr>
      </xdr:nvSpPr>
      <xdr:spPr bwMode="auto">
        <a:xfrm>
          <a:off x="31150560" y="1175004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16669</xdr:colOff>
      <xdr:row>54</xdr:row>
      <xdr:rowOff>246203</xdr:rowOff>
    </xdr:from>
    <xdr:to>
      <xdr:col>42</xdr:col>
      <xdr:colOff>169069</xdr:colOff>
      <xdr:row>58</xdr:row>
      <xdr:rowOff>225707</xdr:rowOff>
    </xdr:to>
    <xdr:sp macro="" textlink="">
      <xdr:nvSpPr>
        <xdr:cNvPr id="253096" name="Text Box 168" hidden="1">
          <a:extLst>
            <a:ext uri="{FF2B5EF4-FFF2-40B4-BE49-F238E27FC236}">
              <a16:creationId xmlns:a16="http://schemas.microsoft.com/office/drawing/2014/main" id="{B1C372B5-0CD4-475C-81C7-C172F148F2A9}"/>
            </a:ext>
          </a:extLst>
        </xdr:cNvPr>
        <xdr:cNvSpPr txBox="1">
          <a:spLocks noChangeArrowheads="1"/>
        </xdr:cNvSpPr>
      </xdr:nvSpPr>
      <xdr:spPr bwMode="auto">
        <a:xfrm>
          <a:off x="33817560" y="12115800"/>
          <a:ext cx="944880" cy="12268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28</xdr:row>
      <xdr:rowOff>2615</xdr:rowOff>
    </xdr:from>
    <xdr:to>
      <xdr:col>3</xdr:col>
      <xdr:colOff>304800</xdr:colOff>
      <xdr:row>31</xdr:row>
      <xdr:rowOff>507954</xdr:rowOff>
    </xdr:to>
    <xdr:sp macro="" textlink="">
      <xdr:nvSpPr>
        <xdr:cNvPr id="253095" name="Text Box 167" hidden="1">
          <a:extLst>
            <a:ext uri="{FF2B5EF4-FFF2-40B4-BE49-F238E27FC236}">
              <a16:creationId xmlns:a16="http://schemas.microsoft.com/office/drawing/2014/main" id="{69C0E314-B3F6-4AFD-81E5-4D861DCB5403}"/>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94" name="Text Box 166" hidden="1">
          <a:extLst>
            <a:ext uri="{FF2B5EF4-FFF2-40B4-BE49-F238E27FC236}">
              <a16:creationId xmlns:a16="http://schemas.microsoft.com/office/drawing/2014/main" id="{3A208F38-D05A-4464-8979-C301EDE6C28C}"/>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6536</xdr:rowOff>
    </xdr:to>
    <xdr:sp macro="" textlink="">
      <xdr:nvSpPr>
        <xdr:cNvPr id="253093" name="Text Box 165" hidden="1">
          <a:extLst>
            <a:ext uri="{FF2B5EF4-FFF2-40B4-BE49-F238E27FC236}">
              <a16:creationId xmlns:a16="http://schemas.microsoft.com/office/drawing/2014/main" id="{BFDDAB80-C2D4-43BC-9A08-FB089943A0D0}"/>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941714</xdr:rowOff>
    </xdr:from>
    <xdr:to>
      <xdr:col>20</xdr:col>
      <xdr:colOff>114300</xdr:colOff>
      <xdr:row>56</xdr:row>
      <xdr:rowOff>69287</xdr:rowOff>
    </xdr:to>
    <xdr:sp macro="" textlink="">
      <xdr:nvSpPr>
        <xdr:cNvPr id="253092" name="Text Box 164" hidden="1">
          <a:extLst>
            <a:ext uri="{FF2B5EF4-FFF2-40B4-BE49-F238E27FC236}">
              <a16:creationId xmlns:a16="http://schemas.microsoft.com/office/drawing/2014/main" id="{2DE82EA5-B6B3-41D0-84A2-550EB9078CE0}"/>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54769</xdr:colOff>
      <xdr:row>59</xdr:row>
      <xdr:rowOff>6772</xdr:rowOff>
    </xdr:from>
    <xdr:to>
      <xdr:col>42</xdr:col>
      <xdr:colOff>283369</xdr:colOff>
      <xdr:row>67</xdr:row>
      <xdr:rowOff>2897</xdr:rowOff>
    </xdr:to>
    <xdr:sp macro="" textlink="">
      <xdr:nvSpPr>
        <xdr:cNvPr id="253130" name="Text Box 202" hidden="1">
          <a:extLst>
            <a:ext uri="{FF2B5EF4-FFF2-40B4-BE49-F238E27FC236}">
              <a16:creationId xmlns:a16="http://schemas.microsoft.com/office/drawing/2014/main" id="{1FEC7AC2-AA7F-4E58-87EF-5F173535AAA0}"/>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16669</xdr:colOff>
      <xdr:row>59</xdr:row>
      <xdr:rowOff>68591</xdr:rowOff>
    </xdr:from>
    <xdr:to>
      <xdr:col>42</xdr:col>
      <xdr:colOff>169069</xdr:colOff>
      <xdr:row>88</xdr:row>
      <xdr:rowOff>73167</xdr:rowOff>
    </xdr:to>
    <xdr:sp macro="" textlink="">
      <xdr:nvSpPr>
        <xdr:cNvPr id="253129" name="Text Box 201" hidden="1">
          <a:extLst>
            <a:ext uri="{FF2B5EF4-FFF2-40B4-BE49-F238E27FC236}">
              <a16:creationId xmlns:a16="http://schemas.microsoft.com/office/drawing/2014/main" id="{31AAD6E5-A8CC-4E70-A35E-0574F6C39FDE}"/>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304800</xdr:colOff>
      <xdr:row>58</xdr:row>
      <xdr:rowOff>73354</xdr:rowOff>
    </xdr:from>
    <xdr:to>
      <xdr:col>38</xdr:col>
      <xdr:colOff>419100</xdr:colOff>
      <xdr:row>60</xdr:row>
      <xdr:rowOff>36747</xdr:rowOff>
    </xdr:to>
    <xdr:sp macro="" textlink="">
      <xdr:nvSpPr>
        <xdr:cNvPr id="253128" name="Text Box 200" hidden="1">
          <a:extLst>
            <a:ext uri="{FF2B5EF4-FFF2-40B4-BE49-F238E27FC236}">
              <a16:creationId xmlns:a16="http://schemas.microsoft.com/office/drawing/2014/main" id="{A4472E78-F41E-4056-B743-7B4180C1320B}"/>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381000</xdr:colOff>
      <xdr:row>58</xdr:row>
      <xdr:rowOff>73354</xdr:rowOff>
    </xdr:from>
    <xdr:to>
      <xdr:col>38</xdr:col>
      <xdr:colOff>533400</xdr:colOff>
      <xdr:row>60</xdr:row>
      <xdr:rowOff>36747</xdr:rowOff>
    </xdr:to>
    <xdr:sp macro="" textlink="">
      <xdr:nvSpPr>
        <xdr:cNvPr id="253127" name="Text Box 199" hidden="1">
          <a:extLst>
            <a:ext uri="{FF2B5EF4-FFF2-40B4-BE49-F238E27FC236}">
              <a16:creationId xmlns:a16="http://schemas.microsoft.com/office/drawing/2014/main" id="{5C0739CE-6A2A-41B3-A2EE-55D5253446E5}"/>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16669</xdr:colOff>
      <xdr:row>59</xdr:row>
      <xdr:rowOff>68591</xdr:rowOff>
    </xdr:from>
    <xdr:to>
      <xdr:col>42</xdr:col>
      <xdr:colOff>169069</xdr:colOff>
      <xdr:row>66</xdr:row>
      <xdr:rowOff>29567</xdr:rowOff>
    </xdr:to>
    <xdr:sp macro="" textlink="">
      <xdr:nvSpPr>
        <xdr:cNvPr id="253126" name="Text Box 198" hidden="1">
          <a:extLst>
            <a:ext uri="{FF2B5EF4-FFF2-40B4-BE49-F238E27FC236}">
              <a16:creationId xmlns:a16="http://schemas.microsoft.com/office/drawing/2014/main" id="{8AFB553C-E46D-4A9D-B808-BAF6E230C735}"/>
            </a:ext>
          </a:extLst>
        </xdr:cNvPr>
        <xdr:cNvSpPr txBox="1">
          <a:spLocks noChangeArrowheads="1"/>
        </xdr:cNvSpPr>
      </xdr:nvSpPr>
      <xdr:spPr bwMode="auto">
        <a:xfrm>
          <a:off x="33817560" y="13578840"/>
          <a:ext cx="944880" cy="11963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28</xdr:row>
      <xdr:rowOff>2615</xdr:rowOff>
    </xdr:from>
    <xdr:to>
      <xdr:col>3</xdr:col>
      <xdr:colOff>304800</xdr:colOff>
      <xdr:row>31</xdr:row>
      <xdr:rowOff>507954</xdr:rowOff>
    </xdr:to>
    <xdr:sp macro="" textlink="">
      <xdr:nvSpPr>
        <xdr:cNvPr id="253125" name="Text Box 197" hidden="1">
          <a:extLst>
            <a:ext uri="{FF2B5EF4-FFF2-40B4-BE49-F238E27FC236}">
              <a16:creationId xmlns:a16="http://schemas.microsoft.com/office/drawing/2014/main" id="{707E112C-ED2E-46F2-8130-4CA248F4B4DC}"/>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24" name="Text Box 196" hidden="1">
          <a:extLst>
            <a:ext uri="{FF2B5EF4-FFF2-40B4-BE49-F238E27FC236}">
              <a16:creationId xmlns:a16="http://schemas.microsoft.com/office/drawing/2014/main" id="{027D20A0-3010-4244-9491-0D00FD3D088E}"/>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6536</xdr:rowOff>
    </xdr:to>
    <xdr:sp macro="" textlink="">
      <xdr:nvSpPr>
        <xdr:cNvPr id="253123" name="Text Box 195" hidden="1">
          <a:extLst>
            <a:ext uri="{FF2B5EF4-FFF2-40B4-BE49-F238E27FC236}">
              <a16:creationId xmlns:a16="http://schemas.microsoft.com/office/drawing/2014/main" id="{3E6A3329-BE30-45E9-9724-530A7B60C248}"/>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941714</xdr:rowOff>
    </xdr:from>
    <xdr:to>
      <xdr:col>20</xdr:col>
      <xdr:colOff>114300</xdr:colOff>
      <xdr:row>56</xdr:row>
      <xdr:rowOff>69848</xdr:rowOff>
    </xdr:to>
    <xdr:sp macro="" textlink="">
      <xdr:nvSpPr>
        <xdr:cNvPr id="253122" name="Text Box 194" hidden="1">
          <a:extLst>
            <a:ext uri="{FF2B5EF4-FFF2-40B4-BE49-F238E27FC236}">
              <a16:creationId xmlns:a16="http://schemas.microsoft.com/office/drawing/2014/main" id="{D3C9047B-4C5C-4273-92A0-4058937CCA34}"/>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34</xdr:row>
      <xdr:rowOff>50108</xdr:rowOff>
    </xdr:from>
    <xdr:to>
      <xdr:col>20</xdr:col>
      <xdr:colOff>160020</xdr:colOff>
      <xdr:row>38</xdr:row>
      <xdr:rowOff>94175</xdr:rowOff>
    </xdr:to>
    <xdr:sp macro="" textlink="">
      <xdr:nvSpPr>
        <xdr:cNvPr id="253121" name="Text Box 193" hidden="1">
          <a:extLst>
            <a:ext uri="{FF2B5EF4-FFF2-40B4-BE49-F238E27FC236}">
              <a16:creationId xmlns:a16="http://schemas.microsoft.com/office/drawing/2014/main" id="{EF5BEDAB-EB3E-43E9-9868-F5CD05EF9AB1}"/>
            </a:ext>
          </a:extLst>
        </xdr:cNvPr>
        <xdr:cNvSpPr txBox="1">
          <a:spLocks noChangeArrowheads="1"/>
        </xdr:cNvSpPr>
      </xdr:nvSpPr>
      <xdr:spPr bwMode="auto">
        <a:xfrm>
          <a:off x="17335500" y="792480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54769</xdr:colOff>
      <xdr:row>59</xdr:row>
      <xdr:rowOff>6772</xdr:rowOff>
    </xdr:from>
    <xdr:to>
      <xdr:col>42</xdr:col>
      <xdr:colOff>283369</xdr:colOff>
      <xdr:row>67</xdr:row>
      <xdr:rowOff>2897</xdr:rowOff>
    </xdr:to>
    <xdr:sp macro="" textlink="">
      <xdr:nvSpPr>
        <xdr:cNvPr id="253120" name="Text Box 192" hidden="1">
          <a:extLst>
            <a:ext uri="{FF2B5EF4-FFF2-40B4-BE49-F238E27FC236}">
              <a16:creationId xmlns:a16="http://schemas.microsoft.com/office/drawing/2014/main" id="{0B33580F-F5C9-44C3-9546-C48931E0DE22}"/>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16669</xdr:colOff>
      <xdr:row>59</xdr:row>
      <xdr:rowOff>68591</xdr:rowOff>
    </xdr:from>
    <xdr:to>
      <xdr:col>42</xdr:col>
      <xdr:colOff>169069</xdr:colOff>
      <xdr:row>88</xdr:row>
      <xdr:rowOff>73167</xdr:rowOff>
    </xdr:to>
    <xdr:sp macro="" textlink="">
      <xdr:nvSpPr>
        <xdr:cNvPr id="253119" name="Text Box 191" hidden="1">
          <a:extLst>
            <a:ext uri="{FF2B5EF4-FFF2-40B4-BE49-F238E27FC236}">
              <a16:creationId xmlns:a16="http://schemas.microsoft.com/office/drawing/2014/main" id="{B3B07E77-0F23-486F-9517-5848F70B6C12}"/>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304800</xdr:colOff>
      <xdr:row>58</xdr:row>
      <xdr:rowOff>73354</xdr:rowOff>
    </xdr:from>
    <xdr:to>
      <xdr:col>38</xdr:col>
      <xdr:colOff>419100</xdr:colOff>
      <xdr:row>60</xdr:row>
      <xdr:rowOff>36747</xdr:rowOff>
    </xdr:to>
    <xdr:sp macro="" textlink="">
      <xdr:nvSpPr>
        <xdr:cNvPr id="253118" name="Text Box 190" hidden="1">
          <a:extLst>
            <a:ext uri="{FF2B5EF4-FFF2-40B4-BE49-F238E27FC236}">
              <a16:creationId xmlns:a16="http://schemas.microsoft.com/office/drawing/2014/main" id="{C97ED2FB-805D-4B5C-868E-E5E2483DDC41}"/>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381000</xdr:colOff>
      <xdr:row>58</xdr:row>
      <xdr:rowOff>73354</xdr:rowOff>
    </xdr:from>
    <xdr:to>
      <xdr:col>38</xdr:col>
      <xdr:colOff>533400</xdr:colOff>
      <xdr:row>60</xdr:row>
      <xdr:rowOff>36747</xdr:rowOff>
    </xdr:to>
    <xdr:sp macro="" textlink="">
      <xdr:nvSpPr>
        <xdr:cNvPr id="253117" name="Text Box 189" hidden="1">
          <a:extLst>
            <a:ext uri="{FF2B5EF4-FFF2-40B4-BE49-F238E27FC236}">
              <a16:creationId xmlns:a16="http://schemas.microsoft.com/office/drawing/2014/main" id="{1D7561C3-BEF1-4CD5-8E72-74545A645BF0}"/>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16669</xdr:colOff>
      <xdr:row>59</xdr:row>
      <xdr:rowOff>68591</xdr:rowOff>
    </xdr:from>
    <xdr:to>
      <xdr:col>42</xdr:col>
      <xdr:colOff>169069</xdr:colOff>
      <xdr:row>66</xdr:row>
      <xdr:rowOff>29567</xdr:rowOff>
    </xdr:to>
    <xdr:sp macro="" textlink="">
      <xdr:nvSpPr>
        <xdr:cNvPr id="253116" name="Text Box 188" hidden="1">
          <a:extLst>
            <a:ext uri="{FF2B5EF4-FFF2-40B4-BE49-F238E27FC236}">
              <a16:creationId xmlns:a16="http://schemas.microsoft.com/office/drawing/2014/main" id="{2667CD60-16A0-4AB9-8A49-3ECA63DE12EE}"/>
            </a:ext>
          </a:extLst>
        </xdr:cNvPr>
        <xdr:cNvSpPr txBox="1">
          <a:spLocks noChangeArrowheads="1"/>
        </xdr:cNvSpPr>
      </xdr:nvSpPr>
      <xdr:spPr bwMode="auto">
        <a:xfrm>
          <a:off x="33817560" y="13578840"/>
          <a:ext cx="944880" cy="11963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28</xdr:row>
      <xdr:rowOff>2615</xdr:rowOff>
    </xdr:from>
    <xdr:to>
      <xdr:col>3</xdr:col>
      <xdr:colOff>304800</xdr:colOff>
      <xdr:row>31</xdr:row>
      <xdr:rowOff>507954</xdr:rowOff>
    </xdr:to>
    <xdr:sp macro="" textlink="">
      <xdr:nvSpPr>
        <xdr:cNvPr id="253115" name="Text Box 187" hidden="1">
          <a:extLst>
            <a:ext uri="{FF2B5EF4-FFF2-40B4-BE49-F238E27FC236}">
              <a16:creationId xmlns:a16="http://schemas.microsoft.com/office/drawing/2014/main" id="{A559114E-C7C4-45F6-85A3-D2A4A0DE879D}"/>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14" name="Text Box 186" hidden="1">
          <a:extLst>
            <a:ext uri="{FF2B5EF4-FFF2-40B4-BE49-F238E27FC236}">
              <a16:creationId xmlns:a16="http://schemas.microsoft.com/office/drawing/2014/main" id="{7E2E7B8F-E98D-47F8-A4DF-169F2961E642}"/>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6536</xdr:rowOff>
    </xdr:to>
    <xdr:sp macro="" textlink="">
      <xdr:nvSpPr>
        <xdr:cNvPr id="253113" name="Text Box 185" hidden="1">
          <a:extLst>
            <a:ext uri="{FF2B5EF4-FFF2-40B4-BE49-F238E27FC236}">
              <a16:creationId xmlns:a16="http://schemas.microsoft.com/office/drawing/2014/main" id="{BD57456C-68C1-4BE2-AE77-97CC71158B71}"/>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941714</xdr:rowOff>
    </xdr:from>
    <xdr:to>
      <xdr:col>20</xdr:col>
      <xdr:colOff>114300</xdr:colOff>
      <xdr:row>56</xdr:row>
      <xdr:rowOff>69848</xdr:rowOff>
    </xdr:to>
    <xdr:sp macro="" textlink="">
      <xdr:nvSpPr>
        <xdr:cNvPr id="253112" name="Text Box 184" hidden="1">
          <a:extLst>
            <a:ext uri="{FF2B5EF4-FFF2-40B4-BE49-F238E27FC236}">
              <a16:creationId xmlns:a16="http://schemas.microsoft.com/office/drawing/2014/main" id="{8F1DD425-B185-4A8E-9F62-9F857D81BD01}"/>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34</xdr:row>
      <xdr:rowOff>50108</xdr:rowOff>
    </xdr:from>
    <xdr:to>
      <xdr:col>20</xdr:col>
      <xdr:colOff>160020</xdr:colOff>
      <xdr:row>38</xdr:row>
      <xdr:rowOff>94175</xdr:rowOff>
    </xdr:to>
    <xdr:sp macro="" textlink="">
      <xdr:nvSpPr>
        <xdr:cNvPr id="253111" name="Text Box 183" hidden="1">
          <a:extLst>
            <a:ext uri="{FF2B5EF4-FFF2-40B4-BE49-F238E27FC236}">
              <a16:creationId xmlns:a16="http://schemas.microsoft.com/office/drawing/2014/main" id="{FA808DA1-A24F-4AE5-9403-001DE8D60218}"/>
            </a:ext>
          </a:extLst>
        </xdr:cNvPr>
        <xdr:cNvSpPr txBox="1">
          <a:spLocks noChangeArrowheads="1"/>
        </xdr:cNvSpPr>
      </xdr:nvSpPr>
      <xdr:spPr bwMode="auto">
        <a:xfrm>
          <a:off x="17335500" y="792480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54769</xdr:colOff>
      <xdr:row>59</xdr:row>
      <xdr:rowOff>6772</xdr:rowOff>
    </xdr:from>
    <xdr:to>
      <xdr:col>42</xdr:col>
      <xdr:colOff>283369</xdr:colOff>
      <xdr:row>67</xdr:row>
      <xdr:rowOff>2897</xdr:rowOff>
    </xdr:to>
    <xdr:sp macro="" textlink="">
      <xdr:nvSpPr>
        <xdr:cNvPr id="253109" name="Text Box 181" hidden="1">
          <a:extLst>
            <a:ext uri="{FF2B5EF4-FFF2-40B4-BE49-F238E27FC236}">
              <a16:creationId xmlns:a16="http://schemas.microsoft.com/office/drawing/2014/main" id="{468C5C95-2660-4A59-9B0B-B97C1BFDAA02}"/>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16669</xdr:colOff>
      <xdr:row>59</xdr:row>
      <xdr:rowOff>68591</xdr:rowOff>
    </xdr:from>
    <xdr:to>
      <xdr:col>42</xdr:col>
      <xdr:colOff>169069</xdr:colOff>
      <xdr:row>88</xdr:row>
      <xdr:rowOff>73167</xdr:rowOff>
    </xdr:to>
    <xdr:sp macro="" textlink="">
      <xdr:nvSpPr>
        <xdr:cNvPr id="253108" name="Text Box 180" hidden="1">
          <a:extLst>
            <a:ext uri="{FF2B5EF4-FFF2-40B4-BE49-F238E27FC236}">
              <a16:creationId xmlns:a16="http://schemas.microsoft.com/office/drawing/2014/main" id="{ADFE3912-60B9-4219-AB60-F406E19BBB64}"/>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304800</xdr:colOff>
      <xdr:row>58</xdr:row>
      <xdr:rowOff>73354</xdr:rowOff>
    </xdr:from>
    <xdr:to>
      <xdr:col>38</xdr:col>
      <xdr:colOff>419100</xdr:colOff>
      <xdr:row>60</xdr:row>
      <xdr:rowOff>36747</xdr:rowOff>
    </xdr:to>
    <xdr:sp macro="" textlink="">
      <xdr:nvSpPr>
        <xdr:cNvPr id="253107" name="Text Box 179" hidden="1">
          <a:extLst>
            <a:ext uri="{FF2B5EF4-FFF2-40B4-BE49-F238E27FC236}">
              <a16:creationId xmlns:a16="http://schemas.microsoft.com/office/drawing/2014/main" id="{5EDC3ACD-B499-41F3-A3F9-78687BE82C9C}"/>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381000</xdr:colOff>
      <xdr:row>58</xdr:row>
      <xdr:rowOff>73354</xdr:rowOff>
    </xdr:from>
    <xdr:to>
      <xdr:col>38</xdr:col>
      <xdr:colOff>533400</xdr:colOff>
      <xdr:row>60</xdr:row>
      <xdr:rowOff>36747</xdr:rowOff>
    </xdr:to>
    <xdr:sp macro="" textlink="">
      <xdr:nvSpPr>
        <xdr:cNvPr id="253106" name="Text Box 178" hidden="1">
          <a:extLst>
            <a:ext uri="{FF2B5EF4-FFF2-40B4-BE49-F238E27FC236}">
              <a16:creationId xmlns:a16="http://schemas.microsoft.com/office/drawing/2014/main" id="{06EA7145-9A86-4630-A8F9-3303C1C572C9}"/>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16669</xdr:colOff>
      <xdr:row>59</xdr:row>
      <xdr:rowOff>68591</xdr:rowOff>
    </xdr:from>
    <xdr:to>
      <xdr:col>42</xdr:col>
      <xdr:colOff>169069</xdr:colOff>
      <xdr:row>66</xdr:row>
      <xdr:rowOff>29567</xdr:rowOff>
    </xdr:to>
    <xdr:sp macro="" textlink="">
      <xdr:nvSpPr>
        <xdr:cNvPr id="253105" name="Text Box 177" hidden="1">
          <a:extLst>
            <a:ext uri="{FF2B5EF4-FFF2-40B4-BE49-F238E27FC236}">
              <a16:creationId xmlns:a16="http://schemas.microsoft.com/office/drawing/2014/main" id="{1ED555BA-167A-4AD7-A2AC-60C3C21A5915}"/>
            </a:ext>
          </a:extLst>
        </xdr:cNvPr>
        <xdr:cNvSpPr txBox="1">
          <a:spLocks noChangeArrowheads="1"/>
        </xdr:cNvSpPr>
      </xdr:nvSpPr>
      <xdr:spPr bwMode="auto">
        <a:xfrm>
          <a:off x="33817560" y="13578840"/>
          <a:ext cx="944880" cy="11963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28</xdr:row>
      <xdr:rowOff>2615</xdr:rowOff>
    </xdr:from>
    <xdr:to>
      <xdr:col>3</xdr:col>
      <xdr:colOff>304800</xdr:colOff>
      <xdr:row>31</xdr:row>
      <xdr:rowOff>507954</xdr:rowOff>
    </xdr:to>
    <xdr:sp macro="" textlink="">
      <xdr:nvSpPr>
        <xdr:cNvPr id="253104" name="Text Box 176" hidden="1">
          <a:extLst>
            <a:ext uri="{FF2B5EF4-FFF2-40B4-BE49-F238E27FC236}">
              <a16:creationId xmlns:a16="http://schemas.microsoft.com/office/drawing/2014/main" id="{CE988748-F005-47B7-A24C-81264C07BA72}"/>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03" name="Text Box 175" hidden="1">
          <a:extLst>
            <a:ext uri="{FF2B5EF4-FFF2-40B4-BE49-F238E27FC236}">
              <a16:creationId xmlns:a16="http://schemas.microsoft.com/office/drawing/2014/main" id="{A1125812-655F-4536-BAA7-A75A28858B9C}"/>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6536</xdr:rowOff>
    </xdr:to>
    <xdr:sp macro="" textlink="">
      <xdr:nvSpPr>
        <xdr:cNvPr id="253102" name="Text Box 174" hidden="1">
          <a:extLst>
            <a:ext uri="{FF2B5EF4-FFF2-40B4-BE49-F238E27FC236}">
              <a16:creationId xmlns:a16="http://schemas.microsoft.com/office/drawing/2014/main" id="{BB090F40-4FDA-4D3D-8545-C74390952348}"/>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941714</xdr:rowOff>
    </xdr:from>
    <xdr:to>
      <xdr:col>20</xdr:col>
      <xdr:colOff>114300</xdr:colOff>
      <xdr:row>56</xdr:row>
      <xdr:rowOff>69848</xdr:rowOff>
    </xdr:to>
    <xdr:sp macro="" textlink="">
      <xdr:nvSpPr>
        <xdr:cNvPr id="253101" name="Text Box 173" hidden="1">
          <a:extLst>
            <a:ext uri="{FF2B5EF4-FFF2-40B4-BE49-F238E27FC236}">
              <a16:creationId xmlns:a16="http://schemas.microsoft.com/office/drawing/2014/main" id="{3A307065-8054-415B-95CC-223BA5EF925C}"/>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34</xdr:row>
      <xdr:rowOff>50108</xdr:rowOff>
    </xdr:from>
    <xdr:to>
      <xdr:col>20</xdr:col>
      <xdr:colOff>160020</xdr:colOff>
      <xdr:row>38</xdr:row>
      <xdr:rowOff>94175</xdr:rowOff>
    </xdr:to>
    <xdr:sp macro="" textlink="">
      <xdr:nvSpPr>
        <xdr:cNvPr id="253110" name="Text Box 182" hidden="1">
          <a:extLst>
            <a:ext uri="{FF2B5EF4-FFF2-40B4-BE49-F238E27FC236}">
              <a16:creationId xmlns:a16="http://schemas.microsoft.com/office/drawing/2014/main" id="{C1F5530E-42DC-4515-B688-916EFF1C45E6}"/>
            </a:ext>
          </a:extLst>
        </xdr:cNvPr>
        <xdr:cNvSpPr txBox="1">
          <a:spLocks noChangeArrowheads="1"/>
        </xdr:cNvSpPr>
      </xdr:nvSpPr>
      <xdr:spPr bwMode="auto">
        <a:xfrm>
          <a:off x="17335500" y="7924800"/>
          <a:ext cx="126492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54769</xdr:colOff>
      <xdr:row>59</xdr:row>
      <xdr:rowOff>6772</xdr:rowOff>
    </xdr:from>
    <xdr:to>
      <xdr:col>42</xdr:col>
      <xdr:colOff>283369</xdr:colOff>
      <xdr:row>67</xdr:row>
      <xdr:rowOff>2897</xdr:rowOff>
    </xdr:to>
    <xdr:sp macro="" textlink="">
      <xdr:nvSpPr>
        <xdr:cNvPr id="253160" name="Text Box 232" hidden="1">
          <a:extLst>
            <a:ext uri="{FF2B5EF4-FFF2-40B4-BE49-F238E27FC236}">
              <a16:creationId xmlns:a16="http://schemas.microsoft.com/office/drawing/2014/main" id="{82295DDD-46A3-4C35-BDA9-B28032D28EEC}"/>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16669</xdr:colOff>
      <xdr:row>59</xdr:row>
      <xdr:rowOff>68591</xdr:rowOff>
    </xdr:from>
    <xdr:to>
      <xdr:col>42</xdr:col>
      <xdr:colOff>169069</xdr:colOff>
      <xdr:row>88</xdr:row>
      <xdr:rowOff>73167</xdr:rowOff>
    </xdr:to>
    <xdr:sp macro="" textlink="">
      <xdr:nvSpPr>
        <xdr:cNvPr id="253159" name="Text Box 231" hidden="1">
          <a:extLst>
            <a:ext uri="{FF2B5EF4-FFF2-40B4-BE49-F238E27FC236}">
              <a16:creationId xmlns:a16="http://schemas.microsoft.com/office/drawing/2014/main" id="{2BC42326-28C1-46D1-A92D-44231208F06E}"/>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304800</xdr:colOff>
      <xdr:row>58</xdr:row>
      <xdr:rowOff>73354</xdr:rowOff>
    </xdr:from>
    <xdr:to>
      <xdr:col>38</xdr:col>
      <xdr:colOff>419100</xdr:colOff>
      <xdr:row>60</xdr:row>
      <xdr:rowOff>36747</xdr:rowOff>
    </xdr:to>
    <xdr:sp macro="" textlink="">
      <xdr:nvSpPr>
        <xdr:cNvPr id="253158" name="Text Box 230" hidden="1">
          <a:extLst>
            <a:ext uri="{FF2B5EF4-FFF2-40B4-BE49-F238E27FC236}">
              <a16:creationId xmlns:a16="http://schemas.microsoft.com/office/drawing/2014/main" id="{AF88F8EF-4C29-4CB6-B168-FA52430597FE}"/>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381000</xdr:colOff>
      <xdr:row>58</xdr:row>
      <xdr:rowOff>73354</xdr:rowOff>
    </xdr:from>
    <xdr:to>
      <xdr:col>38</xdr:col>
      <xdr:colOff>533400</xdr:colOff>
      <xdr:row>60</xdr:row>
      <xdr:rowOff>36747</xdr:rowOff>
    </xdr:to>
    <xdr:sp macro="" textlink="">
      <xdr:nvSpPr>
        <xdr:cNvPr id="253157" name="Text Box 229" hidden="1">
          <a:extLst>
            <a:ext uri="{FF2B5EF4-FFF2-40B4-BE49-F238E27FC236}">
              <a16:creationId xmlns:a16="http://schemas.microsoft.com/office/drawing/2014/main" id="{0075B0B2-249C-4A27-8AB8-359B42700628}"/>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16669</xdr:colOff>
      <xdr:row>59</xdr:row>
      <xdr:rowOff>68591</xdr:rowOff>
    </xdr:from>
    <xdr:to>
      <xdr:col>42</xdr:col>
      <xdr:colOff>169069</xdr:colOff>
      <xdr:row>66</xdr:row>
      <xdr:rowOff>18772</xdr:rowOff>
    </xdr:to>
    <xdr:sp macro="" textlink="">
      <xdr:nvSpPr>
        <xdr:cNvPr id="253156" name="Text Box 228" hidden="1">
          <a:extLst>
            <a:ext uri="{FF2B5EF4-FFF2-40B4-BE49-F238E27FC236}">
              <a16:creationId xmlns:a16="http://schemas.microsoft.com/office/drawing/2014/main" id="{8D08E321-21CD-47C9-AEBE-2E87FE57E022}"/>
            </a:ext>
          </a:extLst>
        </xdr:cNvPr>
        <xdr:cNvSpPr txBox="1">
          <a:spLocks noChangeArrowheads="1"/>
        </xdr:cNvSpPr>
      </xdr:nvSpPr>
      <xdr:spPr bwMode="auto">
        <a:xfrm>
          <a:off x="33817560" y="13578840"/>
          <a:ext cx="9448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28</xdr:row>
      <xdr:rowOff>2615</xdr:rowOff>
    </xdr:from>
    <xdr:to>
      <xdr:col>3</xdr:col>
      <xdr:colOff>304800</xdr:colOff>
      <xdr:row>31</xdr:row>
      <xdr:rowOff>507954</xdr:rowOff>
    </xdr:to>
    <xdr:sp macro="" textlink="">
      <xdr:nvSpPr>
        <xdr:cNvPr id="253155" name="Text Box 227" hidden="1">
          <a:extLst>
            <a:ext uri="{FF2B5EF4-FFF2-40B4-BE49-F238E27FC236}">
              <a16:creationId xmlns:a16="http://schemas.microsoft.com/office/drawing/2014/main" id="{F03B5C2D-7CED-4455-A33B-585EE2671D37}"/>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54" name="Text Box 226" hidden="1">
          <a:extLst>
            <a:ext uri="{FF2B5EF4-FFF2-40B4-BE49-F238E27FC236}">
              <a16:creationId xmlns:a16="http://schemas.microsoft.com/office/drawing/2014/main" id="{77797685-BC37-45D0-B945-DA84F3725811}"/>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6536</xdr:rowOff>
    </xdr:to>
    <xdr:sp macro="" textlink="">
      <xdr:nvSpPr>
        <xdr:cNvPr id="253153" name="Text Box 225" hidden="1">
          <a:extLst>
            <a:ext uri="{FF2B5EF4-FFF2-40B4-BE49-F238E27FC236}">
              <a16:creationId xmlns:a16="http://schemas.microsoft.com/office/drawing/2014/main" id="{7BCEF910-E5A6-44AE-91CC-45AA86E1F4DA}"/>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941714</xdr:rowOff>
    </xdr:from>
    <xdr:to>
      <xdr:col>20</xdr:col>
      <xdr:colOff>114300</xdr:colOff>
      <xdr:row>56</xdr:row>
      <xdr:rowOff>69848</xdr:rowOff>
    </xdr:to>
    <xdr:sp macro="" textlink="">
      <xdr:nvSpPr>
        <xdr:cNvPr id="253152" name="Text Box 224" hidden="1">
          <a:extLst>
            <a:ext uri="{FF2B5EF4-FFF2-40B4-BE49-F238E27FC236}">
              <a16:creationId xmlns:a16="http://schemas.microsoft.com/office/drawing/2014/main" id="{C6BB1D42-AF69-4DD1-BE5E-572AADCB581A}"/>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34</xdr:row>
      <xdr:rowOff>55188</xdr:rowOff>
    </xdr:from>
    <xdr:to>
      <xdr:col>20</xdr:col>
      <xdr:colOff>152400</xdr:colOff>
      <xdr:row>38</xdr:row>
      <xdr:rowOff>94175</xdr:rowOff>
    </xdr:to>
    <xdr:sp macro="" textlink="">
      <xdr:nvSpPr>
        <xdr:cNvPr id="253151" name="Text Box 223" hidden="1">
          <a:extLst>
            <a:ext uri="{FF2B5EF4-FFF2-40B4-BE49-F238E27FC236}">
              <a16:creationId xmlns:a16="http://schemas.microsoft.com/office/drawing/2014/main" id="{AC59E01E-43E7-4A80-87D5-81AD8FF2EE62}"/>
            </a:ext>
          </a:extLst>
        </xdr:cNvPr>
        <xdr:cNvSpPr txBox="1">
          <a:spLocks noChangeArrowheads="1"/>
        </xdr:cNvSpPr>
      </xdr:nvSpPr>
      <xdr:spPr bwMode="auto">
        <a:xfrm>
          <a:off x="17335500" y="791718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54769</xdr:colOff>
      <xdr:row>59</xdr:row>
      <xdr:rowOff>6772</xdr:rowOff>
    </xdr:from>
    <xdr:to>
      <xdr:col>42</xdr:col>
      <xdr:colOff>283369</xdr:colOff>
      <xdr:row>67</xdr:row>
      <xdr:rowOff>2897</xdr:rowOff>
    </xdr:to>
    <xdr:sp macro="" textlink="">
      <xdr:nvSpPr>
        <xdr:cNvPr id="253150" name="Text Box 222" hidden="1">
          <a:extLst>
            <a:ext uri="{FF2B5EF4-FFF2-40B4-BE49-F238E27FC236}">
              <a16:creationId xmlns:a16="http://schemas.microsoft.com/office/drawing/2014/main" id="{25ED747B-3DF0-4A8E-90C9-E71ABAD0D48C}"/>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16669</xdr:colOff>
      <xdr:row>59</xdr:row>
      <xdr:rowOff>68591</xdr:rowOff>
    </xdr:from>
    <xdr:to>
      <xdr:col>42</xdr:col>
      <xdr:colOff>169069</xdr:colOff>
      <xdr:row>88</xdr:row>
      <xdr:rowOff>73167</xdr:rowOff>
    </xdr:to>
    <xdr:sp macro="" textlink="">
      <xdr:nvSpPr>
        <xdr:cNvPr id="253149" name="Text Box 221" hidden="1">
          <a:extLst>
            <a:ext uri="{FF2B5EF4-FFF2-40B4-BE49-F238E27FC236}">
              <a16:creationId xmlns:a16="http://schemas.microsoft.com/office/drawing/2014/main" id="{BEE37C05-4E3E-491A-BEE1-79A9E4E076A9}"/>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304800</xdr:colOff>
      <xdr:row>58</xdr:row>
      <xdr:rowOff>73354</xdr:rowOff>
    </xdr:from>
    <xdr:to>
      <xdr:col>38</xdr:col>
      <xdr:colOff>419100</xdr:colOff>
      <xdr:row>60</xdr:row>
      <xdr:rowOff>36747</xdr:rowOff>
    </xdr:to>
    <xdr:sp macro="" textlink="">
      <xdr:nvSpPr>
        <xdr:cNvPr id="253148" name="Text Box 220" hidden="1">
          <a:extLst>
            <a:ext uri="{FF2B5EF4-FFF2-40B4-BE49-F238E27FC236}">
              <a16:creationId xmlns:a16="http://schemas.microsoft.com/office/drawing/2014/main" id="{E933B412-F4D1-4F34-B105-C00DF441446E}"/>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381000</xdr:colOff>
      <xdr:row>58</xdr:row>
      <xdr:rowOff>73354</xdr:rowOff>
    </xdr:from>
    <xdr:to>
      <xdr:col>38</xdr:col>
      <xdr:colOff>533400</xdr:colOff>
      <xdr:row>60</xdr:row>
      <xdr:rowOff>36747</xdr:rowOff>
    </xdr:to>
    <xdr:sp macro="" textlink="">
      <xdr:nvSpPr>
        <xdr:cNvPr id="253147" name="Text Box 219" hidden="1">
          <a:extLst>
            <a:ext uri="{FF2B5EF4-FFF2-40B4-BE49-F238E27FC236}">
              <a16:creationId xmlns:a16="http://schemas.microsoft.com/office/drawing/2014/main" id="{968C9F7D-CA77-495D-A697-ADA9CD120E62}"/>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16669</xdr:colOff>
      <xdr:row>59</xdr:row>
      <xdr:rowOff>68591</xdr:rowOff>
    </xdr:from>
    <xdr:to>
      <xdr:col>42</xdr:col>
      <xdr:colOff>169069</xdr:colOff>
      <xdr:row>66</xdr:row>
      <xdr:rowOff>18772</xdr:rowOff>
    </xdr:to>
    <xdr:sp macro="" textlink="">
      <xdr:nvSpPr>
        <xdr:cNvPr id="253146" name="Text Box 218" hidden="1">
          <a:extLst>
            <a:ext uri="{FF2B5EF4-FFF2-40B4-BE49-F238E27FC236}">
              <a16:creationId xmlns:a16="http://schemas.microsoft.com/office/drawing/2014/main" id="{FA27E1B1-2BAE-4CA0-ACAF-7E433C88DE14}"/>
            </a:ext>
          </a:extLst>
        </xdr:cNvPr>
        <xdr:cNvSpPr txBox="1">
          <a:spLocks noChangeArrowheads="1"/>
        </xdr:cNvSpPr>
      </xdr:nvSpPr>
      <xdr:spPr bwMode="auto">
        <a:xfrm>
          <a:off x="33817560" y="13578840"/>
          <a:ext cx="9448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28</xdr:row>
      <xdr:rowOff>2615</xdr:rowOff>
    </xdr:from>
    <xdr:to>
      <xdr:col>3</xdr:col>
      <xdr:colOff>304800</xdr:colOff>
      <xdr:row>31</xdr:row>
      <xdr:rowOff>507954</xdr:rowOff>
    </xdr:to>
    <xdr:sp macro="" textlink="">
      <xdr:nvSpPr>
        <xdr:cNvPr id="253145" name="Text Box 217" hidden="1">
          <a:extLst>
            <a:ext uri="{FF2B5EF4-FFF2-40B4-BE49-F238E27FC236}">
              <a16:creationId xmlns:a16="http://schemas.microsoft.com/office/drawing/2014/main" id="{FD36B24C-8BDF-4538-BDB6-1C69DAD5DEF1}"/>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44" name="Text Box 216" hidden="1">
          <a:extLst>
            <a:ext uri="{FF2B5EF4-FFF2-40B4-BE49-F238E27FC236}">
              <a16:creationId xmlns:a16="http://schemas.microsoft.com/office/drawing/2014/main" id="{A786583A-F9CF-43BC-8A57-C11F451C6EF0}"/>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6536</xdr:rowOff>
    </xdr:to>
    <xdr:sp macro="" textlink="">
      <xdr:nvSpPr>
        <xdr:cNvPr id="253143" name="Text Box 215" hidden="1">
          <a:extLst>
            <a:ext uri="{FF2B5EF4-FFF2-40B4-BE49-F238E27FC236}">
              <a16:creationId xmlns:a16="http://schemas.microsoft.com/office/drawing/2014/main" id="{EC0A7227-A9EB-4077-8196-D2EFEB136382}"/>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941714</xdr:rowOff>
    </xdr:from>
    <xdr:to>
      <xdr:col>20</xdr:col>
      <xdr:colOff>114300</xdr:colOff>
      <xdr:row>56</xdr:row>
      <xdr:rowOff>69848</xdr:rowOff>
    </xdr:to>
    <xdr:sp macro="" textlink="">
      <xdr:nvSpPr>
        <xdr:cNvPr id="253142" name="Text Box 214" hidden="1">
          <a:extLst>
            <a:ext uri="{FF2B5EF4-FFF2-40B4-BE49-F238E27FC236}">
              <a16:creationId xmlns:a16="http://schemas.microsoft.com/office/drawing/2014/main" id="{537CBDE0-33D1-4EDE-AC0E-9747AF97DEB9}"/>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34</xdr:row>
      <xdr:rowOff>55188</xdr:rowOff>
    </xdr:from>
    <xdr:to>
      <xdr:col>20</xdr:col>
      <xdr:colOff>152400</xdr:colOff>
      <xdr:row>38</xdr:row>
      <xdr:rowOff>94175</xdr:rowOff>
    </xdr:to>
    <xdr:sp macro="" textlink="">
      <xdr:nvSpPr>
        <xdr:cNvPr id="253141" name="Text Box 213" hidden="1">
          <a:extLst>
            <a:ext uri="{FF2B5EF4-FFF2-40B4-BE49-F238E27FC236}">
              <a16:creationId xmlns:a16="http://schemas.microsoft.com/office/drawing/2014/main" id="{2E4E53AE-8E96-41A8-AEBC-D2A9E74D182A}"/>
            </a:ext>
          </a:extLst>
        </xdr:cNvPr>
        <xdr:cNvSpPr txBox="1">
          <a:spLocks noChangeArrowheads="1"/>
        </xdr:cNvSpPr>
      </xdr:nvSpPr>
      <xdr:spPr bwMode="auto">
        <a:xfrm>
          <a:off x="17335500" y="791718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54769</xdr:colOff>
      <xdr:row>59</xdr:row>
      <xdr:rowOff>6772</xdr:rowOff>
    </xdr:from>
    <xdr:to>
      <xdr:col>42</xdr:col>
      <xdr:colOff>283369</xdr:colOff>
      <xdr:row>67</xdr:row>
      <xdr:rowOff>2897</xdr:rowOff>
    </xdr:to>
    <xdr:sp macro="" textlink="">
      <xdr:nvSpPr>
        <xdr:cNvPr id="253140" name="Text Box 212" hidden="1">
          <a:extLst>
            <a:ext uri="{FF2B5EF4-FFF2-40B4-BE49-F238E27FC236}">
              <a16:creationId xmlns:a16="http://schemas.microsoft.com/office/drawing/2014/main" id="{F07BB82F-870D-43C8-B945-DDF46D3B1A95}"/>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16669</xdr:colOff>
      <xdr:row>59</xdr:row>
      <xdr:rowOff>68591</xdr:rowOff>
    </xdr:from>
    <xdr:to>
      <xdr:col>42</xdr:col>
      <xdr:colOff>169069</xdr:colOff>
      <xdr:row>88</xdr:row>
      <xdr:rowOff>73167</xdr:rowOff>
    </xdr:to>
    <xdr:sp macro="" textlink="">
      <xdr:nvSpPr>
        <xdr:cNvPr id="253139" name="Text Box 211" hidden="1">
          <a:extLst>
            <a:ext uri="{FF2B5EF4-FFF2-40B4-BE49-F238E27FC236}">
              <a16:creationId xmlns:a16="http://schemas.microsoft.com/office/drawing/2014/main" id="{12652035-B09F-4E07-98B7-33DB0F1BA477}"/>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304800</xdr:colOff>
      <xdr:row>58</xdr:row>
      <xdr:rowOff>73354</xdr:rowOff>
    </xdr:from>
    <xdr:to>
      <xdr:col>38</xdr:col>
      <xdr:colOff>419100</xdr:colOff>
      <xdr:row>60</xdr:row>
      <xdr:rowOff>36747</xdr:rowOff>
    </xdr:to>
    <xdr:sp macro="" textlink="">
      <xdr:nvSpPr>
        <xdr:cNvPr id="253138" name="Text Box 210" hidden="1">
          <a:extLst>
            <a:ext uri="{FF2B5EF4-FFF2-40B4-BE49-F238E27FC236}">
              <a16:creationId xmlns:a16="http://schemas.microsoft.com/office/drawing/2014/main" id="{E4EE5BC4-4A5E-48BE-90C8-07B1FDCB7F35}"/>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381000</xdr:colOff>
      <xdr:row>58</xdr:row>
      <xdr:rowOff>73354</xdr:rowOff>
    </xdr:from>
    <xdr:to>
      <xdr:col>38</xdr:col>
      <xdr:colOff>533400</xdr:colOff>
      <xdr:row>60</xdr:row>
      <xdr:rowOff>36747</xdr:rowOff>
    </xdr:to>
    <xdr:sp macro="" textlink="">
      <xdr:nvSpPr>
        <xdr:cNvPr id="253137" name="Text Box 209" hidden="1">
          <a:extLst>
            <a:ext uri="{FF2B5EF4-FFF2-40B4-BE49-F238E27FC236}">
              <a16:creationId xmlns:a16="http://schemas.microsoft.com/office/drawing/2014/main" id="{61982B12-8289-497D-B60E-70910EB6499E}"/>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16669</xdr:colOff>
      <xdr:row>59</xdr:row>
      <xdr:rowOff>68591</xdr:rowOff>
    </xdr:from>
    <xdr:to>
      <xdr:col>42</xdr:col>
      <xdr:colOff>169069</xdr:colOff>
      <xdr:row>66</xdr:row>
      <xdr:rowOff>18772</xdr:rowOff>
    </xdr:to>
    <xdr:sp macro="" textlink="">
      <xdr:nvSpPr>
        <xdr:cNvPr id="253136" name="Text Box 208" hidden="1">
          <a:extLst>
            <a:ext uri="{FF2B5EF4-FFF2-40B4-BE49-F238E27FC236}">
              <a16:creationId xmlns:a16="http://schemas.microsoft.com/office/drawing/2014/main" id="{6FC3FB93-7211-4E62-A5C4-F1BB97363B2E}"/>
            </a:ext>
          </a:extLst>
        </xdr:cNvPr>
        <xdr:cNvSpPr txBox="1">
          <a:spLocks noChangeArrowheads="1"/>
        </xdr:cNvSpPr>
      </xdr:nvSpPr>
      <xdr:spPr bwMode="auto">
        <a:xfrm>
          <a:off x="33817560" y="13578840"/>
          <a:ext cx="9448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28</xdr:row>
      <xdr:rowOff>2615</xdr:rowOff>
    </xdr:from>
    <xdr:to>
      <xdr:col>3</xdr:col>
      <xdr:colOff>304800</xdr:colOff>
      <xdr:row>31</xdr:row>
      <xdr:rowOff>507954</xdr:rowOff>
    </xdr:to>
    <xdr:sp macro="" textlink="">
      <xdr:nvSpPr>
        <xdr:cNvPr id="253135" name="Text Box 207" hidden="1">
          <a:extLst>
            <a:ext uri="{FF2B5EF4-FFF2-40B4-BE49-F238E27FC236}">
              <a16:creationId xmlns:a16="http://schemas.microsoft.com/office/drawing/2014/main" id="{3FD39C4E-55B3-47A3-A11A-EE6085117100}"/>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34" name="Text Box 206" hidden="1">
          <a:extLst>
            <a:ext uri="{FF2B5EF4-FFF2-40B4-BE49-F238E27FC236}">
              <a16:creationId xmlns:a16="http://schemas.microsoft.com/office/drawing/2014/main" id="{A11F7B18-9D08-43F2-B6EC-0631E220B04B}"/>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6536</xdr:rowOff>
    </xdr:to>
    <xdr:sp macro="" textlink="">
      <xdr:nvSpPr>
        <xdr:cNvPr id="253133" name="Text Box 205" hidden="1">
          <a:extLst>
            <a:ext uri="{FF2B5EF4-FFF2-40B4-BE49-F238E27FC236}">
              <a16:creationId xmlns:a16="http://schemas.microsoft.com/office/drawing/2014/main" id="{F791543A-8F01-435A-8C47-2A3C97F5B5E5}"/>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941714</xdr:rowOff>
    </xdr:from>
    <xdr:to>
      <xdr:col>20</xdr:col>
      <xdr:colOff>114300</xdr:colOff>
      <xdr:row>56</xdr:row>
      <xdr:rowOff>69848</xdr:rowOff>
    </xdr:to>
    <xdr:sp macro="" textlink="">
      <xdr:nvSpPr>
        <xdr:cNvPr id="253132" name="Text Box 204" hidden="1">
          <a:extLst>
            <a:ext uri="{FF2B5EF4-FFF2-40B4-BE49-F238E27FC236}">
              <a16:creationId xmlns:a16="http://schemas.microsoft.com/office/drawing/2014/main" id="{1B7F1782-0FC3-4143-B182-274706343E7A}"/>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34</xdr:row>
      <xdr:rowOff>55188</xdr:rowOff>
    </xdr:from>
    <xdr:to>
      <xdr:col>20</xdr:col>
      <xdr:colOff>152400</xdr:colOff>
      <xdr:row>38</xdr:row>
      <xdr:rowOff>94175</xdr:rowOff>
    </xdr:to>
    <xdr:sp macro="" textlink="">
      <xdr:nvSpPr>
        <xdr:cNvPr id="253131" name="Text Box 203" hidden="1">
          <a:extLst>
            <a:ext uri="{FF2B5EF4-FFF2-40B4-BE49-F238E27FC236}">
              <a16:creationId xmlns:a16="http://schemas.microsoft.com/office/drawing/2014/main" id="{5F1C737C-46A5-4B09-AAE7-D94222E8F1E1}"/>
            </a:ext>
          </a:extLst>
        </xdr:cNvPr>
        <xdr:cNvSpPr txBox="1">
          <a:spLocks noChangeArrowheads="1"/>
        </xdr:cNvSpPr>
      </xdr:nvSpPr>
      <xdr:spPr bwMode="auto">
        <a:xfrm>
          <a:off x="17335500" y="791718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54769</xdr:colOff>
      <xdr:row>59</xdr:row>
      <xdr:rowOff>6772</xdr:rowOff>
    </xdr:from>
    <xdr:to>
      <xdr:col>42</xdr:col>
      <xdr:colOff>283369</xdr:colOff>
      <xdr:row>67</xdr:row>
      <xdr:rowOff>2897</xdr:rowOff>
    </xdr:to>
    <xdr:sp macro="" textlink="">
      <xdr:nvSpPr>
        <xdr:cNvPr id="253170" name="Text Box 242" hidden="1">
          <a:extLst>
            <a:ext uri="{FF2B5EF4-FFF2-40B4-BE49-F238E27FC236}">
              <a16:creationId xmlns:a16="http://schemas.microsoft.com/office/drawing/2014/main" id="{457245CD-6E82-4132-BD0D-1EBEC61F88E3}"/>
            </a:ext>
          </a:extLst>
        </xdr:cNvPr>
        <xdr:cNvSpPr txBox="1">
          <a:spLocks noChangeArrowheads="1"/>
        </xdr:cNvSpPr>
      </xdr:nvSpPr>
      <xdr:spPr bwMode="auto">
        <a:xfrm>
          <a:off x="32785050" y="13763625"/>
          <a:ext cx="990600" cy="148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16669</xdr:colOff>
      <xdr:row>59</xdr:row>
      <xdr:rowOff>68591</xdr:rowOff>
    </xdr:from>
    <xdr:to>
      <xdr:col>42</xdr:col>
      <xdr:colOff>169069</xdr:colOff>
      <xdr:row>88</xdr:row>
      <xdr:rowOff>73167</xdr:rowOff>
    </xdr:to>
    <xdr:sp macro="" textlink="">
      <xdr:nvSpPr>
        <xdr:cNvPr id="253169" name="Text Box 241" hidden="1">
          <a:extLst>
            <a:ext uri="{FF2B5EF4-FFF2-40B4-BE49-F238E27FC236}">
              <a16:creationId xmlns:a16="http://schemas.microsoft.com/office/drawing/2014/main" id="{497B83E8-2A1E-478D-8616-86C0BB5AC46B}"/>
            </a:ext>
          </a:extLst>
        </xdr:cNvPr>
        <xdr:cNvSpPr txBox="1">
          <a:spLocks noChangeArrowheads="1"/>
        </xdr:cNvSpPr>
      </xdr:nvSpPr>
      <xdr:spPr bwMode="auto">
        <a:xfrm>
          <a:off x="32746950" y="13877925"/>
          <a:ext cx="914400" cy="5524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304800</xdr:colOff>
      <xdr:row>58</xdr:row>
      <xdr:rowOff>73354</xdr:rowOff>
    </xdr:from>
    <xdr:to>
      <xdr:col>38</xdr:col>
      <xdr:colOff>419100</xdr:colOff>
      <xdr:row>60</xdr:row>
      <xdr:rowOff>36747</xdr:rowOff>
    </xdr:to>
    <xdr:sp macro="" textlink="">
      <xdr:nvSpPr>
        <xdr:cNvPr id="253168" name="Text Box 240" hidden="1">
          <a:extLst>
            <a:ext uri="{FF2B5EF4-FFF2-40B4-BE49-F238E27FC236}">
              <a16:creationId xmlns:a16="http://schemas.microsoft.com/office/drawing/2014/main" id="{B2C22265-F1A7-4025-BA46-1C7EA72737DF}"/>
            </a:ext>
          </a:extLst>
        </xdr:cNvPr>
        <xdr:cNvSpPr txBox="1">
          <a:spLocks noChangeArrowheads="1"/>
        </xdr:cNvSpPr>
      </xdr:nvSpPr>
      <xdr:spPr bwMode="auto">
        <a:xfrm>
          <a:off x="30099000" y="13496925"/>
          <a:ext cx="876300" cy="533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381000</xdr:colOff>
      <xdr:row>58</xdr:row>
      <xdr:rowOff>73354</xdr:rowOff>
    </xdr:from>
    <xdr:to>
      <xdr:col>38</xdr:col>
      <xdr:colOff>533400</xdr:colOff>
      <xdr:row>60</xdr:row>
      <xdr:rowOff>36747</xdr:rowOff>
    </xdr:to>
    <xdr:sp macro="" textlink="">
      <xdr:nvSpPr>
        <xdr:cNvPr id="253167" name="Text Box 239" hidden="1">
          <a:extLst>
            <a:ext uri="{FF2B5EF4-FFF2-40B4-BE49-F238E27FC236}">
              <a16:creationId xmlns:a16="http://schemas.microsoft.com/office/drawing/2014/main" id="{561B88B7-D978-4C89-A37E-CE2D200B2FA8}"/>
            </a:ext>
          </a:extLst>
        </xdr:cNvPr>
        <xdr:cNvSpPr txBox="1">
          <a:spLocks noChangeArrowheads="1"/>
        </xdr:cNvSpPr>
      </xdr:nvSpPr>
      <xdr:spPr bwMode="auto">
        <a:xfrm>
          <a:off x="30175200" y="13496925"/>
          <a:ext cx="914400" cy="533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16669</xdr:colOff>
      <xdr:row>59</xdr:row>
      <xdr:rowOff>68591</xdr:rowOff>
    </xdr:from>
    <xdr:to>
      <xdr:col>42</xdr:col>
      <xdr:colOff>169069</xdr:colOff>
      <xdr:row>66</xdr:row>
      <xdr:rowOff>18772</xdr:rowOff>
    </xdr:to>
    <xdr:sp macro="" textlink="">
      <xdr:nvSpPr>
        <xdr:cNvPr id="253166" name="Text Box 238" hidden="1">
          <a:extLst>
            <a:ext uri="{FF2B5EF4-FFF2-40B4-BE49-F238E27FC236}">
              <a16:creationId xmlns:a16="http://schemas.microsoft.com/office/drawing/2014/main" id="{D2BF2C0C-6636-4FBC-AD12-495680F7B1DF}"/>
            </a:ext>
          </a:extLst>
        </xdr:cNvPr>
        <xdr:cNvSpPr txBox="1">
          <a:spLocks noChangeArrowheads="1"/>
        </xdr:cNvSpPr>
      </xdr:nvSpPr>
      <xdr:spPr bwMode="auto">
        <a:xfrm>
          <a:off x="32746950" y="13877925"/>
          <a:ext cx="91440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28</xdr:row>
      <xdr:rowOff>2615</xdr:rowOff>
    </xdr:from>
    <xdr:to>
      <xdr:col>3</xdr:col>
      <xdr:colOff>304800</xdr:colOff>
      <xdr:row>31</xdr:row>
      <xdr:rowOff>507954</xdr:rowOff>
    </xdr:to>
    <xdr:sp macro="" textlink="">
      <xdr:nvSpPr>
        <xdr:cNvPr id="253165" name="Text Box 237" hidden="1">
          <a:extLst>
            <a:ext uri="{FF2B5EF4-FFF2-40B4-BE49-F238E27FC236}">
              <a16:creationId xmlns:a16="http://schemas.microsoft.com/office/drawing/2014/main" id="{4781A7F9-103D-4990-8227-00CD0FCBE537}"/>
            </a:ext>
          </a:extLst>
        </xdr:cNvPr>
        <xdr:cNvSpPr txBox="1">
          <a:spLocks noChangeArrowheads="1"/>
        </xdr:cNvSpPr>
      </xdr:nvSpPr>
      <xdr:spPr bwMode="auto">
        <a:xfrm>
          <a:off x="4695825" y="5953125"/>
          <a:ext cx="13525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64" name="Text Box 236" hidden="1">
          <a:extLst>
            <a:ext uri="{FF2B5EF4-FFF2-40B4-BE49-F238E27FC236}">
              <a16:creationId xmlns:a16="http://schemas.microsoft.com/office/drawing/2014/main" id="{2C72DB8E-5F91-441B-94AE-24BDDE61753E}"/>
            </a:ext>
          </a:extLst>
        </xdr:cNvPr>
        <xdr:cNvSpPr txBox="1">
          <a:spLocks noChangeArrowheads="1"/>
        </xdr:cNvSpPr>
      </xdr:nvSpPr>
      <xdr:spPr bwMode="auto">
        <a:xfrm>
          <a:off x="4657725"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6536</xdr:rowOff>
    </xdr:to>
    <xdr:sp macro="" textlink="">
      <xdr:nvSpPr>
        <xdr:cNvPr id="253163" name="Text Box 235" hidden="1">
          <a:extLst>
            <a:ext uri="{FF2B5EF4-FFF2-40B4-BE49-F238E27FC236}">
              <a16:creationId xmlns:a16="http://schemas.microsoft.com/office/drawing/2014/main" id="{995CB0AB-4F3D-4F0D-874A-A3CF9A0D8CD4}"/>
            </a:ext>
          </a:extLst>
        </xdr:cNvPr>
        <xdr:cNvSpPr txBox="1">
          <a:spLocks noChangeArrowheads="1"/>
        </xdr:cNvSpPr>
      </xdr:nvSpPr>
      <xdr:spPr bwMode="auto">
        <a:xfrm>
          <a:off x="4657725" y="2019300"/>
          <a:ext cx="1238250" cy="70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941714</xdr:rowOff>
    </xdr:from>
    <xdr:to>
      <xdr:col>20</xdr:col>
      <xdr:colOff>114300</xdr:colOff>
      <xdr:row>56</xdr:row>
      <xdr:rowOff>69848</xdr:rowOff>
    </xdr:to>
    <xdr:sp macro="" textlink="">
      <xdr:nvSpPr>
        <xdr:cNvPr id="253162" name="Text Box 234" hidden="1">
          <a:extLst>
            <a:ext uri="{FF2B5EF4-FFF2-40B4-BE49-F238E27FC236}">
              <a16:creationId xmlns:a16="http://schemas.microsoft.com/office/drawing/2014/main" id="{B6A0B7B5-B476-4DF0-BADC-05141172FE69}"/>
            </a:ext>
          </a:extLst>
        </xdr:cNvPr>
        <xdr:cNvSpPr txBox="1">
          <a:spLocks noChangeArrowheads="1"/>
        </xdr:cNvSpPr>
      </xdr:nvSpPr>
      <xdr:spPr bwMode="auto">
        <a:xfrm>
          <a:off x="16859250" y="7391400"/>
          <a:ext cx="1181100" cy="5400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34</xdr:row>
      <xdr:rowOff>55188</xdr:rowOff>
    </xdr:from>
    <xdr:to>
      <xdr:col>20</xdr:col>
      <xdr:colOff>152400</xdr:colOff>
      <xdr:row>38</xdr:row>
      <xdr:rowOff>94175</xdr:rowOff>
    </xdr:to>
    <xdr:sp macro="" textlink="">
      <xdr:nvSpPr>
        <xdr:cNvPr id="253161" name="Text Box 233" hidden="1">
          <a:extLst>
            <a:ext uri="{FF2B5EF4-FFF2-40B4-BE49-F238E27FC236}">
              <a16:creationId xmlns:a16="http://schemas.microsoft.com/office/drawing/2014/main" id="{FCD2E3FC-5684-4C0E-970B-39E9BCEA4AAF}"/>
            </a:ext>
          </a:extLst>
        </xdr:cNvPr>
        <xdr:cNvSpPr txBox="1">
          <a:spLocks noChangeArrowheads="1"/>
        </xdr:cNvSpPr>
      </xdr:nvSpPr>
      <xdr:spPr bwMode="auto">
        <a:xfrm>
          <a:off x="16859250" y="8105775"/>
          <a:ext cx="12192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54769</xdr:colOff>
      <xdr:row>54</xdr:row>
      <xdr:rowOff>161272</xdr:rowOff>
    </xdr:from>
    <xdr:to>
      <xdr:col>42</xdr:col>
      <xdr:colOff>283369</xdr:colOff>
      <xdr:row>59</xdr:row>
      <xdr:rowOff>9349</xdr:rowOff>
    </xdr:to>
    <xdr:sp macro="" textlink="">
      <xdr:nvSpPr>
        <xdr:cNvPr id="253180" name="Text Box 252" hidden="1">
          <a:extLst>
            <a:ext uri="{FF2B5EF4-FFF2-40B4-BE49-F238E27FC236}">
              <a16:creationId xmlns:a16="http://schemas.microsoft.com/office/drawing/2014/main" id="{BD9EE5FB-5F4E-426D-9994-D42FF71FC6F2}"/>
            </a:ext>
          </a:extLst>
        </xdr:cNvPr>
        <xdr:cNvSpPr txBox="1">
          <a:spLocks noChangeArrowheads="1"/>
        </xdr:cNvSpPr>
      </xdr:nvSpPr>
      <xdr:spPr bwMode="auto">
        <a:xfrm>
          <a:off x="33817560" y="12039600"/>
          <a:ext cx="1021080" cy="1455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16669</xdr:colOff>
      <xdr:row>54</xdr:row>
      <xdr:rowOff>234997</xdr:rowOff>
    </xdr:from>
    <xdr:to>
      <xdr:col>42</xdr:col>
      <xdr:colOff>169069</xdr:colOff>
      <xdr:row>81</xdr:row>
      <xdr:rowOff>54677</xdr:rowOff>
    </xdr:to>
    <xdr:sp macro="" textlink="">
      <xdr:nvSpPr>
        <xdr:cNvPr id="253179" name="Text Box 251" hidden="1">
          <a:extLst>
            <a:ext uri="{FF2B5EF4-FFF2-40B4-BE49-F238E27FC236}">
              <a16:creationId xmlns:a16="http://schemas.microsoft.com/office/drawing/2014/main" id="{E1418A71-DF5F-4180-9904-34E60B4B2625}"/>
            </a:ext>
          </a:extLst>
        </xdr:cNvPr>
        <xdr:cNvSpPr txBox="1">
          <a:spLocks noChangeArrowheads="1"/>
        </xdr:cNvSpPr>
      </xdr:nvSpPr>
      <xdr:spPr bwMode="auto">
        <a:xfrm>
          <a:off x="33779460" y="1215390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304800</xdr:colOff>
      <xdr:row>54</xdr:row>
      <xdr:rowOff>40621</xdr:rowOff>
    </xdr:from>
    <xdr:to>
      <xdr:col>38</xdr:col>
      <xdr:colOff>419100</xdr:colOff>
      <xdr:row>55</xdr:row>
      <xdr:rowOff>164687</xdr:rowOff>
    </xdr:to>
    <xdr:sp macro="" textlink="">
      <xdr:nvSpPr>
        <xdr:cNvPr id="253178" name="Text Box 250" hidden="1">
          <a:extLst>
            <a:ext uri="{FF2B5EF4-FFF2-40B4-BE49-F238E27FC236}">
              <a16:creationId xmlns:a16="http://schemas.microsoft.com/office/drawing/2014/main" id="{298586F4-9668-441D-8E66-91A5B45C01C4}"/>
            </a:ext>
          </a:extLst>
        </xdr:cNvPr>
        <xdr:cNvSpPr txBox="1">
          <a:spLocks noChangeArrowheads="1"/>
        </xdr:cNvSpPr>
      </xdr:nvSpPr>
      <xdr:spPr bwMode="auto">
        <a:xfrm>
          <a:off x="31043880" y="11932920"/>
          <a:ext cx="906780" cy="518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381000</xdr:colOff>
      <xdr:row>54</xdr:row>
      <xdr:rowOff>40621</xdr:rowOff>
    </xdr:from>
    <xdr:to>
      <xdr:col>38</xdr:col>
      <xdr:colOff>533400</xdr:colOff>
      <xdr:row>55</xdr:row>
      <xdr:rowOff>164687</xdr:rowOff>
    </xdr:to>
    <xdr:sp macro="" textlink="">
      <xdr:nvSpPr>
        <xdr:cNvPr id="253177" name="Text Box 249" hidden="1">
          <a:extLst>
            <a:ext uri="{FF2B5EF4-FFF2-40B4-BE49-F238E27FC236}">
              <a16:creationId xmlns:a16="http://schemas.microsoft.com/office/drawing/2014/main" id="{AC6A6AE7-7DAC-433E-B14D-C123E88BCFCC}"/>
            </a:ext>
          </a:extLst>
        </xdr:cNvPr>
        <xdr:cNvSpPr txBox="1">
          <a:spLocks noChangeArrowheads="1"/>
        </xdr:cNvSpPr>
      </xdr:nvSpPr>
      <xdr:spPr bwMode="auto">
        <a:xfrm>
          <a:off x="31120080" y="11932920"/>
          <a:ext cx="944880" cy="518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16669</xdr:colOff>
      <xdr:row>54</xdr:row>
      <xdr:rowOff>234997</xdr:rowOff>
    </xdr:from>
    <xdr:to>
      <xdr:col>42</xdr:col>
      <xdr:colOff>169069</xdr:colOff>
      <xdr:row>58</xdr:row>
      <xdr:rowOff>173936</xdr:rowOff>
    </xdr:to>
    <xdr:sp macro="" textlink="">
      <xdr:nvSpPr>
        <xdr:cNvPr id="253176" name="Text Box 248" hidden="1">
          <a:extLst>
            <a:ext uri="{FF2B5EF4-FFF2-40B4-BE49-F238E27FC236}">
              <a16:creationId xmlns:a16="http://schemas.microsoft.com/office/drawing/2014/main" id="{490268C5-2700-4D09-8BE5-612C5E2584A6}"/>
            </a:ext>
          </a:extLst>
        </xdr:cNvPr>
        <xdr:cNvSpPr txBox="1">
          <a:spLocks noChangeArrowheads="1"/>
        </xdr:cNvSpPr>
      </xdr:nvSpPr>
      <xdr:spPr bwMode="auto">
        <a:xfrm>
          <a:off x="33779460" y="12153900"/>
          <a:ext cx="94488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28</xdr:row>
      <xdr:rowOff>2615</xdr:rowOff>
    </xdr:from>
    <xdr:to>
      <xdr:col>3</xdr:col>
      <xdr:colOff>304800</xdr:colOff>
      <xdr:row>31</xdr:row>
      <xdr:rowOff>507954</xdr:rowOff>
    </xdr:to>
    <xdr:sp macro="" textlink="">
      <xdr:nvSpPr>
        <xdr:cNvPr id="253175" name="Text Box 247" hidden="1">
          <a:extLst>
            <a:ext uri="{FF2B5EF4-FFF2-40B4-BE49-F238E27FC236}">
              <a16:creationId xmlns:a16="http://schemas.microsoft.com/office/drawing/2014/main" id="{DA197B18-C69F-4056-B159-E53A96E96288}"/>
            </a:ext>
          </a:extLst>
        </xdr:cNvPr>
        <xdr:cNvSpPr txBox="1">
          <a:spLocks noChangeArrowheads="1"/>
        </xdr:cNvSpPr>
      </xdr:nvSpPr>
      <xdr:spPr bwMode="auto">
        <a:xfrm>
          <a:off x="483108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74" name="Text Box 246" hidden="1">
          <a:extLst>
            <a:ext uri="{FF2B5EF4-FFF2-40B4-BE49-F238E27FC236}">
              <a16:creationId xmlns:a16="http://schemas.microsoft.com/office/drawing/2014/main" id="{502B1F80-38F8-42AD-B376-03C58EC42078}"/>
            </a:ext>
          </a:extLst>
        </xdr:cNvPr>
        <xdr:cNvSpPr txBox="1">
          <a:spLocks noChangeArrowheads="1"/>
        </xdr:cNvSpPr>
      </xdr:nvSpPr>
      <xdr:spPr bwMode="auto">
        <a:xfrm>
          <a:off x="479298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6536</xdr:rowOff>
    </xdr:to>
    <xdr:sp macro="" textlink="">
      <xdr:nvSpPr>
        <xdr:cNvPr id="253173" name="Text Box 245" hidden="1">
          <a:extLst>
            <a:ext uri="{FF2B5EF4-FFF2-40B4-BE49-F238E27FC236}">
              <a16:creationId xmlns:a16="http://schemas.microsoft.com/office/drawing/2014/main" id="{76CC597E-032D-42D6-8922-C3A4B2EC951C}"/>
            </a:ext>
          </a:extLst>
        </xdr:cNvPr>
        <xdr:cNvSpPr txBox="1">
          <a:spLocks noChangeArrowheads="1"/>
        </xdr:cNvSpPr>
      </xdr:nvSpPr>
      <xdr:spPr bwMode="auto">
        <a:xfrm>
          <a:off x="479298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941714</xdr:rowOff>
    </xdr:from>
    <xdr:to>
      <xdr:col>20</xdr:col>
      <xdr:colOff>114300</xdr:colOff>
      <xdr:row>56</xdr:row>
      <xdr:rowOff>49976</xdr:rowOff>
    </xdr:to>
    <xdr:sp macro="" textlink="">
      <xdr:nvSpPr>
        <xdr:cNvPr id="253172" name="Text Box 244" hidden="1">
          <a:extLst>
            <a:ext uri="{FF2B5EF4-FFF2-40B4-BE49-F238E27FC236}">
              <a16:creationId xmlns:a16="http://schemas.microsoft.com/office/drawing/2014/main" id="{30488D17-4EE6-41A0-8179-B3FD57B48342}"/>
            </a:ext>
          </a:extLst>
        </xdr:cNvPr>
        <xdr:cNvSpPr txBox="1">
          <a:spLocks noChangeArrowheads="1"/>
        </xdr:cNvSpPr>
      </xdr:nvSpPr>
      <xdr:spPr bwMode="auto">
        <a:xfrm>
          <a:off x="17358360" y="7223760"/>
          <a:ext cx="1211580" cy="5311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54769</xdr:colOff>
      <xdr:row>54</xdr:row>
      <xdr:rowOff>161272</xdr:rowOff>
    </xdr:from>
    <xdr:to>
      <xdr:col>42</xdr:col>
      <xdr:colOff>283369</xdr:colOff>
      <xdr:row>58</xdr:row>
      <xdr:rowOff>334310</xdr:rowOff>
    </xdr:to>
    <xdr:sp macro="" textlink="">
      <xdr:nvSpPr>
        <xdr:cNvPr id="253189" name="Text Box 261" hidden="1">
          <a:extLst>
            <a:ext uri="{FF2B5EF4-FFF2-40B4-BE49-F238E27FC236}">
              <a16:creationId xmlns:a16="http://schemas.microsoft.com/office/drawing/2014/main" id="{A5C0B1D5-C297-47FE-87DB-C9948C892B99}"/>
            </a:ext>
          </a:extLst>
        </xdr:cNvPr>
        <xdr:cNvSpPr txBox="1">
          <a:spLocks noChangeArrowheads="1"/>
        </xdr:cNvSpPr>
      </xdr:nvSpPr>
      <xdr:spPr bwMode="auto">
        <a:xfrm>
          <a:off x="32785050" y="12277725"/>
          <a:ext cx="990600" cy="148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16669</xdr:colOff>
      <xdr:row>54</xdr:row>
      <xdr:rowOff>234997</xdr:rowOff>
    </xdr:from>
    <xdr:to>
      <xdr:col>42</xdr:col>
      <xdr:colOff>169069</xdr:colOff>
      <xdr:row>81</xdr:row>
      <xdr:rowOff>54677</xdr:rowOff>
    </xdr:to>
    <xdr:sp macro="" textlink="">
      <xdr:nvSpPr>
        <xdr:cNvPr id="253188" name="Text Box 260" hidden="1">
          <a:extLst>
            <a:ext uri="{FF2B5EF4-FFF2-40B4-BE49-F238E27FC236}">
              <a16:creationId xmlns:a16="http://schemas.microsoft.com/office/drawing/2014/main" id="{8FE3A703-C8CC-4475-8F24-D0061ED52E2B}"/>
            </a:ext>
          </a:extLst>
        </xdr:cNvPr>
        <xdr:cNvSpPr txBox="1">
          <a:spLocks noChangeArrowheads="1"/>
        </xdr:cNvSpPr>
      </xdr:nvSpPr>
      <xdr:spPr bwMode="auto">
        <a:xfrm>
          <a:off x="32746950" y="12392025"/>
          <a:ext cx="914400" cy="5524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304800</xdr:colOff>
      <xdr:row>54</xdr:row>
      <xdr:rowOff>40621</xdr:rowOff>
    </xdr:from>
    <xdr:to>
      <xdr:col>38</xdr:col>
      <xdr:colOff>419100</xdr:colOff>
      <xdr:row>55</xdr:row>
      <xdr:rowOff>163417</xdr:rowOff>
    </xdr:to>
    <xdr:sp macro="" textlink="">
      <xdr:nvSpPr>
        <xdr:cNvPr id="253187" name="Text Box 259" hidden="1">
          <a:extLst>
            <a:ext uri="{FF2B5EF4-FFF2-40B4-BE49-F238E27FC236}">
              <a16:creationId xmlns:a16="http://schemas.microsoft.com/office/drawing/2014/main" id="{EB823068-0649-406B-972D-43ACE9F5F17E}"/>
            </a:ext>
          </a:extLst>
        </xdr:cNvPr>
        <xdr:cNvSpPr txBox="1">
          <a:spLocks noChangeArrowheads="1"/>
        </xdr:cNvSpPr>
      </xdr:nvSpPr>
      <xdr:spPr bwMode="auto">
        <a:xfrm>
          <a:off x="30099000" y="12163425"/>
          <a:ext cx="876300" cy="533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381000</xdr:colOff>
      <xdr:row>54</xdr:row>
      <xdr:rowOff>40621</xdr:rowOff>
    </xdr:from>
    <xdr:to>
      <xdr:col>38</xdr:col>
      <xdr:colOff>533400</xdr:colOff>
      <xdr:row>55</xdr:row>
      <xdr:rowOff>163417</xdr:rowOff>
    </xdr:to>
    <xdr:sp macro="" textlink="">
      <xdr:nvSpPr>
        <xdr:cNvPr id="253186" name="Text Box 258" hidden="1">
          <a:extLst>
            <a:ext uri="{FF2B5EF4-FFF2-40B4-BE49-F238E27FC236}">
              <a16:creationId xmlns:a16="http://schemas.microsoft.com/office/drawing/2014/main" id="{36EE7CB8-5442-4802-8607-41EB1E6BD7C9}"/>
            </a:ext>
          </a:extLst>
        </xdr:cNvPr>
        <xdr:cNvSpPr txBox="1">
          <a:spLocks noChangeArrowheads="1"/>
        </xdr:cNvSpPr>
      </xdr:nvSpPr>
      <xdr:spPr bwMode="auto">
        <a:xfrm>
          <a:off x="30175200" y="12163425"/>
          <a:ext cx="914400" cy="533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16669</xdr:colOff>
      <xdr:row>54</xdr:row>
      <xdr:rowOff>234997</xdr:rowOff>
    </xdr:from>
    <xdr:to>
      <xdr:col>42</xdr:col>
      <xdr:colOff>169069</xdr:colOff>
      <xdr:row>58</xdr:row>
      <xdr:rowOff>179016</xdr:rowOff>
    </xdr:to>
    <xdr:sp macro="" textlink="">
      <xdr:nvSpPr>
        <xdr:cNvPr id="253185" name="Text Box 257" hidden="1">
          <a:extLst>
            <a:ext uri="{FF2B5EF4-FFF2-40B4-BE49-F238E27FC236}">
              <a16:creationId xmlns:a16="http://schemas.microsoft.com/office/drawing/2014/main" id="{72FC47EE-5D2E-4532-A25A-18D949C4502B}"/>
            </a:ext>
          </a:extLst>
        </xdr:cNvPr>
        <xdr:cNvSpPr txBox="1">
          <a:spLocks noChangeArrowheads="1"/>
        </xdr:cNvSpPr>
      </xdr:nvSpPr>
      <xdr:spPr bwMode="auto">
        <a:xfrm>
          <a:off x="32746950" y="12392025"/>
          <a:ext cx="91440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28</xdr:row>
      <xdr:rowOff>2615</xdr:rowOff>
    </xdr:from>
    <xdr:to>
      <xdr:col>3</xdr:col>
      <xdr:colOff>304800</xdr:colOff>
      <xdr:row>31</xdr:row>
      <xdr:rowOff>507954</xdr:rowOff>
    </xdr:to>
    <xdr:sp macro="" textlink="">
      <xdr:nvSpPr>
        <xdr:cNvPr id="253184" name="Text Box 256" hidden="1">
          <a:extLst>
            <a:ext uri="{FF2B5EF4-FFF2-40B4-BE49-F238E27FC236}">
              <a16:creationId xmlns:a16="http://schemas.microsoft.com/office/drawing/2014/main" id="{F77F1D95-F328-4230-9B4C-0BF4DCEEECDF}"/>
            </a:ext>
          </a:extLst>
        </xdr:cNvPr>
        <xdr:cNvSpPr txBox="1">
          <a:spLocks noChangeArrowheads="1"/>
        </xdr:cNvSpPr>
      </xdr:nvSpPr>
      <xdr:spPr bwMode="auto">
        <a:xfrm>
          <a:off x="4695825" y="5953125"/>
          <a:ext cx="13525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83" name="Text Box 255" hidden="1">
          <a:extLst>
            <a:ext uri="{FF2B5EF4-FFF2-40B4-BE49-F238E27FC236}">
              <a16:creationId xmlns:a16="http://schemas.microsoft.com/office/drawing/2014/main" id="{A7CBDF0F-1F45-4F10-B6D0-A68BF440A04D}"/>
            </a:ext>
          </a:extLst>
        </xdr:cNvPr>
        <xdr:cNvSpPr txBox="1">
          <a:spLocks noChangeArrowheads="1"/>
        </xdr:cNvSpPr>
      </xdr:nvSpPr>
      <xdr:spPr bwMode="auto">
        <a:xfrm>
          <a:off x="4657725"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6536</xdr:rowOff>
    </xdr:to>
    <xdr:sp macro="" textlink="">
      <xdr:nvSpPr>
        <xdr:cNvPr id="253182" name="Text Box 254" hidden="1">
          <a:extLst>
            <a:ext uri="{FF2B5EF4-FFF2-40B4-BE49-F238E27FC236}">
              <a16:creationId xmlns:a16="http://schemas.microsoft.com/office/drawing/2014/main" id="{787521F7-02A6-4D1C-B23F-EFEC7525132F}"/>
            </a:ext>
          </a:extLst>
        </xdr:cNvPr>
        <xdr:cNvSpPr txBox="1">
          <a:spLocks noChangeArrowheads="1"/>
        </xdr:cNvSpPr>
      </xdr:nvSpPr>
      <xdr:spPr bwMode="auto">
        <a:xfrm>
          <a:off x="4657725" y="2019300"/>
          <a:ext cx="1238250" cy="70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941714</xdr:rowOff>
    </xdr:from>
    <xdr:to>
      <xdr:col>20</xdr:col>
      <xdr:colOff>114300</xdr:colOff>
      <xdr:row>56</xdr:row>
      <xdr:rowOff>45848</xdr:rowOff>
    </xdr:to>
    <xdr:sp macro="" textlink="">
      <xdr:nvSpPr>
        <xdr:cNvPr id="253181" name="Text Box 253" hidden="1">
          <a:extLst>
            <a:ext uri="{FF2B5EF4-FFF2-40B4-BE49-F238E27FC236}">
              <a16:creationId xmlns:a16="http://schemas.microsoft.com/office/drawing/2014/main" id="{79368CBC-A27B-4000-B6B6-2B9A953104D4}"/>
            </a:ext>
          </a:extLst>
        </xdr:cNvPr>
        <xdr:cNvSpPr txBox="1">
          <a:spLocks noChangeArrowheads="1"/>
        </xdr:cNvSpPr>
      </xdr:nvSpPr>
      <xdr:spPr bwMode="auto">
        <a:xfrm>
          <a:off x="16859250" y="7391400"/>
          <a:ext cx="1181100" cy="539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54769</xdr:colOff>
      <xdr:row>54</xdr:row>
      <xdr:rowOff>161272</xdr:rowOff>
    </xdr:from>
    <xdr:to>
      <xdr:col>42</xdr:col>
      <xdr:colOff>283369</xdr:colOff>
      <xdr:row>58</xdr:row>
      <xdr:rowOff>334310</xdr:rowOff>
    </xdr:to>
    <xdr:sp macro="" textlink="">
      <xdr:nvSpPr>
        <xdr:cNvPr id="253198" name="Text Box 270" hidden="1">
          <a:extLst>
            <a:ext uri="{FF2B5EF4-FFF2-40B4-BE49-F238E27FC236}">
              <a16:creationId xmlns:a16="http://schemas.microsoft.com/office/drawing/2014/main" id="{0ECFAEBE-FC68-4F2D-B16F-7998D3F78F3F}"/>
            </a:ext>
          </a:extLst>
        </xdr:cNvPr>
        <xdr:cNvSpPr txBox="1">
          <a:spLocks noChangeArrowheads="1"/>
        </xdr:cNvSpPr>
      </xdr:nvSpPr>
      <xdr:spPr bwMode="auto">
        <a:xfrm>
          <a:off x="33909000" y="12096750"/>
          <a:ext cx="990600" cy="1454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16669</xdr:colOff>
      <xdr:row>54</xdr:row>
      <xdr:rowOff>234997</xdr:rowOff>
    </xdr:from>
    <xdr:to>
      <xdr:col>42</xdr:col>
      <xdr:colOff>169069</xdr:colOff>
      <xdr:row>81</xdr:row>
      <xdr:rowOff>54677</xdr:rowOff>
    </xdr:to>
    <xdr:sp macro="" textlink="">
      <xdr:nvSpPr>
        <xdr:cNvPr id="253197" name="Text Box 269" hidden="1">
          <a:extLst>
            <a:ext uri="{FF2B5EF4-FFF2-40B4-BE49-F238E27FC236}">
              <a16:creationId xmlns:a16="http://schemas.microsoft.com/office/drawing/2014/main" id="{06773AEF-6A3E-4E93-8627-35C94CA8D58F}"/>
            </a:ext>
          </a:extLst>
        </xdr:cNvPr>
        <xdr:cNvSpPr txBox="1">
          <a:spLocks noChangeArrowheads="1"/>
        </xdr:cNvSpPr>
      </xdr:nvSpPr>
      <xdr:spPr bwMode="auto">
        <a:xfrm>
          <a:off x="33870900" y="12211050"/>
          <a:ext cx="914400" cy="5480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304800</xdr:colOff>
      <xdr:row>54</xdr:row>
      <xdr:rowOff>40621</xdr:rowOff>
    </xdr:from>
    <xdr:to>
      <xdr:col>38</xdr:col>
      <xdr:colOff>419100</xdr:colOff>
      <xdr:row>55</xdr:row>
      <xdr:rowOff>163417</xdr:rowOff>
    </xdr:to>
    <xdr:sp macro="" textlink="">
      <xdr:nvSpPr>
        <xdr:cNvPr id="253196" name="Text Box 268" hidden="1">
          <a:extLst>
            <a:ext uri="{FF2B5EF4-FFF2-40B4-BE49-F238E27FC236}">
              <a16:creationId xmlns:a16="http://schemas.microsoft.com/office/drawing/2014/main" id="{62F2B20D-4B1A-4188-9657-92CE1D0899EE}"/>
            </a:ext>
          </a:extLst>
        </xdr:cNvPr>
        <xdr:cNvSpPr txBox="1">
          <a:spLocks noChangeArrowheads="1"/>
        </xdr:cNvSpPr>
      </xdr:nvSpPr>
      <xdr:spPr bwMode="auto">
        <a:xfrm>
          <a:off x="31115000" y="11988800"/>
          <a:ext cx="876300" cy="514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381000</xdr:colOff>
      <xdr:row>54</xdr:row>
      <xdr:rowOff>40621</xdr:rowOff>
    </xdr:from>
    <xdr:to>
      <xdr:col>38</xdr:col>
      <xdr:colOff>533400</xdr:colOff>
      <xdr:row>55</xdr:row>
      <xdr:rowOff>163417</xdr:rowOff>
    </xdr:to>
    <xdr:sp macro="" textlink="">
      <xdr:nvSpPr>
        <xdr:cNvPr id="253195" name="Text Box 267" hidden="1">
          <a:extLst>
            <a:ext uri="{FF2B5EF4-FFF2-40B4-BE49-F238E27FC236}">
              <a16:creationId xmlns:a16="http://schemas.microsoft.com/office/drawing/2014/main" id="{BEED1DBC-F7FA-4AA7-A5BB-025C51D5F19C}"/>
            </a:ext>
          </a:extLst>
        </xdr:cNvPr>
        <xdr:cNvSpPr txBox="1">
          <a:spLocks noChangeArrowheads="1"/>
        </xdr:cNvSpPr>
      </xdr:nvSpPr>
      <xdr:spPr bwMode="auto">
        <a:xfrm>
          <a:off x="31191200" y="11988800"/>
          <a:ext cx="914400" cy="514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16669</xdr:colOff>
      <xdr:row>54</xdr:row>
      <xdr:rowOff>234997</xdr:rowOff>
    </xdr:from>
    <xdr:to>
      <xdr:col>42</xdr:col>
      <xdr:colOff>169069</xdr:colOff>
      <xdr:row>58</xdr:row>
      <xdr:rowOff>179016</xdr:rowOff>
    </xdr:to>
    <xdr:sp macro="" textlink="">
      <xdr:nvSpPr>
        <xdr:cNvPr id="253194" name="Text Box 266" hidden="1">
          <a:extLst>
            <a:ext uri="{FF2B5EF4-FFF2-40B4-BE49-F238E27FC236}">
              <a16:creationId xmlns:a16="http://schemas.microsoft.com/office/drawing/2014/main" id="{0858A9BD-1D2D-44B6-8C08-6E2426FBBB30}"/>
            </a:ext>
          </a:extLst>
        </xdr:cNvPr>
        <xdr:cNvSpPr txBox="1">
          <a:spLocks noChangeArrowheads="1"/>
        </xdr:cNvSpPr>
      </xdr:nvSpPr>
      <xdr:spPr bwMode="auto">
        <a:xfrm>
          <a:off x="33870900" y="12211050"/>
          <a:ext cx="914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28</xdr:row>
      <xdr:rowOff>2615</xdr:rowOff>
    </xdr:from>
    <xdr:to>
      <xdr:col>3</xdr:col>
      <xdr:colOff>304800</xdr:colOff>
      <xdr:row>31</xdr:row>
      <xdr:rowOff>507954</xdr:rowOff>
    </xdr:to>
    <xdr:sp macro="" textlink="">
      <xdr:nvSpPr>
        <xdr:cNvPr id="253193" name="Text Box 265" hidden="1">
          <a:extLst>
            <a:ext uri="{FF2B5EF4-FFF2-40B4-BE49-F238E27FC236}">
              <a16:creationId xmlns:a16="http://schemas.microsoft.com/office/drawing/2014/main" id="{5C89436A-B89B-4FAF-B7FA-1F5396F18C1B}"/>
            </a:ext>
          </a:extLst>
        </xdr:cNvPr>
        <xdr:cNvSpPr txBox="1">
          <a:spLocks noChangeArrowheads="1"/>
        </xdr:cNvSpPr>
      </xdr:nvSpPr>
      <xdr:spPr bwMode="auto">
        <a:xfrm>
          <a:off x="4883150" y="5854700"/>
          <a:ext cx="140970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92" name="Text Box 264" hidden="1">
          <a:extLst>
            <a:ext uri="{FF2B5EF4-FFF2-40B4-BE49-F238E27FC236}">
              <a16:creationId xmlns:a16="http://schemas.microsoft.com/office/drawing/2014/main" id="{8604793B-E7B5-419C-B497-1920A24BD19D}"/>
            </a:ext>
          </a:extLst>
        </xdr:cNvPr>
        <xdr:cNvSpPr txBox="1">
          <a:spLocks noChangeArrowheads="1"/>
        </xdr:cNvSpPr>
      </xdr:nvSpPr>
      <xdr:spPr bwMode="auto">
        <a:xfrm>
          <a:off x="4845050" y="15176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6536</xdr:rowOff>
    </xdr:to>
    <xdr:sp macro="" textlink="">
      <xdr:nvSpPr>
        <xdr:cNvPr id="253191" name="Text Box 263" hidden="1">
          <a:extLst>
            <a:ext uri="{FF2B5EF4-FFF2-40B4-BE49-F238E27FC236}">
              <a16:creationId xmlns:a16="http://schemas.microsoft.com/office/drawing/2014/main" id="{39D515FB-47B9-472C-8E80-EFAB6FE4CF0E}"/>
            </a:ext>
          </a:extLst>
        </xdr:cNvPr>
        <xdr:cNvSpPr txBox="1">
          <a:spLocks noChangeArrowheads="1"/>
        </xdr:cNvSpPr>
      </xdr:nvSpPr>
      <xdr:spPr bwMode="auto">
        <a:xfrm>
          <a:off x="4845050" y="2006600"/>
          <a:ext cx="1295400" cy="698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941714</xdr:rowOff>
    </xdr:from>
    <xdr:to>
      <xdr:col>20</xdr:col>
      <xdr:colOff>114300</xdr:colOff>
      <xdr:row>56</xdr:row>
      <xdr:rowOff>45848</xdr:rowOff>
    </xdr:to>
    <xdr:sp macro="" textlink="">
      <xdr:nvSpPr>
        <xdr:cNvPr id="253190" name="Text Box 262" hidden="1">
          <a:extLst>
            <a:ext uri="{FF2B5EF4-FFF2-40B4-BE49-F238E27FC236}">
              <a16:creationId xmlns:a16="http://schemas.microsoft.com/office/drawing/2014/main" id="{80BFCBB9-DF0B-4B0B-8EA3-1298137EFE08}"/>
            </a:ext>
          </a:extLst>
        </xdr:cNvPr>
        <xdr:cNvSpPr txBox="1">
          <a:spLocks noChangeArrowheads="1"/>
        </xdr:cNvSpPr>
      </xdr:nvSpPr>
      <xdr:spPr bwMode="auto">
        <a:xfrm>
          <a:off x="17602200" y="7264400"/>
          <a:ext cx="1244600" cy="5314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54769</xdr:colOff>
      <xdr:row>54</xdr:row>
      <xdr:rowOff>161272</xdr:rowOff>
    </xdr:from>
    <xdr:to>
      <xdr:col>42</xdr:col>
      <xdr:colOff>283369</xdr:colOff>
      <xdr:row>58</xdr:row>
      <xdr:rowOff>334310</xdr:rowOff>
    </xdr:to>
    <xdr:sp macro="" textlink="">
      <xdr:nvSpPr>
        <xdr:cNvPr id="253207" name="Text Box 279" hidden="1">
          <a:extLst>
            <a:ext uri="{FF2B5EF4-FFF2-40B4-BE49-F238E27FC236}">
              <a16:creationId xmlns:a16="http://schemas.microsoft.com/office/drawing/2014/main" id="{204EECD9-FCC8-451F-966F-08BEF902D822}"/>
            </a:ext>
          </a:extLst>
        </xdr:cNvPr>
        <xdr:cNvSpPr txBox="1">
          <a:spLocks noChangeArrowheads="1"/>
        </xdr:cNvSpPr>
      </xdr:nvSpPr>
      <xdr:spPr bwMode="auto">
        <a:xfrm>
          <a:off x="32832675" y="12277725"/>
          <a:ext cx="990600" cy="148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16669</xdr:colOff>
      <xdr:row>54</xdr:row>
      <xdr:rowOff>234997</xdr:rowOff>
    </xdr:from>
    <xdr:to>
      <xdr:col>42</xdr:col>
      <xdr:colOff>169069</xdr:colOff>
      <xdr:row>81</xdr:row>
      <xdr:rowOff>54677</xdr:rowOff>
    </xdr:to>
    <xdr:sp macro="" textlink="">
      <xdr:nvSpPr>
        <xdr:cNvPr id="253206" name="Text Box 278" hidden="1">
          <a:extLst>
            <a:ext uri="{FF2B5EF4-FFF2-40B4-BE49-F238E27FC236}">
              <a16:creationId xmlns:a16="http://schemas.microsoft.com/office/drawing/2014/main" id="{846057D0-3165-4A7E-9225-226F0A3E903F}"/>
            </a:ext>
          </a:extLst>
        </xdr:cNvPr>
        <xdr:cNvSpPr txBox="1">
          <a:spLocks noChangeArrowheads="1"/>
        </xdr:cNvSpPr>
      </xdr:nvSpPr>
      <xdr:spPr bwMode="auto">
        <a:xfrm>
          <a:off x="32794575" y="12392025"/>
          <a:ext cx="914400" cy="5524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304800</xdr:colOff>
      <xdr:row>54</xdr:row>
      <xdr:rowOff>40621</xdr:rowOff>
    </xdr:from>
    <xdr:to>
      <xdr:col>38</xdr:col>
      <xdr:colOff>419100</xdr:colOff>
      <xdr:row>55</xdr:row>
      <xdr:rowOff>163417</xdr:rowOff>
    </xdr:to>
    <xdr:sp macro="" textlink="">
      <xdr:nvSpPr>
        <xdr:cNvPr id="253205" name="Text Box 277" hidden="1">
          <a:extLst>
            <a:ext uri="{FF2B5EF4-FFF2-40B4-BE49-F238E27FC236}">
              <a16:creationId xmlns:a16="http://schemas.microsoft.com/office/drawing/2014/main" id="{8E767E15-98AE-4157-A677-3E62D56B4A0C}"/>
            </a:ext>
          </a:extLst>
        </xdr:cNvPr>
        <xdr:cNvSpPr txBox="1">
          <a:spLocks noChangeArrowheads="1"/>
        </xdr:cNvSpPr>
      </xdr:nvSpPr>
      <xdr:spPr bwMode="auto">
        <a:xfrm>
          <a:off x="30137100" y="12163425"/>
          <a:ext cx="876300" cy="533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381000</xdr:colOff>
      <xdr:row>54</xdr:row>
      <xdr:rowOff>40621</xdr:rowOff>
    </xdr:from>
    <xdr:to>
      <xdr:col>38</xdr:col>
      <xdr:colOff>533400</xdr:colOff>
      <xdr:row>55</xdr:row>
      <xdr:rowOff>163417</xdr:rowOff>
    </xdr:to>
    <xdr:sp macro="" textlink="">
      <xdr:nvSpPr>
        <xdr:cNvPr id="253204" name="Text Box 276" hidden="1">
          <a:extLst>
            <a:ext uri="{FF2B5EF4-FFF2-40B4-BE49-F238E27FC236}">
              <a16:creationId xmlns:a16="http://schemas.microsoft.com/office/drawing/2014/main" id="{5261697D-415E-45FF-8E59-658CC27E30F8}"/>
            </a:ext>
          </a:extLst>
        </xdr:cNvPr>
        <xdr:cNvSpPr txBox="1">
          <a:spLocks noChangeArrowheads="1"/>
        </xdr:cNvSpPr>
      </xdr:nvSpPr>
      <xdr:spPr bwMode="auto">
        <a:xfrm>
          <a:off x="30213300" y="12163425"/>
          <a:ext cx="914400" cy="533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16669</xdr:colOff>
      <xdr:row>54</xdr:row>
      <xdr:rowOff>234997</xdr:rowOff>
    </xdr:from>
    <xdr:to>
      <xdr:col>42</xdr:col>
      <xdr:colOff>169069</xdr:colOff>
      <xdr:row>58</xdr:row>
      <xdr:rowOff>179016</xdr:rowOff>
    </xdr:to>
    <xdr:sp macro="" textlink="">
      <xdr:nvSpPr>
        <xdr:cNvPr id="253203" name="Text Box 275" hidden="1">
          <a:extLst>
            <a:ext uri="{FF2B5EF4-FFF2-40B4-BE49-F238E27FC236}">
              <a16:creationId xmlns:a16="http://schemas.microsoft.com/office/drawing/2014/main" id="{8063E1FE-0ACA-4552-8E4E-BAC166E9290A}"/>
            </a:ext>
          </a:extLst>
        </xdr:cNvPr>
        <xdr:cNvSpPr txBox="1">
          <a:spLocks noChangeArrowheads="1"/>
        </xdr:cNvSpPr>
      </xdr:nvSpPr>
      <xdr:spPr bwMode="auto">
        <a:xfrm>
          <a:off x="32794575" y="12392025"/>
          <a:ext cx="91440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28</xdr:row>
      <xdr:rowOff>2615</xdr:rowOff>
    </xdr:from>
    <xdr:to>
      <xdr:col>3</xdr:col>
      <xdr:colOff>304800</xdr:colOff>
      <xdr:row>31</xdr:row>
      <xdr:rowOff>507954</xdr:rowOff>
    </xdr:to>
    <xdr:sp macro="" textlink="">
      <xdr:nvSpPr>
        <xdr:cNvPr id="253202" name="Text Box 274" hidden="1">
          <a:extLst>
            <a:ext uri="{FF2B5EF4-FFF2-40B4-BE49-F238E27FC236}">
              <a16:creationId xmlns:a16="http://schemas.microsoft.com/office/drawing/2014/main" id="{DC73A306-9439-4F31-AA0D-3D667928139C}"/>
            </a:ext>
          </a:extLst>
        </xdr:cNvPr>
        <xdr:cNvSpPr txBox="1">
          <a:spLocks noChangeArrowheads="1"/>
        </xdr:cNvSpPr>
      </xdr:nvSpPr>
      <xdr:spPr bwMode="auto">
        <a:xfrm>
          <a:off x="4705350" y="5953125"/>
          <a:ext cx="13525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201" name="Text Box 273" hidden="1">
          <a:extLst>
            <a:ext uri="{FF2B5EF4-FFF2-40B4-BE49-F238E27FC236}">
              <a16:creationId xmlns:a16="http://schemas.microsoft.com/office/drawing/2014/main" id="{F073B93A-15D0-4314-A1C2-F0D1BEC0AE0B}"/>
            </a:ext>
          </a:extLst>
        </xdr:cNvPr>
        <xdr:cNvSpPr txBox="1">
          <a:spLocks noChangeArrowheads="1"/>
        </xdr:cNvSpPr>
      </xdr:nvSpPr>
      <xdr:spPr bwMode="auto">
        <a:xfrm>
          <a:off x="4667250"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6536</xdr:rowOff>
    </xdr:to>
    <xdr:sp macro="" textlink="">
      <xdr:nvSpPr>
        <xdr:cNvPr id="253200" name="Text Box 272" hidden="1">
          <a:extLst>
            <a:ext uri="{FF2B5EF4-FFF2-40B4-BE49-F238E27FC236}">
              <a16:creationId xmlns:a16="http://schemas.microsoft.com/office/drawing/2014/main" id="{91EC9F70-7A16-4A54-9F18-4000D3EBFA32}"/>
            </a:ext>
          </a:extLst>
        </xdr:cNvPr>
        <xdr:cNvSpPr txBox="1">
          <a:spLocks noChangeArrowheads="1"/>
        </xdr:cNvSpPr>
      </xdr:nvSpPr>
      <xdr:spPr bwMode="auto">
        <a:xfrm>
          <a:off x="4667250" y="2019300"/>
          <a:ext cx="1238250" cy="70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941714</xdr:rowOff>
    </xdr:from>
    <xdr:to>
      <xdr:col>20</xdr:col>
      <xdr:colOff>114300</xdr:colOff>
      <xdr:row>56</xdr:row>
      <xdr:rowOff>45848</xdr:rowOff>
    </xdr:to>
    <xdr:sp macro="" textlink="">
      <xdr:nvSpPr>
        <xdr:cNvPr id="253199" name="Text Box 271" hidden="1">
          <a:extLst>
            <a:ext uri="{FF2B5EF4-FFF2-40B4-BE49-F238E27FC236}">
              <a16:creationId xmlns:a16="http://schemas.microsoft.com/office/drawing/2014/main" id="{E801D4CE-4922-4FB9-BB6F-2D1AA001AA74}"/>
            </a:ext>
          </a:extLst>
        </xdr:cNvPr>
        <xdr:cNvSpPr txBox="1">
          <a:spLocks noChangeArrowheads="1"/>
        </xdr:cNvSpPr>
      </xdr:nvSpPr>
      <xdr:spPr bwMode="auto">
        <a:xfrm>
          <a:off x="16830675" y="7391400"/>
          <a:ext cx="1190625" cy="5381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45010</xdr:rowOff>
    </xdr:from>
    <xdr:to>
      <xdr:col>3</xdr:col>
      <xdr:colOff>304800</xdr:colOff>
      <xdr:row>24</xdr:row>
      <xdr:rowOff>313344</xdr:rowOff>
    </xdr:to>
    <xdr:sp macro="" textlink="">
      <xdr:nvSpPr>
        <xdr:cNvPr id="253211" name="Text Box 283" hidden="1">
          <a:extLst>
            <a:ext uri="{FF2B5EF4-FFF2-40B4-BE49-F238E27FC236}">
              <a16:creationId xmlns:a16="http://schemas.microsoft.com/office/drawing/2014/main" id="{C2858B69-B81D-44E5-B2A4-66CC9A194BAE}"/>
            </a:ext>
          </a:extLst>
        </xdr:cNvPr>
        <xdr:cNvSpPr txBox="1">
          <a:spLocks noChangeArrowheads="1"/>
        </xdr:cNvSpPr>
      </xdr:nvSpPr>
      <xdr:spPr bwMode="auto">
        <a:xfrm>
          <a:off x="4705350" y="4171950"/>
          <a:ext cx="1352550" cy="1047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210" name="Text Box 282" hidden="1">
          <a:extLst>
            <a:ext uri="{FF2B5EF4-FFF2-40B4-BE49-F238E27FC236}">
              <a16:creationId xmlns:a16="http://schemas.microsoft.com/office/drawing/2014/main" id="{ADB0D776-E19D-4A32-B34D-1EF15B347DFC}"/>
            </a:ext>
          </a:extLst>
        </xdr:cNvPr>
        <xdr:cNvSpPr txBox="1">
          <a:spLocks noChangeArrowheads="1"/>
        </xdr:cNvSpPr>
      </xdr:nvSpPr>
      <xdr:spPr bwMode="auto">
        <a:xfrm>
          <a:off x="4667250" y="1524000"/>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979</xdr:rowOff>
    </xdr:to>
    <xdr:sp macro="" textlink="">
      <xdr:nvSpPr>
        <xdr:cNvPr id="253209" name="Text Box 281" hidden="1">
          <a:extLst>
            <a:ext uri="{FF2B5EF4-FFF2-40B4-BE49-F238E27FC236}">
              <a16:creationId xmlns:a16="http://schemas.microsoft.com/office/drawing/2014/main" id="{7485237A-3C38-4295-80CF-67E3E6FFE268}"/>
            </a:ext>
          </a:extLst>
        </xdr:cNvPr>
        <xdr:cNvSpPr txBox="1">
          <a:spLocks noChangeArrowheads="1"/>
        </xdr:cNvSpPr>
      </xdr:nvSpPr>
      <xdr:spPr bwMode="auto">
        <a:xfrm>
          <a:off x="4667250" y="2019300"/>
          <a:ext cx="1238250" cy="68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24</xdr:row>
      <xdr:rowOff>66488</xdr:rowOff>
    </xdr:from>
    <xdr:to>
      <xdr:col>20</xdr:col>
      <xdr:colOff>114300</xdr:colOff>
      <xdr:row>49</xdr:row>
      <xdr:rowOff>141381</xdr:rowOff>
    </xdr:to>
    <xdr:sp macro="" textlink="">
      <xdr:nvSpPr>
        <xdr:cNvPr id="253208" name="Text Box 280" hidden="1">
          <a:extLst>
            <a:ext uri="{FF2B5EF4-FFF2-40B4-BE49-F238E27FC236}">
              <a16:creationId xmlns:a16="http://schemas.microsoft.com/office/drawing/2014/main" id="{D50D1EFF-D955-4137-9C29-C4763C1F1FF4}"/>
            </a:ext>
          </a:extLst>
        </xdr:cNvPr>
        <xdr:cNvSpPr txBox="1">
          <a:spLocks noChangeArrowheads="1"/>
        </xdr:cNvSpPr>
      </xdr:nvSpPr>
      <xdr:spPr bwMode="auto">
        <a:xfrm>
          <a:off x="16830675" y="4972050"/>
          <a:ext cx="1190625" cy="6124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21</xdr:row>
      <xdr:rowOff>86985</xdr:rowOff>
    </xdr:from>
    <xdr:to>
      <xdr:col>3</xdr:col>
      <xdr:colOff>171450</xdr:colOff>
      <xdr:row>24</xdr:row>
      <xdr:rowOff>275244</xdr:rowOff>
    </xdr:to>
    <xdr:sp macro="" textlink="">
      <xdr:nvSpPr>
        <xdr:cNvPr id="253217" name="Text Box 289" hidden="1">
          <a:extLst>
            <a:ext uri="{FF2B5EF4-FFF2-40B4-BE49-F238E27FC236}">
              <a16:creationId xmlns:a16="http://schemas.microsoft.com/office/drawing/2014/main" id="{5BB536FA-B380-4A1C-A823-6B36ABAA95AC}"/>
            </a:ext>
          </a:extLst>
        </xdr:cNvPr>
        <xdr:cNvSpPr txBox="1">
          <a:spLocks noChangeArrowheads="1"/>
        </xdr:cNvSpPr>
      </xdr:nvSpPr>
      <xdr:spPr bwMode="auto">
        <a:xfrm>
          <a:off x="4648200" y="4400550"/>
          <a:ext cx="12763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18</xdr:row>
      <xdr:rowOff>30349</xdr:rowOff>
    </xdr:from>
    <xdr:to>
      <xdr:col>3</xdr:col>
      <xdr:colOff>304800</xdr:colOff>
      <xdr:row>23</xdr:row>
      <xdr:rowOff>112665</xdr:rowOff>
    </xdr:to>
    <xdr:sp macro="" textlink="">
      <xdr:nvSpPr>
        <xdr:cNvPr id="294917" name="Text Box 5" hidden="1">
          <a:extLst>
            <a:ext uri="{FF2B5EF4-FFF2-40B4-BE49-F238E27FC236}">
              <a16:creationId xmlns:a16="http://schemas.microsoft.com/office/drawing/2014/main" id="{F6214994-29C3-43E6-AECD-4CB9824ACA7B}"/>
            </a:ext>
          </a:extLst>
        </xdr:cNvPr>
        <xdr:cNvSpPr txBox="1">
          <a:spLocks noChangeArrowheads="1"/>
        </xdr:cNvSpPr>
      </xdr:nvSpPr>
      <xdr:spPr bwMode="auto">
        <a:xfrm>
          <a:off x="4705350" y="3790950"/>
          <a:ext cx="1352550"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94916" name="Text Box 4" hidden="1">
          <a:extLst>
            <a:ext uri="{FF2B5EF4-FFF2-40B4-BE49-F238E27FC236}">
              <a16:creationId xmlns:a16="http://schemas.microsoft.com/office/drawing/2014/main" id="{D6C14F77-D215-434B-8351-EA159A9F7E1F}"/>
            </a:ext>
          </a:extLst>
        </xdr:cNvPr>
        <xdr:cNvSpPr txBox="1">
          <a:spLocks noChangeArrowheads="1"/>
        </xdr:cNvSpPr>
      </xdr:nvSpPr>
      <xdr:spPr bwMode="auto">
        <a:xfrm>
          <a:off x="4667250" y="1524000"/>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177894</xdr:rowOff>
    </xdr:to>
    <xdr:sp macro="" textlink="">
      <xdr:nvSpPr>
        <xdr:cNvPr id="294915" name="Text Box 3" hidden="1">
          <a:extLst>
            <a:ext uri="{FF2B5EF4-FFF2-40B4-BE49-F238E27FC236}">
              <a16:creationId xmlns:a16="http://schemas.microsoft.com/office/drawing/2014/main" id="{945E6265-FFEA-4654-8F07-2316CDB4CB3E}"/>
            </a:ext>
          </a:extLst>
        </xdr:cNvPr>
        <xdr:cNvSpPr txBox="1">
          <a:spLocks noChangeArrowheads="1"/>
        </xdr:cNvSpPr>
      </xdr:nvSpPr>
      <xdr:spPr bwMode="auto">
        <a:xfrm>
          <a:off x="4667250" y="1790700"/>
          <a:ext cx="1238250" cy="695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18</xdr:row>
      <xdr:rowOff>30349</xdr:rowOff>
    </xdr:from>
    <xdr:to>
      <xdr:col>3</xdr:col>
      <xdr:colOff>304800</xdr:colOff>
      <xdr:row>23</xdr:row>
      <xdr:rowOff>112665</xdr:rowOff>
    </xdr:to>
    <xdr:sp macro="" textlink="">
      <xdr:nvSpPr>
        <xdr:cNvPr id="294920" name="Text Box 8" hidden="1">
          <a:extLst>
            <a:ext uri="{FF2B5EF4-FFF2-40B4-BE49-F238E27FC236}">
              <a16:creationId xmlns:a16="http://schemas.microsoft.com/office/drawing/2014/main" id="{2EA07351-4EC7-45C7-8D74-E6E27A42AD12}"/>
            </a:ext>
          </a:extLst>
        </xdr:cNvPr>
        <xdr:cNvSpPr txBox="1">
          <a:spLocks noChangeArrowheads="1"/>
        </xdr:cNvSpPr>
      </xdr:nvSpPr>
      <xdr:spPr bwMode="auto">
        <a:xfrm>
          <a:off x="4705350" y="3790950"/>
          <a:ext cx="1352550"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94919" name="Text Box 7" hidden="1">
          <a:extLst>
            <a:ext uri="{FF2B5EF4-FFF2-40B4-BE49-F238E27FC236}">
              <a16:creationId xmlns:a16="http://schemas.microsoft.com/office/drawing/2014/main" id="{6460D63A-9B5C-412A-AD24-918D0A351E36}"/>
            </a:ext>
          </a:extLst>
        </xdr:cNvPr>
        <xdr:cNvSpPr txBox="1">
          <a:spLocks noChangeArrowheads="1"/>
        </xdr:cNvSpPr>
      </xdr:nvSpPr>
      <xdr:spPr bwMode="auto">
        <a:xfrm>
          <a:off x="4667250" y="1524000"/>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177894</xdr:rowOff>
    </xdr:to>
    <xdr:sp macro="" textlink="">
      <xdr:nvSpPr>
        <xdr:cNvPr id="294918" name="Text Box 6" hidden="1">
          <a:extLst>
            <a:ext uri="{FF2B5EF4-FFF2-40B4-BE49-F238E27FC236}">
              <a16:creationId xmlns:a16="http://schemas.microsoft.com/office/drawing/2014/main" id="{EEE5F740-5718-4725-87BB-2B42945F22F9}"/>
            </a:ext>
          </a:extLst>
        </xdr:cNvPr>
        <xdr:cNvSpPr txBox="1">
          <a:spLocks noChangeArrowheads="1"/>
        </xdr:cNvSpPr>
      </xdr:nvSpPr>
      <xdr:spPr bwMode="auto">
        <a:xfrm>
          <a:off x="4667250" y="1790700"/>
          <a:ext cx="1238250" cy="695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18</xdr:row>
      <xdr:rowOff>46224</xdr:rowOff>
    </xdr:from>
    <xdr:to>
      <xdr:col>3</xdr:col>
      <xdr:colOff>304800</xdr:colOff>
      <xdr:row>23</xdr:row>
      <xdr:rowOff>112665</xdr:rowOff>
    </xdr:to>
    <xdr:sp macro="" textlink="">
      <xdr:nvSpPr>
        <xdr:cNvPr id="294923" name="Text Box 11" hidden="1">
          <a:extLst>
            <a:ext uri="{FF2B5EF4-FFF2-40B4-BE49-F238E27FC236}">
              <a16:creationId xmlns:a16="http://schemas.microsoft.com/office/drawing/2014/main" id="{BEB61B7E-2017-497F-81A9-3D3D3A1603DE}"/>
            </a:ext>
          </a:extLst>
        </xdr:cNvPr>
        <xdr:cNvSpPr txBox="1">
          <a:spLocks noChangeArrowheads="1"/>
        </xdr:cNvSpPr>
      </xdr:nvSpPr>
      <xdr:spPr bwMode="auto">
        <a:xfrm>
          <a:off x="4883150" y="3733800"/>
          <a:ext cx="1409700" cy="1009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94922" name="Text Box 10" hidden="1">
          <a:extLst>
            <a:ext uri="{FF2B5EF4-FFF2-40B4-BE49-F238E27FC236}">
              <a16:creationId xmlns:a16="http://schemas.microsoft.com/office/drawing/2014/main" id="{0B85C91A-4ABB-4EDF-9609-85F1FE8A171B}"/>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177894</xdr:rowOff>
    </xdr:to>
    <xdr:sp macro="" textlink="">
      <xdr:nvSpPr>
        <xdr:cNvPr id="294921" name="Text Box 9" hidden="1">
          <a:extLst>
            <a:ext uri="{FF2B5EF4-FFF2-40B4-BE49-F238E27FC236}">
              <a16:creationId xmlns:a16="http://schemas.microsoft.com/office/drawing/2014/main" id="{6F865B28-D451-49FE-9B01-840A72BE11D2}"/>
            </a:ext>
          </a:extLst>
        </xdr:cNvPr>
        <xdr:cNvSpPr txBox="1">
          <a:spLocks noChangeArrowheads="1"/>
        </xdr:cNvSpPr>
      </xdr:nvSpPr>
      <xdr:spPr bwMode="auto">
        <a:xfrm>
          <a:off x="4845050" y="1778000"/>
          <a:ext cx="1295400" cy="68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18</xdr:row>
      <xdr:rowOff>27174</xdr:rowOff>
    </xdr:from>
    <xdr:to>
      <xdr:col>3</xdr:col>
      <xdr:colOff>304800</xdr:colOff>
      <xdr:row>23</xdr:row>
      <xdr:rowOff>112665</xdr:rowOff>
    </xdr:to>
    <xdr:sp macro="" textlink="">
      <xdr:nvSpPr>
        <xdr:cNvPr id="294926" name="Text Box 14" hidden="1">
          <a:extLst>
            <a:ext uri="{FF2B5EF4-FFF2-40B4-BE49-F238E27FC236}">
              <a16:creationId xmlns:a16="http://schemas.microsoft.com/office/drawing/2014/main" id="{C73BB9B6-4A60-4EA6-8F01-4058F3ED5275}"/>
            </a:ext>
          </a:extLst>
        </xdr:cNvPr>
        <xdr:cNvSpPr txBox="1">
          <a:spLocks noChangeArrowheads="1"/>
        </xdr:cNvSpPr>
      </xdr:nvSpPr>
      <xdr:spPr bwMode="auto">
        <a:xfrm>
          <a:off x="4883150" y="3708400"/>
          <a:ext cx="1409700" cy="1035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94925" name="Text Box 13" hidden="1">
          <a:extLst>
            <a:ext uri="{FF2B5EF4-FFF2-40B4-BE49-F238E27FC236}">
              <a16:creationId xmlns:a16="http://schemas.microsoft.com/office/drawing/2014/main" id="{79301E6B-CD70-4EC5-A7E6-FD11A47BBCB2}"/>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294924" name="Text Box 12" hidden="1">
          <a:extLst>
            <a:ext uri="{FF2B5EF4-FFF2-40B4-BE49-F238E27FC236}">
              <a16:creationId xmlns:a16="http://schemas.microsoft.com/office/drawing/2014/main" id="{9908C924-ED19-43BC-94A1-368015AC7D13}"/>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18</xdr:row>
      <xdr:rowOff>27174</xdr:rowOff>
    </xdr:from>
    <xdr:to>
      <xdr:col>3</xdr:col>
      <xdr:colOff>304800</xdr:colOff>
      <xdr:row>23</xdr:row>
      <xdr:rowOff>112665</xdr:rowOff>
    </xdr:to>
    <xdr:sp macro="" textlink="">
      <xdr:nvSpPr>
        <xdr:cNvPr id="294929" name="Text Box 17" hidden="1">
          <a:extLst>
            <a:ext uri="{FF2B5EF4-FFF2-40B4-BE49-F238E27FC236}">
              <a16:creationId xmlns:a16="http://schemas.microsoft.com/office/drawing/2014/main" id="{690273E6-B75A-4995-9080-F24C2AC96EA3}"/>
            </a:ext>
          </a:extLst>
        </xdr:cNvPr>
        <xdr:cNvSpPr txBox="1">
          <a:spLocks noChangeArrowheads="1"/>
        </xdr:cNvSpPr>
      </xdr:nvSpPr>
      <xdr:spPr bwMode="auto">
        <a:xfrm>
          <a:off x="4705350" y="3762375"/>
          <a:ext cx="13525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94928" name="Text Box 16" hidden="1">
          <a:extLst>
            <a:ext uri="{FF2B5EF4-FFF2-40B4-BE49-F238E27FC236}">
              <a16:creationId xmlns:a16="http://schemas.microsoft.com/office/drawing/2014/main" id="{1C872A5B-1C3F-4DE2-9848-EED7B1F2A855}"/>
            </a:ext>
          </a:extLst>
        </xdr:cNvPr>
        <xdr:cNvSpPr txBox="1">
          <a:spLocks noChangeArrowheads="1"/>
        </xdr:cNvSpPr>
      </xdr:nvSpPr>
      <xdr:spPr bwMode="auto">
        <a:xfrm>
          <a:off x="4667250" y="1524000"/>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294927" name="Text Box 15" hidden="1">
          <a:extLst>
            <a:ext uri="{FF2B5EF4-FFF2-40B4-BE49-F238E27FC236}">
              <a16:creationId xmlns:a16="http://schemas.microsoft.com/office/drawing/2014/main" id="{BDA0B2AE-4C1A-4584-AEB3-2D65D287A02C}"/>
            </a:ext>
          </a:extLst>
        </xdr:cNvPr>
        <xdr:cNvSpPr txBox="1">
          <a:spLocks noChangeArrowheads="1"/>
        </xdr:cNvSpPr>
      </xdr:nvSpPr>
      <xdr:spPr bwMode="auto">
        <a:xfrm>
          <a:off x="4667250" y="1790700"/>
          <a:ext cx="1238250" cy="666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24</xdr:row>
      <xdr:rowOff>75453</xdr:rowOff>
    </xdr:from>
    <xdr:to>
      <xdr:col>23</xdr:col>
      <xdr:colOff>190500</xdr:colOff>
      <xdr:row>26</xdr:row>
      <xdr:rowOff>208850</xdr:rowOff>
    </xdr:to>
    <xdr:sp macro="" textlink="">
      <xdr:nvSpPr>
        <xdr:cNvPr id="294930" name="Text Box 18" hidden="1">
          <a:extLst>
            <a:ext uri="{FF2B5EF4-FFF2-40B4-BE49-F238E27FC236}">
              <a16:creationId xmlns:a16="http://schemas.microsoft.com/office/drawing/2014/main" id="{303752F7-E448-43D4-8E64-04B8F8350845}"/>
            </a:ext>
          </a:extLst>
        </xdr:cNvPr>
        <xdr:cNvSpPr txBox="1">
          <a:spLocks noChangeArrowheads="1"/>
        </xdr:cNvSpPr>
      </xdr:nvSpPr>
      <xdr:spPr bwMode="auto">
        <a:xfrm>
          <a:off x="18592800" y="4962525"/>
          <a:ext cx="12763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29</xdr:row>
      <xdr:rowOff>97632</xdr:rowOff>
    </xdr:from>
    <xdr:to>
      <xdr:col>3</xdr:col>
      <xdr:colOff>304800</xdr:colOff>
      <xdr:row>32</xdr:row>
      <xdr:rowOff>64294</xdr:rowOff>
    </xdr:to>
    <xdr:sp macro="" textlink="">
      <xdr:nvSpPr>
        <xdr:cNvPr id="307204" name="Text Box 4" hidden="1">
          <a:extLst>
            <a:ext uri="{FF2B5EF4-FFF2-40B4-BE49-F238E27FC236}">
              <a16:creationId xmlns:a16="http://schemas.microsoft.com/office/drawing/2014/main" id="{14ABE6F4-8B15-4120-A66E-9978A9EE884D}"/>
            </a:ext>
          </a:extLst>
        </xdr:cNvPr>
        <xdr:cNvSpPr txBox="1">
          <a:spLocks noChangeArrowheads="1"/>
        </xdr:cNvSpPr>
      </xdr:nvSpPr>
      <xdr:spPr bwMode="auto">
        <a:xfrm>
          <a:off x="4883150" y="6102350"/>
          <a:ext cx="1409700" cy="1390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07203" name="Text Box 3" hidden="1">
          <a:extLst>
            <a:ext uri="{FF2B5EF4-FFF2-40B4-BE49-F238E27FC236}">
              <a16:creationId xmlns:a16="http://schemas.microsoft.com/office/drawing/2014/main" id="{9A777E9A-15B7-42DB-B9B4-BCC371314560}"/>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07202" name="Text Box 2" hidden="1">
          <a:extLst>
            <a:ext uri="{FF2B5EF4-FFF2-40B4-BE49-F238E27FC236}">
              <a16:creationId xmlns:a16="http://schemas.microsoft.com/office/drawing/2014/main" id="{31CC5B5C-8024-4455-AE6A-1941E0AD85CC}"/>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34</xdr:row>
      <xdr:rowOff>57150</xdr:rowOff>
    </xdr:from>
    <xdr:to>
      <xdr:col>23</xdr:col>
      <xdr:colOff>190500</xdr:colOff>
      <xdr:row>47</xdr:row>
      <xdr:rowOff>10318</xdr:rowOff>
    </xdr:to>
    <xdr:sp macro="" textlink="">
      <xdr:nvSpPr>
        <xdr:cNvPr id="307201" name="Text Box 1" hidden="1">
          <a:extLst>
            <a:ext uri="{FF2B5EF4-FFF2-40B4-BE49-F238E27FC236}">
              <a16:creationId xmlns:a16="http://schemas.microsoft.com/office/drawing/2014/main" id="{78DAB7F2-90A5-499B-A8AB-2F339EF00D68}"/>
            </a:ext>
          </a:extLst>
        </xdr:cNvPr>
        <xdr:cNvSpPr txBox="1">
          <a:spLocks noChangeArrowheads="1"/>
        </xdr:cNvSpPr>
      </xdr:nvSpPr>
      <xdr:spPr bwMode="auto">
        <a:xfrm>
          <a:off x="19424650" y="7956550"/>
          <a:ext cx="1346200" cy="2393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29</xdr:row>
      <xdr:rowOff>97632</xdr:rowOff>
    </xdr:from>
    <xdr:to>
      <xdr:col>3</xdr:col>
      <xdr:colOff>304800</xdr:colOff>
      <xdr:row>32</xdr:row>
      <xdr:rowOff>45244</xdr:rowOff>
    </xdr:to>
    <xdr:sp macro="" textlink="">
      <xdr:nvSpPr>
        <xdr:cNvPr id="307208" name="Text Box 8" hidden="1">
          <a:extLst>
            <a:ext uri="{FF2B5EF4-FFF2-40B4-BE49-F238E27FC236}">
              <a16:creationId xmlns:a16="http://schemas.microsoft.com/office/drawing/2014/main" id="{5A063AC6-E433-4E9F-9853-454DFC85857A}"/>
            </a:ext>
          </a:extLst>
        </xdr:cNvPr>
        <xdr:cNvSpPr txBox="1">
          <a:spLocks noChangeArrowheads="1"/>
        </xdr:cNvSpPr>
      </xdr:nvSpPr>
      <xdr:spPr bwMode="auto">
        <a:xfrm>
          <a:off x="4883150" y="6102350"/>
          <a:ext cx="1409700" cy="1371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07207" name="Text Box 7" hidden="1">
          <a:extLst>
            <a:ext uri="{FF2B5EF4-FFF2-40B4-BE49-F238E27FC236}">
              <a16:creationId xmlns:a16="http://schemas.microsoft.com/office/drawing/2014/main" id="{C6F3BBA6-2670-47FA-BCE7-9527E47A0100}"/>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07206" name="Text Box 6" hidden="1">
          <a:extLst>
            <a:ext uri="{FF2B5EF4-FFF2-40B4-BE49-F238E27FC236}">
              <a16:creationId xmlns:a16="http://schemas.microsoft.com/office/drawing/2014/main" id="{C42F15F9-5BC7-48B4-BB14-23B01189ECDD}"/>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34</xdr:row>
      <xdr:rowOff>57150</xdr:rowOff>
    </xdr:from>
    <xdr:to>
      <xdr:col>23</xdr:col>
      <xdr:colOff>190500</xdr:colOff>
      <xdr:row>47</xdr:row>
      <xdr:rowOff>10318</xdr:rowOff>
    </xdr:to>
    <xdr:sp macro="" textlink="">
      <xdr:nvSpPr>
        <xdr:cNvPr id="307205" name="Text Box 5" hidden="1">
          <a:extLst>
            <a:ext uri="{FF2B5EF4-FFF2-40B4-BE49-F238E27FC236}">
              <a16:creationId xmlns:a16="http://schemas.microsoft.com/office/drawing/2014/main" id="{95A65CE9-F040-4925-988B-0ACE451110DB}"/>
            </a:ext>
          </a:extLst>
        </xdr:cNvPr>
        <xdr:cNvSpPr txBox="1">
          <a:spLocks noChangeArrowheads="1"/>
        </xdr:cNvSpPr>
      </xdr:nvSpPr>
      <xdr:spPr bwMode="auto">
        <a:xfrm>
          <a:off x="19424650" y="7956550"/>
          <a:ext cx="1346200" cy="2393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17</xdr:row>
      <xdr:rowOff>57150</xdr:rowOff>
    </xdr:from>
    <xdr:to>
      <xdr:col>3</xdr:col>
      <xdr:colOff>314325</xdr:colOff>
      <xdr:row>24</xdr:row>
      <xdr:rowOff>200025</xdr:rowOff>
    </xdr:to>
    <xdr:sp macro="" textlink="">
      <xdr:nvSpPr>
        <xdr:cNvPr id="307212" name="Text Box 12" hidden="1">
          <a:extLst>
            <a:ext uri="{FF2B5EF4-FFF2-40B4-BE49-F238E27FC236}">
              <a16:creationId xmlns:a16="http://schemas.microsoft.com/office/drawing/2014/main" id="{48DCDDE3-4A1A-76B2-9F65-6A634D5C9486}"/>
            </a:ext>
          </a:extLst>
        </xdr:cNvPr>
        <xdr:cNvSpPr txBox="1">
          <a:spLocks noChangeArrowheads="1"/>
        </xdr:cNvSpPr>
      </xdr:nvSpPr>
      <xdr:spPr bwMode="auto">
        <a:xfrm>
          <a:off x="4883150" y="3575050"/>
          <a:ext cx="1416050" cy="1428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07211" name="Text Box 11" hidden="1">
          <a:extLst>
            <a:ext uri="{FF2B5EF4-FFF2-40B4-BE49-F238E27FC236}">
              <a16:creationId xmlns:a16="http://schemas.microsoft.com/office/drawing/2014/main" id="{F33C7AF0-BA80-9F09-D6CA-D38DF6EEA602}"/>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07210" name="Text Box 10" hidden="1">
          <a:extLst>
            <a:ext uri="{FF2B5EF4-FFF2-40B4-BE49-F238E27FC236}">
              <a16:creationId xmlns:a16="http://schemas.microsoft.com/office/drawing/2014/main" id="{16F07FCE-B210-1268-409D-DB732BC8338F}"/>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27</xdr:row>
      <xdr:rowOff>47625</xdr:rowOff>
    </xdr:from>
    <xdr:to>
      <xdr:col>23</xdr:col>
      <xdr:colOff>190500</xdr:colOff>
      <xdr:row>40</xdr:row>
      <xdr:rowOff>85725</xdr:rowOff>
    </xdr:to>
    <xdr:sp macro="" textlink="">
      <xdr:nvSpPr>
        <xdr:cNvPr id="307209" name="Text Box 9" hidden="1">
          <a:extLst>
            <a:ext uri="{FF2B5EF4-FFF2-40B4-BE49-F238E27FC236}">
              <a16:creationId xmlns:a16="http://schemas.microsoft.com/office/drawing/2014/main" id="{6D2CDE95-DA3A-4066-97DF-358D7C2EBC59}"/>
            </a:ext>
          </a:extLst>
        </xdr:cNvPr>
        <xdr:cNvSpPr txBox="1">
          <a:spLocks noChangeArrowheads="1"/>
        </xdr:cNvSpPr>
      </xdr:nvSpPr>
      <xdr:spPr bwMode="auto">
        <a:xfrm>
          <a:off x="19424650" y="5708650"/>
          <a:ext cx="1346200" cy="3409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9</xdr:row>
      <xdr:rowOff>142875</xdr:rowOff>
    </xdr:from>
    <xdr:to>
      <xdr:col>26</xdr:col>
      <xdr:colOff>180975</xdr:colOff>
      <xdr:row>13</xdr:row>
      <xdr:rowOff>104775</xdr:rowOff>
    </xdr:to>
    <xdr:sp macro="" textlink="">
      <xdr:nvSpPr>
        <xdr:cNvPr id="307213" name="Text Box 13" hidden="1">
          <a:extLst>
            <a:ext uri="{FF2B5EF4-FFF2-40B4-BE49-F238E27FC236}">
              <a16:creationId xmlns:a16="http://schemas.microsoft.com/office/drawing/2014/main" id="{D274BCFA-647C-F29B-FB51-58AF5243FE5C}"/>
            </a:ext>
          </a:extLst>
        </xdr:cNvPr>
        <xdr:cNvSpPr txBox="1">
          <a:spLocks noChangeArrowheads="1"/>
        </xdr:cNvSpPr>
      </xdr:nvSpPr>
      <xdr:spPr bwMode="auto">
        <a:xfrm>
          <a:off x="21291550" y="1993900"/>
          <a:ext cx="1314450" cy="793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17</xdr:row>
      <xdr:rowOff>57150</xdr:rowOff>
    </xdr:from>
    <xdr:to>
      <xdr:col>3</xdr:col>
      <xdr:colOff>304800</xdr:colOff>
      <xdr:row>24</xdr:row>
      <xdr:rowOff>190500</xdr:rowOff>
    </xdr:to>
    <xdr:sp macro="" textlink="">
      <xdr:nvSpPr>
        <xdr:cNvPr id="307218" name="Text Box 18" hidden="1">
          <a:extLst>
            <a:ext uri="{FF2B5EF4-FFF2-40B4-BE49-F238E27FC236}">
              <a16:creationId xmlns:a16="http://schemas.microsoft.com/office/drawing/2014/main" id="{3E641CB9-64EA-9CA7-7E07-0902E79F5775}"/>
            </a:ext>
          </a:extLst>
        </xdr:cNvPr>
        <xdr:cNvSpPr txBox="1">
          <a:spLocks noChangeArrowheads="1"/>
        </xdr:cNvSpPr>
      </xdr:nvSpPr>
      <xdr:spPr bwMode="auto">
        <a:xfrm>
          <a:off x="4883150" y="3575050"/>
          <a:ext cx="1409700" cy="1422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07217" name="Text Box 17" hidden="1">
          <a:extLst>
            <a:ext uri="{FF2B5EF4-FFF2-40B4-BE49-F238E27FC236}">
              <a16:creationId xmlns:a16="http://schemas.microsoft.com/office/drawing/2014/main" id="{ABA309A4-CC4B-D99D-BB10-3A344208C123}"/>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07216" name="Text Box 16" hidden="1">
          <a:extLst>
            <a:ext uri="{FF2B5EF4-FFF2-40B4-BE49-F238E27FC236}">
              <a16:creationId xmlns:a16="http://schemas.microsoft.com/office/drawing/2014/main" id="{A5527995-E442-2751-F537-770912B3E856}"/>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27</xdr:row>
      <xdr:rowOff>38100</xdr:rowOff>
    </xdr:from>
    <xdr:to>
      <xdr:col>23</xdr:col>
      <xdr:colOff>190500</xdr:colOff>
      <xdr:row>40</xdr:row>
      <xdr:rowOff>76200</xdr:rowOff>
    </xdr:to>
    <xdr:sp macro="" textlink="">
      <xdr:nvSpPr>
        <xdr:cNvPr id="307215" name="Text Box 15" hidden="1">
          <a:extLst>
            <a:ext uri="{FF2B5EF4-FFF2-40B4-BE49-F238E27FC236}">
              <a16:creationId xmlns:a16="http://schemas.microsoft.com/office/drawing/2014/main" id="{BE01E4E0-F5E8-3EA0-1587-59889AA4454C}"/>
            </a:ext>
          </a:extLst>
        </xdr:cNvPr>
        <xdr:cNvSpPr txBox="1">
          <a:spLocks noChangeArrowheads="1"/>
        </xdr:cNvSpPr>
      </xdr:nvSpPr>
      <xdr:spPr bwMode="auto">
        <a:xfrm>
          <a:off x="19424650" y="5702300"/>
          <a:ext cx="1346200" cy="3409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9</xdr:row>
      <xdr:rowOff>133350</xdr:rowOff>
    </xdr:from>
    <xdr:to>
      <xdr:col>26</xdr:col>
      <xdr:colOff>171450</xdr:colOff>
      <xdr:row>13</xdr:row>
      <xdr:rowOff>95250</xdr:rowOff>
    </xdr:to>
    <xdr:sp macro="" textlink="">
      <xdr:nvSpPr>
        <xdr:cNvPr id="307214" name="Text Box 14" hidden="1">
          <a:extLst>
            <a:ext uri="{FF2B5EF4-FFF2-40B4-BE49-F238E27FC236}">
              <a16:creationId xmlns:a16="http://schemas.microsoft.com/office/drawing/2014/main" id="{CC450876-16C3-D9F2-B713-2B3E321E03E4}"/>
            </a:ext>
          </a:extLst>
        </xdr:cNvPr>
        <xdr:cNvSpPr txBox="1">
          <a:spLocks noChangeArrowheads="1"/>
        </xdr:cNvSpPr>
      </xdr:nvSpPr>
      <xdr:spPr bwMode="auto">
        <a:xfrm>
          <a:off x="21291550" y="1987550"/>
          <a:ext cx="13081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30</xdr:col>
      <xdr:colOff>95250</xdr:colOff>
      <xdr:row>9</xdr:row>
      <xdr:rowOff>152400</xdr:rowOff>
    </xdr:from>
    <xdr:to>
      <xdr:col>31</xdr:col>
      <xdr:colOff>647700</xdr:colOff>
      <xdr:row>13</xdr:row>
      <xdr:rowOff>95250</xdr:rowOff>
    </xdr:to>
    <xdr:sp macro="" textlink="">
      <xdr:nvSpPr>
        <xdr:cNvPr id="307219" name="Text Box 19" hidden="1">
          <a:extLst>
            <a:ext uri="{FF2B5EF4-FFF2-40B4-BE49-F238E27FC236}">
              <a16:creationId xmlns:a16="http://schemas.microsoft.com/office/drawing/2014/main" id="{936232DD-E64E-924F-7948-CABBB4F68237}"/>
            </a:ext>
          </a:extLst>
        </xdr:cNvPr>
        <xdr:cNvSpPr txBox="1">
          <a:spLocks noChangeArrowheads="1"/>
        </xdr:cNvSpPr>
      </xdr:nvSpPr>
      <xdr:spPr bwMode="auto">
        <a:xfrm>
          <a:off x="25571450" y="20066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xdr:row>
      <xdr:rowOff>152400</xdr:rowOff>
    </xdr:from>
    <xdr:to>
      <xdr:col>34</xdr:col>
      <xdr:colOff>647700</xdr:colOff>
      <xdr:row>14</xdr:row>
      <xdr:rowOff>114300</xdr:rowOff>
    </xdr:to>
    <xdr:sp macro="" textlink="">
      <xdr:nvSpPr>
        <xdr:cNvPr id="307220" name="Text Box 20" hidden="1">
          <a:extLst>
            <a:ext uri="{FF2B5EF4-FFF2-40B4-BE49-F238E27FC236}">
              <a16:creationId xmlns:a16="http://schemas.microsoft.com/office/drawing/2014/main" id="{4A8CFFC5-B740-ECBE-7111-806B15784E9E}"/>
            </a:ext>
          </a:extLst>
        </xdr:cNvPr>
        <xdr:cNvSpPr txBox="1">
          <a:spLocks noChangeArrowheads="1"/>
        </xdr:cNvSpPr>
      </xdr:nvSpPr>
      <xdr:spPr bwMode="auto">
        <a:xfrm>
          <a:off x="27857450" y="22225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18.xml><?xml version="1.0" encoding="utf-8"?>
<xdr:wsDr xmlns:xdr="http://schemas.openxmlformats.org/drawingml/2006/spreadsheetDrawing" xmlns:a="http://schemas.openxmlformats.org/drawingml/2006/main" xmlns:r="http://schemas.openxmlformats.org/officeDocument/2006/relationships">
  <xdr:twoCellAnchor editAs="absolute">
    <xdr:from>
      <xdr:col>16</xdr:col>
      <xdr:colOff>76200</xdr:colOff>
      <xdr:row>26</xdr:row>
      <xdr:rowOff>0</xdr:rowOff>
    </xdr:from>
    <xdr:to>
      <xdr:col>19</xdr:col>
      <xdr:colOff>38100</xdr:colOff>
      <xdr:row>30</xdr:row>
      <xdr:rowOff>38100</xdr:rowOff>
    </xdr:to>
    <xdr:sp macro="" textlink="">
      <xdr:nvSpPr>
        <xdr:cNvPr id="243716" name="Text Box 4" hidden="1">
          <a:extLst>
            <a:ext uri="{FF2B5EF4-FFF2-40B4-BE49-F238E27FC236}">
              <a16:creationId xmlns:a16="http://schemas.microsoft.com/office/drawing/2014/main" id="{B0A03D1E-5A83-47C9-BE37-1EF3A7E579CF}"/>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114300</xdr:colOff>
      <xdr:row>58</xdr:row>
      <xdr:rowOff>159113</xdr:rowOff>
    </xdr:from>
    <xdr:to>
      <xdr:col>19</xdr:col>
      <xdr:colOff>76200</xdr:colOff>
      <xdr:row>63</xdr:row>
      <xdr:rowOff>78105</xdr:rowOff>
    </xdr:to>
    <xdr:sp macro="" textlink="">
      <xdr:nvSpPr>
        <xdr:cNvPr id="243720" name="Text Box 8" hidden="1">
          <a:extLst>
            <a:ext uri="{FF2B5EF4-FFF2-40B4-BE49-F238E27FC236}">
              <a16:creationId xmlns:a16="http://schemas.microsoft.com/office/drawing/2014/main" id="{06457418-FED5-45AC-B6F5-0977895A8213}"/>
            </a:ext>
          </a:extLst>
        </xdr:cNvPr>
        <xdr:cNvSpPr txBox="1">
          <a:spLocks noChangeArrowheads="1"/>
        </xdr:cNvSpPr>
      </xdr:nvSpPr>
      <xdr:spPr bwMode="auto">
        <a:xfrm>
          <a:off x="11536680" y="11353800"/>
          <a:ext cx="1287780" cy="83820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43721" name="Text Box 9" hidden="1">
          <a:extLst>
            <a:ext uri="{FF2B5EF4-FFF2-40B4-BE49-F238E27FC236}">
              <a16:creationId xmlns:a16="http://schemas.microsoft.com/office/drawing/2014/main" id="{4FF414AE-5FD4-4238-8D5E-4808F4D82B12}"/>
            </a:ext>
          </a:extLst>
        </xdr:cNvPr>
        <xdr:cNvSpPr txBox="1">
          <a:spLocks noChangeArrowheads="1"/>
        </xdr:cNvSpPr>
      </xdr:nvSpPr>
      <xdr:spPr bwMode="auto">
        <a:xfrm>
          <a:off x="12420600" y="3718560"/>
          <a:ext cx="1287780" cy="80772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55" name="Text Box 3" hidden="1">
          <a:extLst>
            <a:ext uri="{FF2B5EF4-FFF2-40B4-BE49-F238E27FC236}">
              <a16:creationId xmlns:a16="http://schemas.microsoft.com/office/drawing/2014/main" id="{493C9031-C239-415C-ADFE-A6A5BDEBA21E}"/>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53" name="Text Box 1" hidden="1">
          <a:extLst>
            <a:ext uri="{FF2B5EF4-FFF2-40B4-BE49-F238E27FC236}">
              <a16:creationId xmlns:a16="http://schemas.microsoft.com/office/drawing/2014/main" id="{44E207FF-692A-4DF2-93BF-4A77FE6422B0}"/>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57" name="Text Box 5" hidden="1">
          <a:extLst>
            <a:ext uri="{FF2B5EF4-FFF2-40B4-BE49-F238E27FC236}">
              <a16:creationId xmlns:a16="http://schemas.microsoft.com/office/drawing/2014/main" id="{3CE6B365-E603-4548-B8FF-D6229A8A39DE}"/>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56" name="Text Box 4" hidden="1">
          <a:extLst>
            <a:ext uri="{FF2B5EF4-FFF2-40B4-BE49-F238E27FC236}">
              <a16:creationId xmlns:a16="http://schemas.microsoft.com/office/drawing/2014/main" id="{1E6C49C6-DF32-47C0-B7C5-D8432F2C6B3F}"/>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59" name="Text Box 7" hidden="1">
          <a:extLst>
            <a:ext uri="{FF2B5EF4-FFF2-40B4-BE49-F238E27FC236}">
              <a16:creationId xmlns:a16="http://schemas.microsoft.com/office/drawing/2014/main" id="{F9F3A517-BE3A-4123-B950-7DC9B7217A79}"/>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58" name="Text Box 6" hidden="1">
          <a:extLst>
            <a:ext uri="{FF2B5EF4-FFF2-40B4-BE49-F238E27FC236}">
              <a16:creationId xmlns:a16="http://schemas.microsoft.com/office/drawing/2014/main" id="{285D3CE1-5B29-4A98-8B69-B40B69CE42F6}"/>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61" name="Text Box 9" hidden="1">
          <a:extLst>
            <a:ext uri="{FF2B5EF4-FFF2-40B4-BE49-F238E27FC236}">
              <a16:creationId xmlns:a16="http://schemas.microsoft.com/office/drawing/2014/main" id="{FFBECB77-E4B9-47E2-A66A-A5656CA4547C}"/>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60" name="Text Box 8" hidden="1">
          <a:extLst>
            <a:ext uri="{FF2B5EF4-FFF2-40B4-BE49-F238E27FC236}">
              <a16:creationId xmlns:a16="http://schemas.microsoft.com/office/drawing/2014/main" id="{76FE704D-8170-4017-91BA-392389226F5F}"/>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63" name="Text Box 11" hidden="1">
          <a:extLst>
            <a:ext uri="{FF2B5EF4-FFF2-40B4-BE49-F238E27FC236}">
              <a16:creationId xmlns:a16="http://schemas.microsoft.com/office/drawing/2014/main" id="{209B6F44-5B03-46D3-B112-34F1E51467FD}"/>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62" name="Text Box 10" hidden="1">
          <a:extLst>
            <a:ext uri="{FF2B5EF4-FFF2-40B4-BE49-F238E27FC236}">
              <a16:creationId xmlns:a16="http://schemas.microsoft.com/office/drawing/2014/main" id="{EDE62F83-B2E4-4D97-B0C5-84102EC94DE1}"/>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65" name="Text Box 13" hidden="1">
          <a:extLst>
            <a:ext uri="{FF2B5EF4-FFF2-40B4-BE49-F238E27FC236}">
              <a16:creationId xmlns:a16="http://schemas.microsoft.com/office/drawing/2014/main" id="{D77294AE-D268-4E3E-B492-C25164B9D3CA}"/>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64" name="Text Box 12" hidden="1">
          <a:extLst>
            <a:ext uri="{FF2B5EF4-FFF2-40B4-BE49-F238E27FC236}">
              <a16:creationId xmlns:a16="http://schemas.microsoft.com/office/drawing/2014/main" id="{627C05B6-677D-4D42-AB0E-FDF8C19E4FB7}"/>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67" name="Text Box 15" hidden="1">
          <a:extLst>
            <a:ext uri="{FF2B5EF4-FFF2-40B4-BE49-F238E27FC236}">
              <a16:creationId xmlns:a16="http://schemas.microsoft.com/office/drawing/2014/main" id="{77D3382F-C3EC-4F60-A791-6EEC6982962B}"/>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66" name="Text Box 14" hidden="1">
          <a:extLst>
            <a:ext uri="{FF2B5EF4-FFF2-40B4-BE49-F238E27FC236}">
              <a16:creationId xmlns:a16="http://schemas.microsoft.com/office/drawing/2014/main" id="{60B2A262-9480-4888-B1F0-25B62F60A7DA}"/>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69" name="Text Box 17" hidden="1">
          <a:extLst>
            <a:ext uri="{FF2B5EF4-FFF2-40B4-BE49-F238E27FC236}">
              <a16:creationId xmlns:a16="http://schemas.microsoft.com/office/drawing/2014/main" id="{0A29A45A-32DC-4CD1-AEB5-36A383730E37}"/>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68" name="Text Box 16" hidden="1">
          <a:extLst>
            <a:ext uri="{FF2B5EF4-FFF2-40B4-BE49-F238E27FC236}">
              <a16:creationId xmlns:a16="http://schemas.microsoft.com/office/drawing/2014/main" id="{8A8A26C2-E5CB-49BA-A9BB-D5CB2E66870F}"/>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56</xdr:row>
      <xdr:rowOff>1633</xdr:rowOff>
    </xdr:from>
    <xdr:to>
      <xdr:col>21</xdr:col>
      <xdr:colOff>221615</xdr:colOff>
      <xdr:row>59</xdr:row>
      <xdr:rowOff>161018</xdr:rowOff>
    </xdr:to>
    <xdr:sp macro="" textlink="">
      <xdr:nvSpPr>
        <xdr:cNvPr id="253970" name="Text Box 18" hidden="1">
          <a:extLst>
            <a:ext uri="{FF2B5EF4-FFF2-40B4-BE49-F238E27FC236}">
              <a16:creationId xmlns:a16="http://schemas.microsoft.com/office/drawing/2014/main" id="{C32DD6EC-EB13-4513-8AEF-C7BAE7F8FBF3}"/>
            </a:ext>
          </a:extLst>
        </xdr:cNvPr>
        <xdr:cNvSpPr txBox="1">
          <a:spLocks noChangeArrowheads="1"/>
        </xdr:cNvSpPr>
      </xdr:nvSpPr>
      <xdr:spPr bwMode="auto">
        <a:xfrm>
          <a:off x="12068175" y="11134725"/>
          <a:ext cx="135255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107315</xdr:rowOff>
    </xdr:from>
    <xdr:to>
      <xdr:col>21</xdr:col>
      <xdr:colOff>221615</xdr:colOff>
      <xdr:row>21</xdr:row>
      <xdr:rowOff>83185</xdr:rowOff>
    </xdr:to>
    <xdr:sp macro="" textlink="">
      <xdr:nvSpPr>
        <xdr:cNvPr id="253971" name="Text Box 19" hidden="1">
          <a:extLst>
            <a:ext uri="{FF2B5EF4-FFF2-40B4-BE49-F238E27FC236}">
              <a16:creationId xmlns:a16="http://schemas.microsoft.com/office/drawing/2014/main" id="{303747F6-E715-4B9F-A70E-87F489267339}"/>
            </a:ext>
          </a:extLst>
        </xdr:cNvPr>
        <xdr:cNvSpPr txBox="1">
          <a:spLocks noChangeArrowheads="1"/>
        </xdr:cNvSpPr>
      </xdr:nvSpPr>
      <xdr:spPr bwMode="auto">
        <a:xfrm>
          <a:off x="12068175" y="3257550"/>
          <a:ext cx="135255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43</xdr:row>
      <xdr:rowOff>8436</xdr:rowOff>
    </xdr:from>
    <xdr:to>
      <xdr:col>22</xdr:col>
      <xdr:colOff>221615</xdr:colOff>
      <xdr:row>46</xdr:row>
      <xdr:rowOff>31115</xdr:rowOff>
    </xdr:to>
    <xdr:sp macro="" textlink="">
      <xdr:nvSpPr>
        <xdr:cNvPr id="253972" name="Text Box 20" hidden="1">
          <a:extLst>
            <a:ext uri="{FF2B5EF4-FFF2-40B4-BE49-F238E27FC236}">
              <a16:creationId xmlns:a16="http://schemas.microsoft.com/office/drawing/2014/main" id="{99B604FB-76E1-433D-88F5-C14B7E2CE257}"/>
            </a:ext>
          </a:extLst>
        </xdr:cNvPr>
        <xdr:cNvSpPr txBox="1">
          <a:spLocks noChangeArrowheads="1"/>
        </xdr:cNvSpPr>
      </xdr:nvSpPr>
      <xdr:spPr bwMode="auto">
        <a:xfrm>
          <a:off x="12496800" y="8429625"/>
          <a:ext cx="1352550"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77" name="Text Box 25" hidden="1">
          <a:extLst>
            <a:ext uri="{FF2B5EF4-FFF2-40B4-BE49-F238E27FC236}">
              <a16:creationId xmlns:a16="http://schemas.microsoft.com/office/drawing/2014/main" id="{F9AA5F58-81EB-456D-B35D-BB8AA67544BD}"/>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76" name="Text Box 24" hidden="1">
          <a:extLst>
            <a:ext uri="{FF2B5EF4-FFF2-40B4-BE49-F238E27FC236}">
              <a16:creationId xmlns:a16="http://schemas.microsoft.com/office/drawing/2014/main" id="{6CAD96CB-0A1E-4B22-8282-71E3654DADF9}"/>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55</xdr:row>
      <xdr:rowOff>161018</xdr:rowOff>
    </xdr:from>
    <xdr:to>
      <xdr:col>21</xdr:col>
      <xdr:colOff>221615</xdr:colOff>
      <xdr:row>59</xdr:row>
      <xdr:rowOff>159113</xdr:rowOff>
    </xdr:to>
    <xdr:sp macro="" textlink="">
      <xdr:nvSpPr>
        <xdr:cNvPr id="253975" name="Text Box 23" hidden="1">
          <a:extLst>
            <a:ext uri="{FF2B5EF4-FFF2-40B4-BE49-F238E27FC236}">
              <a16:creationId xmlns:a16="http://schemas.microsoft.com/office/drawing/2014/main" id="{62608814-2CF8-418D-93B3-936A7996FFA8}"/>
            </a:ext>
          </a:extLst>
        </xdr:cNvPr>
        <xdr:cNvSpPr txBox="1">
          <a:spLocks noChangeArrowheads="1"/>
        </xdr:cNvSpPr>
      </xdr:nvSpPr>
      <xdr:spPr bwMode="auto">
        <a:xfrm>
          <a:off x="12458700" y="10812780"/>
          <a:ext cx="137922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83185</xdr:rowOff>
    </xdr:from>
    <xdr:to>
      <xdr:col>21</xdr:col>
      <xdr:colOff>221615</xdr:colOff>
      <xdr:row>21</xdr:row>
      <xdr:rowOff>76200</xdr:rowOff>
    </xdr:to>
    <xdr:sp macro="" textlink="">
      <xdr:nvSpPr>
        <xdr:cNvPr id="253974" name="Text Box 22" hidden="1">
          <a:extLst>
            <a:ext uri="{FF2B5EF4-FFF2-40B4-BE49-F238E27FC236}">
              <a16:creationId xmlns:a16="http://schemas.microsoft.com/office/drawing/2014/main" id="{6510BA9A-77DC-4BC7-8EC0-051E4316A391}"/>
            </a:ext>
          </a:extLst>
        </xdr:cNvPr>
        <xdr:cNvSpPr txBox="1">
          <a:spLocks noChangeArrowheads="1"/>
        </xdr:cNvSpPr>
      </xdr:nvSpPr>
      <xdr:spPr bwMode="auto">
        <a:xfrm>
          <a:off x="12458700" y="3177540"/>
          <a:ext cx="137922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43</xdr:row>
      <xdr:rowOff>8436</xdr:rowOff>
    </xdr:from>
    <xdr:to>
      <xdr:col>22</xdr:col>
      <xdr:colOff>221615</xdr:colOff>
      <xdr:row>46</xdr:row>
      <xdr:rowOff>31115</xdr:rowOff>
    </xdr:to>
    <xdr:sp macro="" textlink="">
      <xdr:nvSpPr>
        <xdr:cNvPr id="253973" name="Text Box 21" hidden="1">
          <a:extLst>
            <a:ext uri="{FF2B5EF4-FFF2-40B4-BE49-F238E27FC236}">
              <a16:creationId xmlns:a16="http://schemas.microsoft.com/office/drawing/2014/main" id="{A0CE7516-0832-4BA8-9306-997228502C8B}"/>
            </a:ext>
          </a:extLst>
        </xdr:cNvPr>
        <xdr:cNvSpPr txBox="1">
          <a:spLocks noChangeArrowheads="1"/>
        </xdr:cNvSpPr>
      </xdr:nvSpPr>
      <xdr:spPr bwMode="auto">
        <a:xfrm>
          <a:off x="12900660" y="8191500"/>
          <a:ext cx="137922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82" name="Text Box 30" hidden="1">
          <a:extLst>
            <a:ext uri="{FF2B5EF4-FFF2-40B4-BE49-F238E27FC236}">
              <a16:creationId xmlns:a16="http://schemas.microsoft.com/office/drawing/2014/main" id="{9D00F1F5-4CB3-48E2-8FE5-19E17AF09301}"/>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81" name="Text Box 29" hidden="1">
          <a:extLst>
            <a:ext uri="{FF2B5EF4-FFF2-40B4-BE49-F238E27FC236}">
              <a16:creationId xmlns:a16="http://schemas.microsoft.com/office/drawing/2014/main" id="{0833158D-6CF1-4EBE-8732-9E4FAD957ECB}"/>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55</xdr:row>
      <xdr:rowOff>159113</xdr:rowOff>
    </xdr:from>
    <xdr:to>
      <xdr:col>21</xdr:col>
      <xdr:colOff>197485</xdr:colOff>
      <xdr:row>59</xdr:row>
      <xdr:rowOff>159113</xdr:rowOff>
    </xdr:to>
    <xdr:sp macro="" textlink="">
      <xdr:nvSpPr>
        <xdr:cNvPr id="253980" name="Text Box 28" hidden="1">
          <a:extLst>
            <a:ext uri="{FF2B5EF4-FFF2-40B4-BE49-F238E27FC236}">
              <a16:creationId xmlns:a16="http://schemas.microsoft.com/office/drawing/2014/main" id="{A05F084C-120A-4551-8119-E7AD3EAAFD47}"/>
            </a:ext>
          </a:extLst>
        </xdr:cNvPr>
        <xdr:cNvSpPr txBox="1">
          <a:spLocks noChangeArrowheads="1"/>
        </xdr:cNvSpPr>
      </xdr:nvSpPr>
      <xdr:spPr bwMode="auto">
        <a:xfrm>
          <a:off x="12458700" y="10805160"/>
          <a:ext cx="137160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197485</xdr:colOff>
      <xdr:row>21</xdr:row>
      <xdr:rowOff>76200</xdr:rowOff>
    </xdr:to>
    <xdr:sp macro="" textlink="">
      <xdr:nvSpPr>
        <xdr:cNvPr id="253979" name="Text Box 27" hidden="1">
          <a:extLst>
            <a:ext uri="{FF2B5EF4-FFF2-40B4-BE49-F238E27FC236}">
              <a16:creationId xmlns:a16="http://schemas.microsoft.com/office/drawing/2014/main" id="{26687D79-111B-442F-BBAC-2F8313214DBC}"/>
            </a:ext>
          </a:extLst>
        </xdr:cNvPr>
        <xdr:cNvSpPr txBox="1">
          <a:spLocks noChangeArrowheads="1"/>
        </xdr:cNvSpPr>
      </xdr:nvSpPr>
      <xdr:spPr bwMode="auto">
        <a:xfrm>
          <a:off x="12458700" y="3169920"/>
          <a:ext cx="137160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42</xdr:row>
      <xdr:rowOff>159385</xdr:rowOff>
    </xdr:from>
    <xdr:to>
      <xdr:col>22</xdr:col>
      <xdr:colOff>197485</xdr:colOff>
      <xdr:row>46</xdr:row>
      <xdr:rowOff>6985</xdr:rowOff>
    </xdr:to>
    <xdr:sp macro="" textlink="">
      <xdr:nvSpPr>
        <xdr:cNvPr id="253978" name="Text Box 26" hidden="1">
          <a:extLst>
            <a:ext uri="{FF2B5EF4-FFF2-40B4-BE49-F238E27FC236}">
              <a16:creationId xmlns:a16="http://schemas.microsoft.com/office/drawing/2014/main" id="{E7728438-FA12-434E-B439-6BCBAFF0CEFE}"/>
            </a:ext>
          </a:extLst>
        </xdr:cNvPr>
        <xdr:cNvSpPr txBox="1">
          <a:spLocks noChangeArrowheads="1"/>
        </xdr:cNvSpPr>
      </xdr:nvSpPr>
      <xdr:spPr bwMode="auto">
        <a:xfrm>
          <a:off x="12900660" y="8183880"/>
          <a:ext cx="137160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87" name="Text Box 35" hidden="1">
          <a:extLst>
            <a:ext uri="{FF2B5EF4-FFF2-40B4-BE49-F238E27FC236}">
              <a16:creationId xmlns:a16="http://schemas.microsoft.com/office/drawing/2014/main" id="{7641B9E9-6875-418C-999E-CD83065F4A08}"/>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86" name="Text Box 34" hidden="1">
          <a:extLst>
            <a:ext uri="{FF2B5EF4-FFF2-40B4-BE49-F238E27FC236}">
              <a16:creationId xmlns:a16="http://schemas.microsoft.com/office/drawing/2014/main" id="{E3A74598-19C4-4863-89B8-FBAA928455C5}"/>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55</xdr:row>
      <xdr:rowOff>159113</xdr:rowOff>
    </xdr:from>
    <xdr:to>
      <xdr:col>21</xdr:col>
      <xdr:colOff>190500</xdr:colOff>
      <xdr:row>59</xdr:row>
      <xdr:rowOff>159113</xdr:rowOff>
    </xdr:to>
    <xdr:sp macro="" textlink="">
      <xdr:nvSpPr>
        <xdr:cNvPr id="253985" name="Text Box 33" hidden="1">
          <a:extLst>
            <a:ext uri="{FF2B5EF4-FFF2-40B4-BE49-F238E27FC236}">
              <a16:creationId xmlns:a16="http://schemas.microsoft.com/office/drawing/2014/main" id="{228D6AD2-976D-4E5D-98B7-C507CBC20FF4}"/>
            </a:ext>
          </a:extLst>
        </xdr:cNvPr>
        <xdr:cNvSpPr txBox="1">
          <a:spLocks noChangeArrowheads="1"/>
        </xdr:cNvSpPr>
      </xdr:nvSpPr>
      <xdr:spPr bwMode="auto">
        <a:xfrm>
          <a:off x="12458700" y="1080516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3984" name="Text Box 32" hidden="1">
          <a:extLst>
            <a:ext uri="{FF2B5EF4-FFF2-40B4-BE49-F238E27FC236}">
              <a16:creationId xmlns:a16="http://schemas.microsoft.com/office/drawing/2014/main" id="{D672E75D-E8F6-4499-ABB3-4BAEBB914996}"/>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42</xdr:row>
      <xdr:rowOff>152400</xdr:rowOff>
    </xdr:from>
    <xdr:to>
      <xdr:col>22</xdr:col>
      <xdr:colOff>190500</xdr:colOff>
      <xdr:row>46</xdr:row>
      <xdr:rowOff>0</xdr:rowOff>
    </xdr:to>
    <xdr:sp macro="" textlink="">
      <xdr:nvSpPr>
        <xdr:cNvPr id="253983" name="Text Box 31" hidden="1">
          <a:extLst>
            <a:ext uri="{FF2B5EF4-FFF2-40B4-BE49-F238E27FC236}">
              <a16:creationId xmlns:a16="http://schemas.microsoft.com/office/drawing/2014/main" id="{671497DD-8F33-423A-AF99-420206A8BEDB}"/>
            </a:ext>
          </a:extLst>
        </xdr:cNvPr>
        <xdr:cNvSpPr txBox="1">
          <a:spLocks noChangeArrowheads="1"/>
        </xdr:cNvSpPr>
      </xdr:nvSpPr>
      <xdr:spPr bwMode="auto">
        <a:xfrm>
          <a:off x="12900660" y="8176260"/>
          <a:ext cx="136398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92" name="Text Box 40" hidden="1">
          <a:extLst>
            <a:ext uri="{FF2B5EF4-FFF2-40B4-BE49-F238E27FC236}">
              <a16:creationId xmlns:a16="http://schemas.microsoft.com/office/drawing/2014/main" id="{867BBF87-74E2-4AEB-A36A-908238A3392A}"/>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91" name="Text Box 39" hidden="1">
          <a:extLst>
            <a:ext uri="{FF2B5EF4-FFF2-40B4-BE49-F238E27FC236}">
              <a16:creationId xmlns:a16="http://schemas.microsoft.com/office/drawing/2014/main" id="{A2D35E53-171B-44FF-A9F7-3C5BBBC86C7D}"/>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55</xdr:row>
      <xdr:rowOff>159113</xdr:rowOff>
    </xdr:from>
    <xdr:to>
      <xdr:col>21</xdr:col>
      <xdr:colOff>190500</xdr:colOff>
      <xdr:row>59</xdr:row>
      <xdr:rowOff>159113</xdr:rowOff>
    </xdr:to>
    <xdr:sp macro="" textlink="">
      <xdr:nvSpPr>
        <xdr:cNvPr id="253990" name="Text Box 38" hidden="1">
          <a:extLst>
            <a:ext uri="{FF2B5EF4-FFF2-40B4-BE49-F238E27FC236}">
              <a16:creationId xmlns:a16="http://schemas.microsoft.com/office/drawing/2014/main" id="{CFC6C123-8A0E-4674-AB5D-222709AA8EC7}"/>
            </a:ext>
          </a:extLst>
        </xdr:cNvPr>
        <xdr:cNvSpPr txBox="1">
          <a:spLocks noChangeArrowheads="1"/>
        </xdr:cNvSpPr>
      </xdr:nvSpPr>
      <xdr:spPr bwMode="auto">
        <a:xfrm>
          <a:off x="12068175" y="1111567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3989" name="Text Box 37" hidden="1">
          <a:extLst>
            <a:ext uri="{FF2B5EF4-FFF2-40B4-BE49-F238E27FC236}">
              <a16:creationId xmlns:a16="http://schemas.microsoft.com/office/drawing/2014/main" id="{A0CACA46-9C46-4CB1-AD37-E18FC68151B9}"/>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42</xdr:row>
      <xdr:rowOff>152400</xdr:rowOff>
    </xdr:from>
    <xdr:to>
      <xdr:col>22</xdr:col>
      <xdr:colOff>190500</xdr:colOff>
      <xdr:row>46</xdr:row>
      <xdr:rowOff>0</xdr:rowOff>
    </xdr:to>
    <xdr:sp macro="" textlink="">
      <xdr:nvSpPr>
        <xdr:cNvPr id="253988" name="Text Box 36" hidden="1">
          <a:extLst>
            <a:ext uri="{FF2B5EF4-FFF2-40B4-BE49-F238E27FC236}">
              <a16:creationId xmlns:a16="http://schemas.microsoft.com/office/drawing/2014/main" id="{DB00F3C8-92E9-42AF-A760-70EDDC859708}"/>
            </a:ext>
          </a:extLst>
        </xdr:cNvPr>
        <xdr:cNvSpPr txBox="1">
          <a:spLocks noChangeArrowheads="1"/>
        </xdr:cNvSpPr>
      </xdr:nvSpPr>
      <xdr:spPr bwMode="auto">
        <a:xfrm>
          <a:off x="12496800" y="8401050"/>
          <a:ext cx="1323975"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97" name="Text Box 45" hidden="1">
          <a:extLst>
            <a:ext uri="{FF2B5EF4-FFF2-40B4-BE49-F238E27FC236}">
              <a16:creationId xmlns:a16="http://schemas.microsoft.com/office/drawing/2014/main" id="{366DB5D9-9330-486C-93C3-CA3D03A68A69}"/>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96" name="Text Box 44" hidden="1">
          <a:extLst>
            <a:ext uri="{FF2B5EF4-FFF2-40B4-BE49-F238E27FC236}">
              <a16:creationId xmlns:a16="http://schemas.microsoft.com/office/drawing/2014/main" id="{930C3209-A868-4F3E-873E-9E3A7DB51DF8}"/>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3994" name="Text Box 42" hidden="1">
          <a:extLst>
            <a:ext uri="{FF2B5EF4-FFF2-40B4-BE49-F238E27FC236}">
              <a16:creationId xmlns:a16="http://schemas.microsoft.com/office/drawing/2014/main" id="{A77792B2-5B5F-4FF0-92DE-94610CA5FF42}"/>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144962</xdr:rowOff>
    </xdr:to>
    <xdr:sp macro="" textlink="">
      <xdr:nvSpPr>
        <xdr:cNvPr id="253993" name="Text Box 41" hidden="1">
          <a:extLst>
            <a:ext uri="{FF2B5EF4-FFF2-40B4-BE49-F238E27FC236}">
              <a16:creationId xmlns:a16="http://schemas.microsoft.com/office/drawing/2014/main" id="{C90F92DA-FB47-400F-ACA3-C21C64E46FF8}"/>
            </a:ext>
          </a:extLst>
        </xdr:cNvPr>
        <xdr:cNvSpPr txBox="1">
          <a:spLocks noChangeArrowheads="1"/>
        </xdr:cNvSpPr>
      </xdr:nvSpPr>
      <xdr:spPr bwMode="auto">
        <a:xfrm>
          <a:off x="12496800" y="8934450"/>
          <a:ext cx="1323975" cy="59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01" name="Text Box 49" hidden="1">
          <a:extLst>
            <a:ext uri="{FF2B5EF4-FFF2-40B4-BE49-F238E27FC236}">
              <a16:creationId xmlns:a16="http://schemas.microsoft.com/office/drawing/2014/main" id="{8194668E-6D99-4BB3-9928-820C1E3D503B}"/>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00" name="Text Box 48" hidden="1">
          <a:extLst>
            <a:ext uri="{FF2B5EF4-FFF2-40B4-BE49-F238E27FC236}">
              <a16:creationId xmlns:a16="http://schemas.microsoft.com/office/drawing/2014/main" id="{0AE6DD68-2DAE-4B97-A9B9-C0E8518A8391}"/>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3999" name="Text Box 47" hidden="1">
          <a:extLst>
            <a:ext uri="{FF2B5EF4-FFF2-40B4-BE49-F238E27FC236}">
              <a16:creationId xmlns:a16="http://schemas.microsoft.com/office/drawing/2014/main" id="{D4104F4F-8477-4233-8840-1EC57D41CE1F}"/>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144145</xdr:rowOff>
    </xdr:to>
    <xdr:sp macro="" textlink="">
      <xdr:nvSpPr>
        <xdr:cNvPr id="253998" name="Text Box 46" hidden="1">
          <a:extLst>
            <a:ext uri="{FF2B5EF4-FFF2-40B4-BE49-F238E27FC236}">
              <a16:creationId xmlns:a16="http://schemas.microsoft.com/office/drawing/2014/main" id="{19BDC162-CB53-4794-BEB6-06CDE7B7E556}"/>
            </a:ext>
          </a:extLst>
        </xdr:cNvPr>
        <xdr:cNvSpPr txBox="1">
          <a:spLocks noChangeArrowheads="1"/>
        </xdr:cNvSpPr>
      </xdr:nvSpPr>
      <xdr:spPr bwMode="auto">
        <a:xfrm>
          <a:off x="12496800" y="8934450"/>
          <a:ext cx="1323975" cy="59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57</xdr:row>
      <xdr:rowOff>1270</xdr:rowOff>
    </xdr:from>
    <xdr:to>
      <xdr:col>21</xdr:col>
      <xdr:colOff>220345</xdr:colOff>
      <xdr:row>60</xdr:row>
      <xdr:rowOff>152400</xdr:rowOff>
    </xdr:to>
    <xdr:sp macro="" textlink="">
      <xdr:nvSpPr>
        <xdr:cNvPr id="254006" name="Text Box 54" hidden="1">
          <a:extLst>
            <a:ext uri="{FF2B5EF4-FFF2-40B4-BE49-F238E27FC236}">
              <a16:creationId xmlns:a16="http://schemas.microsoft.com/office/drawing/2014/main" id="{7121F289-73C5-49F2-A3B1-C4F00F5595AA}"/>
            </a:ext>
          </a:extLst>
        </xdr:cNvPr>
        <xdr:cNvSpPr txBox="1">
          <a:spLocks noChangeArrowheads="1"/>
        </xdr:cNvSpPr>
      </xdr:nvSpPr>
      <xdr:spPr bwMode="auto">
        <a:xfrm>
          <a:off x="12068175" y="11325225"/>
          <a:ext cx="1343025"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60</xdr:row>
      <xdr:rowOff>1270</xdr:rowOff>
    </xdr:from>
    <xdr:to>
      <xdr:col>21</xdr:col>
      <xdr:colOff>220345</xdr:colOff>
      <xdr:row>63</xdr:row>
      <xdr:rowOff>152400</xdr:rowOff>
    </xdr:to>
    <xdr:sp macro="" textlink="">
      <xdr:nvSpPr>
        <xdr:cNvPr id="254007" name="Text Box 55" hidden="1">
          <a:extLst>
            <a:ext uri="{FF2B5EF4-FFF2-40B4-BE49-F238E27FC236}">
              <a16:creationId xmlns:a16="http://schemas.microsoft.com/office/drawing/2014/main" id="{A2408D7B-6AD9-44F6-9453-EF041EAD9C8E}"/>
            </a:ext>
          </a:extLst>
        </xdr:cNvPr>
        <xdr:cNvSpPr txBox="1">
          <a:spLocks noChangeArrowheads="1"/>
        </xdr:cNvSpPr>
      </xdr:nvSpPr>
      <xdr:spPr bwMode="auto">
        <a:xfrm>
          <a:off x="12068175" y="11896725"/>
          <a:ext cx="1343025"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152400</xdr:colOff>
      <xdr:row>63</xdr:row>
      <xdr:rowOff>1270</xdr:rowOff>
    </xdr:from>
    <xdr:to>
      <xdr:col>19</xdr:col>
      <xdr:colOff>220345</xdr:colOff>
      <xdr:row>66</xdr:row>
      <xdr:rowOff>144145</xdr:rowOff>
    </xdr:to>
    <xdr:sp macro="" textlink="">
      <xdr:nvSpPr>
        <xdr:cNvPr id="254008" name="Text Box 56" hidden="1">
          <a:extLst>
            <a:ext uri="{FF2B5EF4-FFF2-40B4-BE49-F238E27FC236}">
              <a16:creationId xmlns:a16="http://schemas.microsoft.com/office/drawing/2014/main" id="{873A723F-A2C8-47DD-B982-7F0875EAC57C}"/>
            </a:ext>
          </a:extLst>
        </xdr:cNvPr>
        <xdr:cNvSpPr txBox="1">
          <a:spLocks noChangeArrowheads="1"/>
        </xdr:cNvSpPr>
      </xdr:nvSpPr>
      <xdr:spPr bwMode="auto">
        <a:xfrm>
          <a:off x="11210925" y="12468225"/>
          <a:ext cx="1343025" cy="723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87</xdr:row>
      <xdr:rowOff>134257</xdr:rowOff>
    </xdr:from>
    <xdr:to>
      <xdr:col>22</xdr:col>
      <xdr:colOff>220345</xdr:colOff>
      <xdr:row>91</xdr:row>
      <xdr:rowOff>126002</xdr:rowOff>
    </xdr:to>
    <xdr:sp macro="" textlink="">
      <xdr:nvSpPr>
        <xdr:cNvPr id="254009" name="Text Box 57" hidden="1">
          <a:extLst>
            <a:ext uri="{FF2B5EF4-FFF2-40B4-BE49-F238E27FC236}">
              <a16:creationId xmlns:a16="http://schemas.microsoft.com/office/drawing/2014/main" id="{2452DF54-F88A-41B3-B844-B7412693576C}"/>
            </a:ext>
          </a:extLst>
        </xdr:cNvPr>
        <xdr:cNvSpPr txBox="1">
          <a:spLocks noChangeArrowheads="1"/>
        </xdr:cNvSpPr>
      </xdr:nvSpPr>
      <xdr:spPr bwMode="auto">
        <a:xfrm>
          <a:off x="12496800" y="17078325"/>
          <a:ext cx="1343025" cy="7334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17" name="Text Box 65" hidden="1">
          <a:extLst>
            <a:ext uri="{FF2B5EF4-FFF2-40B4-BE49-F238E27FC236}">
              <a16:creationId xmlns:a16="http://schemas.microsoft.com/office/drawing/2014/main" id="{FC92EFD8-A0CE-4128-AA15-7EE30C5E4EC1}"/>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16" name="Text Box 64" hidden="1">
          <a:extLst>
            <a:ext uri="{FF2B5EF4-FFF2-40B4-BE49-F238E27FC236}">
              <a16:creationId xmlns:a16="http://schemas.microsoft.com/office/drawing/2014/main" id="{2721EA77-BF9B-4855-AA0B-0A30794B7C34}"/>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15" name="Text Box 63" hidden="1">
          <a:extLst>
            <a:ext uri="{FF2B5EF4-FFF2-40B4-BE49-F238E27FC236}">
              <a16:creationId xmlns:a16="http://schemas.microsoft.com/office/drawing/2014/main" id="{268C6FCD-46EA-41E5-B435-D65A2C7AEBCC}"/>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133350</xdr:rowOff>
    </xdr:to>
    <xdr:sp macro="" textlink="">
      <xdr:nvSpPr>
        <xdr:cNvPr id="254014" name="Text Box 62" hidden="1">
          <a:extLst>
            <a:ext uri="{FF2B5EF4-FFF2-40B4-BE49-F238E27FC236}">
              <a16:creationId xmlns:a16="http://schemas.microsoft.com/office/drawing/2014/main" id="{98F0E968-0941-4B3A-A148-1099C49D04DA}"/>
            </a:ext>
          </a:extLst>
        </xdr:cNvPr>
        <xdr:cNvSpPr txBox="1">
          <a:spLocks noChangeArrowheads="1"/>
        </xdr:cNvSpPr>
      </xdr:nvSpPr>
      <xdr:spPr bwMode="auto">
        <a:xfrm>
          <a:off x="12966700" y="8763000"/>
          <a:ext cx="1390650" cy="59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56</xdr:row>
      <xdr:rowOff>171450</xdr:rowOff>
    </xdr:from>
    <xdr:to>
      <xdr:col>21</xdr:col>
      <xdr:colOff>209550</xdr:colOff>
      <xdr:row>60</xdr:row>
      <xdr:rowOff>152400</xdr:rowOff>
    </xdr:to>
    <xdr:sp macro="" textlink="">
      <xdr:nvSpPr>
        <xdr:cNvPr id="254013" name="Text Box 61" hidden="1">
          <a:extLst>
            <a:ext uri="{FF2B5EF4-FFF2-40B4-BE49-F238E27FC236}">
              <a16:creationId xmlns:a16="http://schemas.microsoft.com/office/drawing/2014/main" id="{7703C89E-4F0D-4A9B-BFA0-B7FFA5B4AEE8}"/>
            </a:ext>
          </a:extLst>
        </xdr:cNvPr>
        <xdr:cNvSpPr txBox="1">
          <a:spLocks noChangeArrowheads="1"/>
        </xdr:cNvSpPr>
      </xdr:nvSpPr>
      <xdr:spPr bwMode="auto">
        <a:xfrm>
          <a:off x="12515850" y="11112500"/>
          <a:ext cx="14097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59</xdr:row>
      <xdr:rowOff>171450</xdr:rowOff>
    </xdr:from>
    <xdr:to>
      <xdr:col>21</xdr:col>
      <xdr:colOff>209550</xdr:colOff>
      <xdr:row>63</xdr:row>
      <xdr:rowOff>152400</xdr:rowOff>
    </xdr:to>
    <xdr:sp macro="" textlink="">
      <xdr:nvSpPr>
        <xdr:cNvPr id="254012" name="Text Box 60" hidden="1">
          <a:extLst>
            <a:ext uri="{FF2B5EF4-FFF2-40B4-BE49-F238E27FC236}">
              <a16:creationId xmlns:a16="http://schemas.microsoft.com/office/drawing/2014/main" id="{B870ECDD-93A3-4936-96F3-6A04F6E487CC}"/>
            </a:ext>
          </a:extLst>
        </xdr:cNvPr>
        <xdr:cNvSpPr txBox="1">
          <a:spLocks noChangeArrowheads="1"/>
        </xdr:cNvSpPr>
      </xdr:nvSpPr>
      <xdr:spPr bwMode="auto">
        <a:xfrm>
          <a:off x="12515850" y="11664950"/>
          <a:ext cx="14097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152400</xdr:colOff>
      <xdr:row>62</xdr:row>
      <xdr:rowOff>171450</xdr:rowOff>
    </xdr:from>
    <xdr:to>
      <xdr:col>19</xdr:col>
      <xdr:colOff>209550</xdr:colOff>
      <xdr:row>66</xdr:row>
      <xdr:rowOff>133350</xdr:rowOff>
    </xdr:to>
    <xdr:sp macro="" textlink="">
      <xdr:nvSpPr>
        <xdr:cNvPr id="254011" name="Text Box 59" hidden="1">
          <a:extLst>
            <a:ext uri="{FF2B5EF4-FFF2-40B4-BE49-F238E27FC236}">
              <a16:creationId xmlns:a16="http://schemas.microsoft.com/office/drawing/2014/main" id="{585E90A2-2219-4733-83F7-E5F886707A9A}"/>
            </a:ext>
          </a:extLst>
        </xdr:cNvPr>
        <xdr:cNvSpPr txBox="1">
          <a:spLocks noChangeArrowheads="1"/>
        </xdr:cNvSpPr>
      </xdr:nvSpPr>
      <xdr:spPr bwMode="auto">
        <a:xfrm>
          <a:off x="11614150" y="12217400"/>
          <a:ext cx="1409700" cy="698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87</xdr:row>
      <xdr:rowOff>134257</xdr:rowOff>
    </xdr:from>
    <xdr:to>
      <xdr:col>22</xdr:col>
      <xdr:colOff>209550</xdr:colOff>
      <xdr:row>91</xdr:row>
      <xdr:rowOff>115207</xdr:rowOff>
    </xdr:to>
    <xdr:sp macro="" textlink="">
      <xdr:nvSpPr>
        <xdr:cNvPr id="254010" name="Text Box 58" hidden="1">
          <a:extLst>
            <a:ext uri="{FF2B5EF4-FFF2-40B4-BE49-F238E27FC236}">
              <a16:creationId xmlns:a16="http://schemas.microsoft.com/office/drawing/2014/main" id="{FFA21A02-D913-4F13-8D2C-1C7609A7766A}"/>
            </a:ext>
          </a:extLst>
        </xdr:cNvPr>
        <xdr:cNvSpPr txBox="1">
          <a:spLocks noChangeArrowheads="1"/>
        </xdr:cNvSpPr>
      </xdr:nvSpPr>
      <xdr:spPr bwMode="auto">
        <a:xfrm>
          <a:off x="12966700" y="16751300"/>
          <a:ext cx="14097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25" name="Text Box 73" hidden="1">
          <a:extLst>
            <a:ext uri="{FF2B5EF4-FFF2-40B4-BE49-F238E27FC236}">
              <a16:creationId xmlns:a16="http://schemas.microsoft.com/office/drawing/2014/main" id="{C8A7D88D-FE03-46BC-A8E2-FCDC5E2128CA}"/>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24" name="Text Box 72" hidden="1">
          <a:extLst>
            <a:ext uri="{FF2B5EF4-FFF2-40B4-BE49-F238E27FC236}">
              <a16:creationId xmlns:a16="http://schemas.microsoft.com/office/drawing/2014/main" id="{9EF12882-9B93-4402-8A86-00888991D0C8}"/>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23" name="Text Box 71" hidden="1">
          <a:extLst>
            <a:ext uri="{FF2B5EF4-FFF2-40B4-BE49-F238E27FC236}">
              <a16:creationId xmlns:a16="http://schemas.microsoft.com/office/drawing/2014/main" id="{9753F596-6DB3-432D-B2B8-2FA98128074A}"/>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133350</xdr:rowOff>
    </xdr:to>
    <xdr:sp macro="" textlink="">
      <xdr:nvSpPr>
        <xdr:cNvPr id="254022" name="Text Box 70" hidden="1">
          <a:extLst>
            <a:ext uri="{FF2B5EF4-FFF2-40B4-BE49-F238E27FC236}">
              <a16:creationId xmlns:a16="http://schemas.microsoft.com/office/drawing/2014/main" id="{22E90EE4-4A60-4062-8A0C-5469C1C37A2A}"/>
            </a:ext>
          </a:extLst>
        </xdr:cNvPr>
        <xdr:cNvSpPr txBox="1">
          <a:spLocks noChangeArrowheads="1"/>
        </xdr:cNvSpPr>
      </xdr:nvSpPr>
      <xdr:spPr bwMode="auto">
        <a:xfrm>
          <a:off x="12966700" y="8763000"/>
          <a:ext cx="1390650" cy="59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29" name="Text Box 77" hidden="1">
          <a:extLst>
            <a:ext uri="{FF2B5EF4-FFF2-40B4-BE49-F238E27FC236}">
              <a16:creationId xmlns:a16="http://schemas.microsoft.com/office/drawing/2014/main" id="{D85FDE1E-1C25-4A0A-81A1-EC1BC2E93F43}"/>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28" name="Text Box 76" hidden="1">
          <a:extLst>
            <a:ext uri="{FF2B5EF4-FFF2-40B4-BE49-F238E27FC236}">
              <a16:creationId xmlns:a16="http://schemas.microsoft.com/office/drawing/2014/main" id="{906BAB07-7F9F-43A5-8A92-7CA30912FDA1}"/>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27" name="Text Box 75" hidden="1">
          <a:extLst>
            <a:ext uri="{FF2B5EF4-FFF2-40B4-BE49-F238E27FC236}">
              <a16:creationId xmlns:a16="http://schemas.microsoft.com/office/drawing/2014/main" id="{2CA08551-0682-463E-8424-06CE5D577AA1}"/>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26" name="Text Box 74" hidden="1">
          <a:extLst>
            <a:ext uri="{FF2B5EF4-FFF2-40B4-BE49-F238E27FC236}">
              <a16:creationId xmlns:a16="http://schemas.microsoft.com/office/drawing/2014/main" id="{E370550D-7F66-494F-A9E7-2C700AC8E510}"/>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30" name="Text Box 78" hidden="1">
          <a:extLst>
            <a:ext uri="{FF2B5EF4-FFF2-40B4-BE49-F238E27FC236}">
              <a16:creationId xmlns:a16="http://schemas.microsoft.com/office/drawing/2014/main" id="{F1517D70-8BF9-4912-B802-91018CEB4F27}"/>
            </a:ext>
          </a:extLst>
        </xdr:cNvPr>
        <xdr:cNvSpPr txBox="1">
          <a:spLocks noChangeArrowheads="1"/>
        </xdr:cNvSpPr>
      </xdr:nvSpPr>
      <xdr:spPr bwMode="auto">
        <a:xfrm>
          <a:off x="12382500" y="8328660"/>
          <a:ext cx="1287780" cy="7772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35" name="Text Box 83" hidden="1">
          <a:extLst>
            <a:ext uri="{FF2B5EF4-FFF2-40B4-BE49-F238E27FC236}">
              <a16:creationId xmlns:a16="http://schemas.microsoft.com/office/drawing/2014/main" id="{C4136574-684F-42B7-99D4-06E55152E6CF}"/>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34" name="Text Box 82" hidden="1">
          <a:extLst>
            <a:ext uri="{FF2B5EF4-FFF2-40B4-BE49-F238E27FC236}">
              <a16:creationId xmlns:a16="http://schemas.microsoft.com/office/drawing/2014/main" id="{8A991C61-32F0-4BFA-9681-C62041A591C1}"/>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33" name="Text Box 81" hidden="1">
          <a:extLst>
            <a:ext uri="{FF2B5EF4-FFF2-40B4-BE49-F238E27FC236}">
              <a16:creationId xmlns:a16="http://schemas.microsoft.com/office/drawing/2014/main" id="{54014848-C903-458D-ABA4-AF4C0E6FA266}"/>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32" name="Text Box 80" hidden="1">
          <a:extLst>
            <a:ext uri="{FF2B5EF4-FFF2-40B4-BE49-F238E27FC236}">
              <a16:creationId xmlns:a16="http://schemas.microsoft.com/office/drawing/2014/main" id="{1CB89CF4-F425-4DDF-9538-5EB501814F42}"/>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31" name="Text Box 79" hidden="1">
          <a:extLst>
            <a:ext uri="{FF2B5EF4-FFF2-40B4-BE49-F238E27FC236}">
              <a16:creationId xmlns:a16="http://schemas.microsoft.com/office/drawing/2014/main" id="{93ED7369-3C48-45C5-A991-E75B107C91BE}"/>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40" name="Text Box 88" hidden="1">
          <a:extLst>
            <a:ext uri="{FF2B5EF4-FFF2-40B4-BE49-F238E27FC236}">
              <a16:creationId xmlns:a16="http://schemas.microsoft.com/office/drawing/2014/main" id="{025BD699-889F-4416-927A-503D26BBB3AC}"/>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39" name="Text Box 87" hidden="1">
          <a:extLst>
            <a:ext uri="{FF2B5EF4-FFF2-40B4-BE49-F238E27FC236}">
              <a16:creationId xmlns:a16="http://schemas.microsoft.com/office/drawing/2014/main" id="{32B0AB3B-BC50-4FDB-B35E-4D88DAE2BA9D}"/>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38" name="Text Box 86" hidden="1">
          <a:extLst>
            <a:ext uri="{FF2B5EF4-FFF2-40B4-BE49-F238E27FC236}">
              <a16:creationId xmlns:a16="http://schemas.microsoft.com/office/drawing/2014/main" id="{0CE837B7-155D-4B46-9D87-BE2CD1EE0C49}"/>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37" name="Text Box 85" hidden="1">
          <a:extLst>
            <a:ext uri="{FF2B5EF4-FFF2-40B4-BE49-F238E27FC236}">
              <a16:creationId xmlns:a16="http://schemas.microsoft.com/office/drawing/2014/main" id="{79822F0F-96E0-4130-94EA-15C8A1C301F2}"/>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36" name="Text Box 84" hidden="1">
          <a:extLst>
            <a:ext uri="{FF2B5EF4-FFF2-40B4-BE49-F238E27FC236}">
              <a16:creationId xmlns:a16="http://schemas.microsoft.com/office/drawing/2014/main" id="{CA4EB366-50D3-41DD-A03D-5A960A59A394}"/>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55" name="Text Box 103" hidden="1">
          <a:extLst>
            <a:ext uri="{FF2B5EF4-FFF2-40B4-BE49-F238E27FC236}">
              <a16:creationId xmlns:a16="http://schemas.microsoft.com/office/drawing/2014/main" id="{681DF065-9C50-4A99-88E4-D5F62F5AD15E}"/>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54" name="Text Box 102" hidden="1">
          <a:extLst>
            <a:ext uri="{FF2B5EF4-FFF2-40B4-BE49-F238E27FC236}">
              <a16:creationId xmlns:a16="http://schemas.microsoft.com/office/drawing/2014/main" id="{5573B8E2-85A4-4F11-89AC-9F5EE61D346B}"/>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53" name="Text Box 101" hidden="1">
          <a:extLst>
            <a:ext uri="{FF2B5EF4-FFF2-40B4-BE49-F238E27FC236}">
              <a16:creationId xmlns:a16="http://schemas.microsoft.com/office/drawing/2014/main" id="{BA11F50A-837D-4F2B-B94A-BCFC546F16E2}"/>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52" name="Text Box 100" hidden="1">
          <a:extLst>
            <a:ext uri="{FF2B5EF4-FFF2-40B4-BE49-F238E27FC236}">
              <a16:creationId xmlns:a16="http://schemas.microsoft.com/office/drawing/2014/main" id="{FF2FA778-E997-4BAA-AF50-2B55FD8AC10B}"/>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51" name="Text Box 99" hidden="1">
          <a:extLst>
            <a:ext uri="{FF2B5EF4-FFF2-40B4-BE49-F238E27FC236}">
              <a16:creationId xmlns:a16="http://schemas.microsoft.com/office/drawing/2014/main" id="{BA44C3CE-ACC1-4203-B460-515393C4F8EA}"/>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50" name="Text Box 98" hidden="1">
          <a:extLst>
            <a:ext uri="{FF2B5EF4-FFF2-40B4-BE49-F238E27FC236}">
              <a16:creationId xmlns:a16="http://schemas.microsoft.com/office/drawing/2014/main" id="{944DE99E-6A00-4213-9C3C-4373D5F06B10}"/>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49" name="Text Box 97" hidden="1">
          <a:extLst>
            <a:ext uri="{FF2B5EF4-FFF2-40B4-BE49-F238E27FC236}">
              <a16:creationId xmlns:a16="http://schemas.microsoft.com/office/drawing/2014/main" id="{EA4CFC32-6389-4E95-949D-00F3B19975F5}"/>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48" name="Text Box 96" hidden="1">
          <a:extLst>
            <a:ext uri="{FF2B5EF4-FFF2-40B4-BE49-F238E27FC236}">
              <a16:creationId xmlns:a16="http://schemas.microsoft.com/office/drawing/2014/main" id="{DE669E0A-6EBB-4470-8528-B85DC0DA374F}"/>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47" name="Text Box 95" hidden="1">
          <a:extLst>
            <a:ext uri="{FF2B5EF4-FFF2-40B4-BE49-F238E27FC236}">
              <a16:creationId xmlns:a16="http://schemas.microsoft.com/office/drawing/2014/main" id="{DCDBAE3F-DD40-447A-9566-3256D2DA1D1B}"/>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46" name="Text Box 94" hidden="1">
          <a:extLst>
            <a:ext uri="{FF2B5EF4-FFF2-40B4-BE49-F238E27FC236}">
              <a16:creationId xmlns:a16="http://schemas.microsoft.com/office/drawing/2014/main" id="{DDC26B90-D232-487D-896C-97A070D23049}"/>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45" name="Text Box 93" hidden="1">
          <a:extLst>
            <a:ext uri="{FF2B5EF4-FFF2-40B4-BE49-F238E27FC236}">
              <a16:creationId xmlns:a16="http://schemas.microsoft.com/office/drawing/2014/main" id="{B993323B-5B29-4F5A-8F7D-13FF50ACE4AC}"/>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44" name="Text Box 92" hidden="1">
          <a:extLst>
            <a:ext uri="{FF2B5EF4-FFF2-40B4-BE49-F238E27FC236}">
              <a16:creationId xmlns:a16="http://schemas.microsoft.com/office/drawing/2014/main" id="{DECB84D9-3F57-47A0-A7C3-433B56D7D03A}"/>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43" name="Text Box 91" hidden="1">
          <a:extLst>
            <a:ext uri="{FF2B5EF4-FFF2-40B4-BE49-F238E27FC236}">
              <a16:creationId xmlns:a16="http://schemas.microsoft.com/office/drawing/2014/main" id="{942DCB35-01AF-4D28-B60A-9DD62A0EEB42}"/>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42" name="Text Box 90" hidden="1">
          <a:extLst>
            <a:ext uri="{FF2B5EF4-FFF2-40B4-BE49-F238E27FC236}">
              <a16:creationId xmlns:a16="http://schemas.microsoft.com/office/drawing/2014/main" id="{233B47BA-D925-42B5-874F-C90DBAE0874D}"/>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41" name="Text Box 89" hidden="1">
          <a:extLst>
            <a:ext uri="{FF2B5EF4-FFF2-40B4-BE49-F238E27FC236}">
              <a16:creationId xmlns:a16="http://schemas.microsoft.com/office/drawing/2014/main" id="{77CDF082-8482-458E-B3B1-DF7A791CDDC2}"/>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70" name="Text Box 118" hidden="1">
          <a:extLst>
            <a:ext uri="{FF2B5EF4-FFF2-40B4-BE49-F238E27FC236}">
              <a16:creationId xmlns:a16="http://schemas.microsoft.com/office/drawing/2014/main" id="{E81640F2-D90D-4280-A6EB-D58B4DC5FE01}"/>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69" name="Text Box 117" hidden="1">
          <a:extLst>
            <a:ext uri="{FF2B5EF4-FFF2-40B4-BE49-F238E27FC236}">
              <a16:creationId xmlns:a16="http://schemas.microsoft.com/office/drawing/2014/main" id="{22C1B8B3-655B-4ADB-85E8-AF5B065E3B15}"/>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68" name="Text Box 116" hidden="1">
          <a:extLst>
            <a:ext uri="{FF2B5EF4-FFF2-40B4-BE49-F238E27FC236}">
              <a16:creationId xmlns:a16="http://schemas.microsoft.com/office/drawing/2014/main" id="{174BCA59-3586-4154-8F8B-A53D4FE692A0}"/>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67" name="Text Box 115" hidden="1">
          <a:extLst>
            <a:ext uri="{FF2B5EF4-FFF2-40B4-BE49-F238E27FC236}">
              <a16:creationId xmlns:a16="http://schemas.microsoft.com/office/drawing/2014/main" id="{2EFC9331-D048-4EAE-8AA6-2B681469C536}"/>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66" name="Text Box 114" hidden="1">
          <a:extLst>
            <a:ext uri="{FF2B5EF4-FFF2-40B4-BE49-F238E27FC236}">
              <a16:creationId xmlns:a16="http://schemas.microsoft.com/office/drawing/2014/main" id="{E036E5E5-7EB6-4B33-94B0-F81482811408}"/>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65" name="Text Box 113" hidden="1">
          <a:extLst>
            <a:ext uri="{FF2B5EF4-FFF2-40B4-BE49-F238E27FC236}">
              <a16:creationId xmlns:a16="http://schemas.microsoft.com/office/drawing/2014/main" id="{3EA51F31-0799-4E3A-907A-6C5F41B964C2}"/>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64" name="Text Box 112" hidden="1">
          <a:extLst>
            <a:ext uri="{FF2B5EF4-FFF2-40B4-BE49-F238E27FC236}">
              <a16:creationId xmlns:a16="http://schemas.microsoft.com/office/drawing/2014/main" id="{4CE81FF0-445C-4DCB-AB55-0C22A4225E71}"/>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63" name="Text Box 111" hidden="1">
          <a:extLst>
            <a:ext uri="{FF2B5EF4-FFF2-40B4-BE49-F238E27FC236}">
              <a16:creationId xmlns:a16="http://schemas.microsoft.com/office/drawing/2014/main" id="{7AFE4C70-DDF9-4C94-A776-72FC7AE471EC}"/>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62" name="Text Box 110" hidden="1">
          <a:extLst>
            <a:ext uri="{FF2B5EF4-FFF2-40B4-BE49-F238E27FC236}">
              <a16:creationId xmlns:a16="http://schemas.microsoft.com/office/drawing/2014/main" id="{B5E70241-3D54-4DDC-B44D-04377AEE206A}"/>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61" name="Text Box 109" hidden="1">
          <a:extLst>
            <a:ext uri="{FF2B5EF4-FFF2-40B4-BE49-F238E27FC236}">
              <a16:creationId xmlns:a16="http://schemas.microsoft.com/office/drawing/2014/main" id="{11CBA8FD-75CE-47A8-BF7D-2A168FB06945}"/>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60" name="Text Box 108" hidden="1">
          <a:extLst>
            <a:ext uri="{FF2B5EF4-FFF2-40B4-BE49-F238E27FC236}">
              <a16:creationId xmlns:a16="http://schemas.microsoft.com/office/drawing/2014/main" id="{B1302F8D-1671-443F-AD32-09EB5DDCE7A7}"/>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59" name="Text Box 107" hidden="1">
          <a:extLst>
            <a:ext uri="{FF2B5EF4-FFF2-40B4-BE49-F238E27FC236}">
              <a16:creationId xmlns:a16="http://schemas.microsoft.com/office/drawing/2014/main" id="{0FE96101-D7B4-4D5B-AD6D-9570F9C22486}"/>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58" name="Text Box 106" hidden="1">
          <a:extLst>
            <a:ext uri="{FF2B5EF4-FFF2-40B4-BE49-F238E27FC236}">
              <a16:creationId xmlns:a16="http://schemas.microsoft.com/office/drawing/2014/main" id="{E51CF832-5DDF-418E-915E-D37DB4138404}"/>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57" name="Text Box 105" hidden="1">
          <a:extLst>
            <a:ext uri="{FF2B5EF4-FFF2-40B4-BE49-F238E27FC236}">
              <a16:creationId xmlns:a16="http://schemas.microsoft.com/office/drawing/2014/main" id="{6450B6AF-1E8F-4140-A9D4-29774359D227}"/>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56" name="Text Box 104" hidden="1">
          <a:extLst>
            <a:ext uri="{FF2B5EF4-FFF2-40B4-BE49-F238E27FC236}">
              <a16:creationId xmlns:a16="http://schemas.microsoft.com/office/drawing/2014/main" id="{3576DC55-FF71-49D9-96FE-27D6465B2574}"/>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75" name="Text Box 123" hidden="1">
          <a:extLst>
            <a:ext uri="{FF2B5EF4-FFF2-40B4-BE49-F238E27FC236}">
              <a16:creationId xmlns:a16="http://schemas.microsoft.com/office/drawing/2014/main" id="{978210E6-6415-472A-AFA5-7D158710C3C1}"/>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74" name="Text Box 122" hidden="1">
          <a:extLst>
            <a:ext uri="{FF2B5EF4-FFF2-40B4-BE49-F238E27FC236}">
              <a16:creationId xmlns:a16="http://schemas.microsoft.com/office/drawing/2014/main" id="{F316D644-B619-4083-8F85-FFF1D3BD602A}"/>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73" name="Text Box 121" hidden="1">
          <a:extLst>
            <a:ext uri="{FF2B5EF4-FFF2-40B4-BE49-F238E27FC236}">
              <a16:creationId xmlns:a16="http://schemas.microsoft.com/office/drawing/2014/main" id="{BAC13CE5-9F00-4996-BE29-2C1635F35F3D}"/>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72" name="Text Box 120" hidden="1">
          <a:extLst>
            <a:ext uri="{FF2B5EF4-FFF2-40B4-BE49-F238E27FC236}">
              <a16:creationId xmlns:a16="http://schemas.microsoft.com/office/drawing/2014/main" id="{96CE7FFB-E904-413F-8AF3-6E1203AEA548}"/>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71" name="Text Box 119" hidden="1">
          <a:extLst>
            <a:ext uri="{FF2B5EF4-FFF2-40B4-BE49-F238E27FC236}">
              <a16:creationId xmlns:a16="http://schemas.microsoft.com/office/drawing/2014/main" id="{D1E738CA-FA06-446A-9236-978C454DF3C7}"/>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80" name="Text Box 128" hidden="1">
          <a:extLst>
            <a:ext uri="{FF2B5EF4-FFF2-40B4-BE49-F238E27FC236}">
              <a16:creationId xmlns:a16="http://schemas.microsoft.com/office/drawing/2014/main" id="{CB8707CC-F302-4ADC-BFC9-E2CBEAFEBCE8}"/>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79" name="Text Box 127" hidden="1">
          <a:extLst>
            <a:ext uri="{FF2B5EF4-FFF2-40B4-BE49-F238E27FC236}">
              <a16:creationId xmlns:a16="http://schemas.microsoft.com/office/drawing/2014/main" id="{43CE300B-E277-4734-AC5E-9445C550063C}"/>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78" name="Text Box 126" hidden="1">
          <a:extLst>
            <a:ext uri="{FF2B5EF4-FFF2-40B4-BE49-F238E27FC236}">
              <a16:creationId xmlns:a16="http://schemas.microsoft.com/office/drawing/2014/main" id="{CCC5E8DD-2118-479E-9924-E599A87A20D6}"/>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77" name="Text Box 125" hidden="1">
          <a:extLst>
            <a:ext uri="{FF2B5EF4-FFF2-40B4-BE49-F238E27FC236}">
              <a16:creationId xmlns:a16="http://schemas.microsoft.com/office/drawing/2014/main" id="{995F86FB-2141-4C15-828A-985BBA482739}"/>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76" name="Text Box 124" hidden="1">
          <a:extLst>
            <a:ext uri="{FF2B5EF4-FFF2-40B4-BE49-F238E27FC236}">
              <a16:creationId xmlns:a16="http://schemas.microsoft.com/office/drawing/2014/main" id="{CE765FF3-ACA8-453F-B3C7-0515E22D7476}"/>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85" name="Text Box 133" hidden="1">
          <a:extLst>
            <a:ext uri="{FF2B5EF4-FFF2-40B4-BE49-F238E27FC236}">
              <a16:creationId xmlns:a16="http://schemas.microsoft.com/office/drawing/2014/main" id="{ED488D3E-5087-4452-BDAD-0C0238DD571A}"/>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84" name="Text Box 132" hidden="1">
          <a:extLst>
            <a:ext uri="{FF2B5EF4-FFF2-40B4-BE49-F238E27FC236}">
              <a16:creationId xmlns:a16="http://schemas.microsoft.com/office/drawing/2014/main" id="{6B527C80-FFF1-402D-B2AA-37349EF447BF}"/>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83" name="Text Box 131" hidden="1">
          <a:extLst>
            <a:ext uri="{FF2B5EF4-FFF2-40B4-BE49-F238E27FC236}">
              <a16:creationId xmlns:a16="http://schemas.microsoft.com/office/drawing/2014/main" id="{38901A94-9B10-4E21-A6F3-96D8B5C6CC31}"/>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82" name="Text Box 130" hidden="1">
          <a:extLst>
            <a:ext uri="{FF2B5EF4-FFF2-40B4-BE49-F238E27FC236}">
              <a16:creationId xmlns:a16="http://schemas.microsoft.com/office/drawing/2014/main" id="{C40618D6-F382-414E-AF20-B2D1AF40519A}"/>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81" name="Text Box 129" hidden="1">
          <a:extLst>
            <a:ext uri="{FF2B5EF4-FFF2-40B4-BE49-F238E27FC236}">
              <a16:creationId xmlns:a16="http://schemas.microsoft.com/office/drawing/2014/main" id="{6DB0AD2F-4888-4601-82C2-C6D81201052A}"/>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90" name="Text Box 138" hidden="1">
          <a:extLst>
            <a:ext uri="{FF2B5EF4-FFF2-40B4-BE49-F238E27FC236}">
              <a16:creationId xmlns:a16="http://schemas.microsoft.com/office/drawing/2014/main" id="{75F318AB-7D7B-46AE-BDB8-5F09848A0121}"/>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89" name="Text Box 137" hidden="1">
          <a:extLst>
            <a:ext uri="{FF2B5EF4-FFF2-40B4-BE49-F238E27FC236}">
              <a16:creationId xmlns:a16="http://schemas.microsoft.com/office/drawing/2014/main" id="{EEE6D05D-4C5B-4D29-9A64-96C4AC88B0E3}"/>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88" name="Text Box 136" hidden="1">
          <a:extLst>
            <a:ext uri="{FF2B5EF4-FFF2-40B4-BE49-F238E27FC236}">
              <a16:creationId xmlns:a16="http://schemas.microsoft.com/office/drawing/2014/main" id="{989A3EF5-F702-421D-BBC9-EBB52CFEC60E}"/>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87" name="Text Box 135" hidden="1">
          <a:extLst>
            <a:ext uri="{FF2B5EF4-FFF2-40B4-BE49-F238E27FC236}">
              <a16:creationId xmlns:a16="http://schemas.microsoft.com/office/drawing/2014/main" id="{5AA09665-97C3-4C1E-9111-26395BDA398A}"/>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86" name="Text Box 134" hidden="1">
          <a:extLst>
            <a:ext uri="{FF2B5EF4-FFF2-40B4-BE49-F238E27FC236}">
              <a16:creationId xmlns:a16="http://schemas.microsoft.com/office/drawing/2014/main" id="{EB9B4EE2-0B4D-40BE-9C93-0B859CB8C8B9}"/>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95" name="Text Box 143" hidden="1">
          <a:extLst>
            <a:ext uri="{FF2B5EF4-FFF2-40B4-BE49-F238E27FC236}">
              <a16:creationId xmlns:a16="http://schemas.microsoft.com/office/drawing/2014/main" id="{BAA496B7-8D8A-414D-925F-287E25684C10}"/>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94" name="Text Box 142" hidden="1">
          <a:extLst>
            <a:ext uri="{FF2B5EF4-FFF2-40B4-BE49-F238E27FC236}">
              <a16:creationId xmlns:a16="http://schemas.microsoft.com/office/drawing/2014/main" id="{9F93893B-AB59-420D-A009-53CC9A1DCA39}"/>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93" name="Text Box 141" hidden="1">
          <a:extLst>
            <a:ext uri="{FF2B5EF4-FFF2-40B4-BE49-F238E27FC236}">
              <a16:creationId xmlns:a16="http://schemas.microsoft.com/office/drawing/2014/main" id="{8911D1FD-756F-4E5C-A5D1-7DA204822647}"/>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92" name="Text Box 140" hidden="1">
          <a:extLst>
            <a:ext uri="{FF2B5EF4-FFF2-40B4-BE49-F238E27FC236}">
              <a16:creationId xmlns:a16="http://schemas.microsoft.com/office/drawing/2014/main" id="{8E77DAE0-3895-4ADD-94A8-F888E310A287}"/>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91" name="Text Box 139" hidden="1">
          <a:extLst>
            <a:ext uri="{FF2B5EF4-FFF2-40B4-BE49-F238E27FC236}">
              <a16:creationId xmlns:a16="http://schemas.microsoft.com/office/drawing/2014/main" id="{988195A7-15CD-42C5-8CDD-2243F73BFBA8}"/>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100" name="Text Box 148" hidden="1">
          <a:extLst>
            <a:ext uri="{FF2B5EF4-FFF2-40B4-BE49-F238E27FC236}">
              <a16:creationId xmlns:a16="http://schemas.microsoft.com/office/drawing/2014/main" id="{267AD045-E19C-460B-8DB7-EDA208E9E283}"/>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99" name="Text Box 147" hidden="1">
          <a:extLst>
            <a:ext uri="{FF2B5EF4-FFF2-40B4-BE49-F238E27FC236}">
              <a16:creationId xmlns:a16="http://schemas.microsoft.com/office/drawing/2014/main" id="{A5F51187-2A6D-4057-B784-93C3724BBFEE}"/>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98" name="Text Box 146" hidden="1">
          <a:extLst>
            <a:ext uri="{FF2B5EF4-FFF2-40B4-BE49-F238E27FC236}">
              <a16:creationId xmlns:a16="http://schemas.microsoft.com/office/drawing/2014/main" id="{45574422-0D0A-4DDF-A841-D652B1B1F0E9}"/>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97" name="Text Box 145" hidden="1">
          <a:extLst>
            <a:ext uri="{FF2B5EF4-FFF2-40B4-BE49-F238E27FC236}">
              <a16:creationId xmlns:a16="http://schemas.microsoft.com/office/drawing/2014/main" id="{580F0238-350A-48EB-8396-7F2C8F9A944D}"/>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96" name="Text Box 144" hidden="1">
          <a:extLst>
            <a:ext uri="{FF2B5EF4-FFF2-40B4-BE49-F238E27FC236}">
              <a16:creationId xmlns:a16="http://schemas.microsoft.com/office/drawing/2014/main" id="{2FE11712-1A25-43D8-B7D7-666E1AD542C4}"/>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18</xdr:row>
      <xdr:rowOff>114300</xdr:rowOff>
    </xdr:from>
    <xdr:to>
      <xdr:col>24</xdr:col>
      <xdr:colOff>76200</xdr:colOff>
      <xdr:row>22</xdr:row>
      <xdr:rowOff>152400</xdr:rowOff>
    </xdr:to>
    <xdr:sp macro="" textlink="">
      <xdr:nvSpPr>
        <xdr:cNvPr id="254101" name="Text Box 149" hidden="1">
          <a:extLst>
            <a:ext uri="{FF2B5EF4-FFF2-40B4-BE49-F238E27FC236}">
              <a16:creationId xmlns:a16="http://schemas.microsoft.com/office/drawing/2014/main" id="{B845E3A9-5C60-4BEC-93B5-67F90BD197ED}"/>
            </a:ext>
          </a:extLst>
        </xdr:cNvPr>
        <xdr:cNvSpPr txBox="1">
          <a:spLocks noChangeArrowheads="1"/>
        </xdr:cNvSpPr>
      </xdr:nvSpPr>
      <xdr:spPr bwMode="auto">
        <a:xfrm>
          <a:off x="13277850" y="3467100"/>
          <a:ext cx="1285875"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24</xdr:row>
      <xdr:rowOff>114300</xdr:rowOff>
    </xdr:from>
    <xdr:to>
      <xdr:col>3</xdr:col>
      <xdr:colOff>609600</xdr:colOff>
      <xdr:row>28</xdr:row>
      <xdr:rowOff>152400</xdr:rowOff>
    </xdr:to>
    <xdr:sp macro="" textlink="">
      <xdr:nvSpPr>
        <xdr:cNvPr id="254102" name="Text Box 150" hidden="1">
          <a:extLst>
            <a:ext uri="{FF2B5EF4-FFF2-40B4-BE49-F238E27FC236}">
              <a16:creationId xmlns:a16="http://schemas.microsoft.com/office/drawing/2014/main" id="{9C36E2F1-F551-41AB-9986-3FCDBFAA6FC0}"/>
            </a:ext>
          </a:extLst>
        </xdr:cNvPr>
        <xdr:cNvSpPr txBox="1">
          <a:spLocks noChangeArrowheads="1"/>
        </xdr:cNvSpPr>
      </xdr:nvSpPr>
      <xdr:spPr bwMode="auto">
        <a:xfrm>
          <a:off x="4152900" y="4610100"/>
          <a:ext cx="12763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95943" name="Text Box 7" hidden="1">
          <a:extLst>
            <a:ext uri="{FF2B5EF4-FFF2-40B4-BE49-F238E27FC236}">
              <a16:creationId xmlns:a16="http://schemas.microsoft.com/office/drawing/2014/main" id="{EBBB303D-AC5F-485A-A6E2-82711D12A59E}"/>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95942" name="Text Box 6" hidden="1">
          <a:extLst>
            <a:ext uri="{FF2B5EF4-FFF2-40B4-BE49-F238E27FC236}">
              <a16:creationId xmlns:a16="http://schemas.microsoft.com/office/drawing/2014/main" id="{5C0D1B10-EAFE-4D39-8E28-6DEB60D2A96B}"/>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95941" name="Text Box 5" hidden="1">
          <a:extLst>
            <a:ext uri="{FF2B5EF4-FFF2-40B4-BE49-F238E27FC236}">
              <a16:creationId xmlns:a16="http://schemas.microsoft.com/office/drawing/2014/main" id="{69F13E04-3342-40C1-9D7E-8E1079D86B78}"/>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95940" name="Text Box 4" hidden="1">
          <a:extLst>
            <a:ext uri="{FF2B5EF4-FFF2-40B4-BE49-F238E27FC236}">
              <a16:creationId xmlns:a16="http://schemas.microsoft.com/office/drawing/2014/main" id="{07A935C9-BE0D-458D-A600-9B583407B858}"/>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95939" name="Text Box 3" hidden="1">
          <a:extLst>
            <a:ext uri="{FF2B5EF4-FFF2-40B4-BE49-F238E27FC236}">
              <a16:creationId xmlns:a16="http://schemas.microsoft.com/office/drawing/2014/main" id="{3AAE20C7-A6B6-459B-BE53-9F93A3BA4094}"/>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18</xdr:row>
      <xdr:rowOff>114300</xdr:rowOff>
    </xdr:from>
    <xdr:to>
      <xdr:col>24</xdr:col>
      <xdr:colOff>76200</xdr:colOff>
      <xdr:row>22</xdr:row>
      <xdr:rowOff>152400</xdr:rowOff>
    </xdr:to>
    <xdr:sp macro="" textlink="">
      <xdr:nvSpPr>
        <xdr:cNvPr id="295938" name="Text Box 2" hidden="1">
          <a:extLst>
            <a:ext uri="{FF2B5EF4-FFF2-40B4-BE49-F238E27FC236}">
              <a16:creationId xmlns:a16="http://schemas.microsoft.com/office/drawing/2014/main" id="{D8334C36-D5AA-4B76-97A1-99383F1B8DDC}"/>
            </a:ext>
          </a:extLst>
        </xdr:cNvPr>
        <xdr:cNvSpPr txBox="1">
          <a:spLocks noChangeArrowheads="1"/>
        </xdr:cNvSpPr>
      </xdr:nvSpPr>
      <xdr:spPr bwMode="auto">
        <a:xfrm>
          <a:off x="13277850" y="3467100"/>
          <a:ext cx="12858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24</xdr:row>
      <xdr:rowOff>114300</xdr:rowOff>
    </xdr:from>
    <xdr:to>
      <xdr:col>3</xdr:col>
      <xdr:colOff>609600</xdr:colOff>
      <xdr:row>28</xdr:row>
      <xdr:rowOff>152400</xdr:rowOff>
    </xdr:to>
    <xdr:sp macro="" textlink="">
      <xdr:nvSpPr>
        <xdr:cNvPr id="295937" name="Text Box 1" hidden="1">
          <a:extLst>
            <a:ext uri="{FF2B5EF4-FFF2-40B4-BE49-F238E27FC236}">
              <a16:creationId xmlns:a16="http://schemas.microsoft.com/office/drawing/2014/main" id="{AB841CCE-BBC4-4B41-ADB5-C95C4D907038}"/>
            </a:ext>
          </a:extLst>
        </xdr:cNvPr>
        <xdr:cNvSpPr txBox="1">
          <a:spLocks noChangeArrowheads="1"/>
        </xdr:cNvSpPr>
      </xdr:nvSpPr>
      <xdr:spPr bwMode="auto">
        <a:xfrm>
          <a:off x="4152900" y="4610100"/>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95950" name="Text Box 14" hidden="1">
          <a:extLst>
            <a:ext uri="{FF2B5EF4-FFF2-40B4-BE49-F238E27FC236}">
              <a16:creationId xmlns:a16="http://schemas.microsoft.com/office/drawing/2014/main" id="{52A09CB4-EFFF-41F5-9139-056B5107BDD8}"/>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95949" name="Text Box 13" hidden="1">
          <a:extLst>
            <a:ext uri="{FF2B5EF4-FFF2-40B4-BE49-F238E27FC236}">
              <a16:creationId xmlns:a16="http://schemas.microsoft.com/office/drawing/2014/main" id="{1EFE681B-9B3B-4A02-A50E-67746760D82B}"/>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95948" name="Text Box 12" hidden="1">
          <a:extLst>
            <a:ext uri="{FF2B5EF4-FFF2-40B4-BE49-F238E27FC236}">
              <a16:creationId xmlns:a16="http://schemas.microsoft.com/office/drawing/2014/main" id="{D6D698DA-53C1-4D9B-9392-A195199BD6B6}"/>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95947" name="Text Box 11" hidden="1">
          <a:extLst>
            <a:ext uri="{FF2B5EF4-FFF2-40B4-BE49-F238E27FC236}">
              <a16:creationId xmlns:a16="http://schemas.microsoft.com/office/drawing/2014/main" id="{0D66910D-A92D-48C8-A871-89DED9F9A486}"/>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95946" name="Text Box 10" hidden="1">
          <a:extLst>
            <a:ext uri="{FF2B5EF4-FFF2-40B4-BE49-F238E27FC236}">
              <a16:creationId xmlns:a16="http://schemas.microsoft.com/office/drawing/2014/main" id="{B8738D37-CD51-471D-9512-C93AA9104166}"/>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18</xdr:row>
      <xdr:rowOff>114300</xdr:rowOff>
    </xdr:from>
    <xdr:to>
      <xdr:col>24</xdr:col>
      <xdr:colOff>76200</xdr:colOff>
      <xdr:row>22</xdr:row>
      <xdr:rowOff>152400</xdr:rowOff>
    </xdr:to>
    <xdr:sp macro="" textlink="">
      <xdr:nvSpPr>
        <xdr:cNvPr id="295945" name="Text Box 9" hidden="1">
          <a:extLst>
            <a:ext uri="{FF2B5EF4-FFF2-40B4-BE49-F238E27FC236}">
              <a16:creationId xmlns:a16="http://schemas.microsoft.com/office/drawing/2014/main" id="{4E92A4C5-B999-45A5-877E-EE02EC339154}"/>
            </a:ext>
          </a:extLst>
        </xdr:cNvPr>
        <xdr:cNvSpPr txBox="1">
          <a:spLocks noChangeArrowheads="1"/>
        </xdr:cNvSpPr>
      </xdr:nvSpPr>
      <xdr:spPr bwMode="auto">
        <a:xfrm>
          <a:off x="13277850" y="3467100"/>
          <a:ext cx="12858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24</xdr:row>
      <xdr:rowOff>114300</xdr:rowOff>
    </xdr:from>
    <xdr:to>
      <xdr:col>3</xdr:col>
      <xdr:colOff>609600</xdr:colOff>
      <xdr:row>28</xdr:row>
      <xdr:rowOff>152400</xdr:rowOff>
    </xdr:to>
    <xdr:sp macro="" textlink="">
      <xdr:nvSpPr>
        <xdr:cNvPr id="295944" name="Text Box 8" hidden="1">
          <a:extLst>
            <a:ext uri="{FF2B5EF4-FFF2-40B4-BE49-F238E27FC236}">
              <a16:creationId xmlns:a16="http://schemas.microsoft.com/office/drawing/2014/main" id="{7AD08E4D-CC64-4872-AFB5-074BB8940FFB}"/>
            </a:ext>
          </a:extLst>
        </xdr:cNvPr>
        <xdr:cNvSpPr txBox="1">
          <a:spLocks noChangeArrowheads="1"/>
        </xdr:cNvSpPr>
      </xdr:nvSpPr>
      <xdr:spPr bwMode="auto">
        <a:xfrm>
          <a:off x="4152900" y="4610100"/>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95957" name="Text Box 21" hidden="1">
          <a:extLst>
            <a:ext uri="{FF2B5EF4-FFF2-40B4-BE49-F238E27FC236}">
              <a16:creationId xmlns:a16="http://schemas.microsoft.com/office/drawing/2014/main" id="{BD52148A-2AEA-4F95-8C9D-AD4EE931EC61}"/>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95956" name="Text Box 20" hidden="1">
          <a:extLst>
            <a:ext uri="{FF2B5EF4-FFF2-40B4-BE49-F238E27FC236}">
              <a16:creationId xmlns:a16="http://schemas.microsoft.com/office/drawing/2014/main" id="{CEDCEA6F-B433-455B-98AE-D7D0D2DD26C7}"/>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95955" name="Text Box 19" hidden="1">
          <a:extLst>
            <a:ext uri="{FF2B5EF4-FFF2-40B4-BE49-F238E27FC236}">
              <a16:creationId xmlns:a16="http://schemas.microsoft.com/office/drawing/2014/main" id="{8E543D30-2C23-453B-B07F-6166C6505D3B}"/>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95954" name="Text Box 18" hidden="1">
          <a:extLst>
            <a:ext uri="{FF2B5EF4-FFF2-40B4-BE49-F238E27FC236}">
              <a16:creationId xmlns:a16="http://schemas.microsoft.com/office/drawing/2014/main" id="{937A281D-879E-4DBE-98DC-FCC2A0308CC1}"/>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95953" name="Text Box 17" hidden="1">
          <a:extLst>
            <a:ext uri="{FF2B5EF4-FFF2-40B4-BE49-F238E27FC236}">
              <a16:creationId xmlns:a16="http://schemas.microsoft.com/office/drawing/2014/main" id="{4AFAC872-FE66-45CC-AE1B-9FA29EA3FA76}"/>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18</xdr:row>
      <xdr:rowOff>114300</xdr:rowOff>
    </xdr:from>
    <xdr:to>
      <xdr:col>24</xdr:col>
      <xdr:colOff>76200</xdr:colOff>
      <xdr:row>22</xdr:row>
      <xdr:rowOff>152400</xdr:rowOff>
    </xdr:to>
    <xdr:sp macro="" textlink="">
      <xdr:nvSpPr>
        <xdr:cNvPr id="295952" name="Text Box 16" hidden="1">
          <a:extLst>
            <a:ext uri="{FF2B5EF4-FFF2-40B4-BE49-F238E27FC236}">
              <a16:creationId xmlns:a16="http://schemas.microsoft.com/office/drawing/2014/main" id="{FC2FF6BA-F342-423F-91DC-659BAD8F1716}"/>
            </a:ext>
          </a:extLst>
        </xdr:cNvPr>
        <xdr:cNvSpPr txBox="1">
          <a:spLocks noChangeArrowheads="1"/>
        </xdr:cNvSpPr>
      </xdr:nvSpPr>
      <xdr:spPr bwMode="auto">
        <a:xfrm>
          <a:off x="13792200" y="3416300"/>
          <a:ext cx="13525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24</xdr:row>
      <xdr:rowOff>114300</xdr:rowOff>
    </xdr:from>
    <xdr:to>
      <xdr:col>3</xdr:col>
      <xdr:colOff>609600</xdr:colOff>
      <xdr:row>28</xdr:row>
      <xdr:rowOff>152400</xdr:rowOff>
    </xdr:to>
    <xdr:sp macro="" textlink="">
      <xdr:nvSpPr>
        <xdr:cNvPr id="295951" name="Text Box 15" hidden="1">
          <a:extLst>
            <a:ext uri="{FF2B5EF4-FFF2-40B4-BE49-F238E27FC236}">
              <a16:creationId xmlns:a16="http://schemas.microsoft.com/office/drawing/2014/main" id="{DA422A58-A8CF-4D40-8123-40188321A1B8}"/>
            </a:ext>
          </a:extLst>
        </xdr:cNvPr>
        <xdr:cNvSpPr txBox="1">
          <a:spLocks noChangeArrowheads="1"/>
        </xdr:cNvSpPr>
      </xdr:nvSpPr>
      <xdr:spPr bwMode="auto">
        <a:xfrm>
          <a:off x="4311650" y="452120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95964" name="Text Box 28" hidden="1">
          <a:extLst>
            <a:ext uri="{FF2B5EF4-FFF2-40B4-BE49-F238E27FC236}">
              <a16:creationId xmlns:a16="http://schemas.microsoft.com/office/drawing/2014/main" id="{07790349-9075-4DAF-A43F-89D366BE94A1}"/>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95963" name="Text Box 27" hidden="1">
          <a:extLst>
            <a:ext uri="{FF2B5EF4-FFF2-40B4-BE49-F238E27FC236}">
              <a16:creationId xmlns:a16="http://schemas.microsoft.com/office/drawing/2014/main" id="{E786916D-8441-47BC-9F3B-766F77CB6AF8}"/>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95962" name="Text Box 26" hidden="1">
          <a:extLst>
            <a:ext uri="{FF2B5EF4-FFF2-40B4-BE49-F238E27FC236}">
              <a16:creationId xmlns:a16="http://schemas.microsoft.com/office/drawing/2014/main" id="{C5B50B6D-F040-4F29-82E6-0A31907B6946}"/>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95961" name="Text Box 25" hidden="1">
          <a:extLst>
            <a:ext uri="{FF2B5EF4-FFF2-40B4-BE49-F238E27FC236}">
              <a16:creationId xmlns:a16="http://schemas.microsoft.com/office/drawing/2014/main" id="{F51E5377-DDDE-4F51-92E8-21C0DA8E3A8D}"/>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95960" name="Text Box 24" hidden="1">
          <a:extLst>
            <a:ext uri="{FF2B5EF4-FFF2-40B4-BE49-F238E27FC236}">
              <a16:creationId xmlns:a16="http://schemas.microsoft.com/office/drawing/2014/main" id="{C703E4A6-9E25-4D04-972D-57FA69433225}"/>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18</xdr:row>
      <xdr:rowOff>114300</xdr:rowOff>
    </xdr:from>
    <xdr:to>
      <xdr:col>24</xdr:col>
      <xdr:colOff>76200</xdr:colOff>
      <xdr:row>22</xdr:row>
      <xdr:rowOff>152400</xdr:rowOff>
    </xdr:to>
    <xdr:sp macro="" textlink="">
      <xdr:nvSpPr>
        <xdr:cNvPr id="295959" name="Text Box 23" hidden="1">
          <a:extLst>
            <a:ext uri="{FF2B5EF4-FFF2-40B4-BE49-F238E27FC236}">
              <a16:creationId xmlns:a16="http://schemas.microsoft.com/office/drawing/2014/main" id="{12CD0997-6DD6-4FAB-ADDB-83A7678A0821}"/>
            </a:ext>
          </a:extLst>
        </xdr:cNvPr>
        <xdr:cNvSpPr txBox="1">
          <a:spLocks noChangeArrowheads="1"/>
        </xdr:cNvSpPr>
      </xdr:nvSpPr>
      <xdr:spPr bwMode="auto">
        <a:xfrm>
          <a:off x="13792200" y="3416300"/>
          <a:ext cx="13525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295958" name="Text Box 22" hidden="1">
          <a:extLst>
            <a:ext uri="{FF2B5EF4-FFF2-40B4-BE49-F238E27FC236}">
              <a16:creationId xmlns:a16="http://schemas.microsoft.com/office/drawing/2014/main" id="{323A8572-BA11-41EB-AEA5-0ED70BF735C6}"/>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95971" name="Text Box 35" hidden="1">
          <a:extLst>
            <a:ext uri="{FF2B5EF4-FFF2-40B4-BE49-F238E27FC236}">
              <a16:creationId xmlns:a16="http://schemas.microsoft.com/office/drawing/2014/main" id="{EDC7B370-07FA-4217-8E9A-F68039133C32}"/>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95970" name="Text Box 34" hidden="1">
          <a:extLst>
            <a:ext uri="{FF2B5EF4-FFF2-40B4-BE49-F238E27FC236}">
              <a16:creationId xmlns:a16="http://schemas.microsoft.com/office/drawing/2014/main" id="{C5E75BA1-63C9-496F-ABE3-6D8FF467D03F}"/>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95969" name="Text Box 33" hidden="1">
          <a:extLst>
            <a:ext uri="{FF2B5EF4-FFF2-40B4-BE49-F238E27FC236}">
              <a16:creationId xmlns:a16="http://schemas.microsoft.com/office/drawing/2014/main" id="{DC7CBC6F-598C-4FA0-B12B-F4BFF43F8337}"/>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95968" name="Text Box 32" hidden="1">
          <a:extLst>
            <a:ext uri="{FF2B5EF4-FFF2-40B4-BE49-F238E27FC236}">
              <a16:creationId xmlns:a16="http://schemas.microsoft.com/office/drawing/2014/main" id="{9FEC78B4-40E2-41B9-B74C-CA0E75B2BF6A}"/>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95967" name="Text Box 31" hidden="1">
          <a:extLst>
            <a:ext uri="{FF2B5EF4-FFF2-40B4-BE49-F238E27FC236}">
              <a16:creationId xmlns:a16="http://schemas.microsoft.com/office/drawing/2014/main" id="{7A2608E9-F2CE-4175-8C8D-FA164EFF04B3}"/>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18</xdr:row>
      <xdr:rowOff>114300</xdr:rowOff>
    </xdr:from>
    <xdr:to>
      <xdr:col>24</xdr:col>
      <xdr:colOff>76200</xdr:colOff>
      <xdr:row>22</xdr:row>
      <xdr:rowOff>152400</xdr:rowOff>
    </xdr:to>
    <xdr:sp macro="" textlink="">
      <xdr:nvSpPr>
        <xdr:cNvPr id="295966" name="Text Box 30" hidden="1">
          <a:extLst>
            <a:ext uri="{FF2B5EF4-FFF2-40B4-BE49-F238E27FC236}">
              <a16:creationId xmlns:a16="http://schemas.microsoft.com/office/drawing/2014/main" id="{D77672D6-8958-4953-A3C4-4F14FAF149BD}"/>
            </a:ext>
          </a:extLst>
        </xdr:cNvPr>
        <xdr:cNvSpPr txBox="1">
          <a:spLocks noChangeArrowheads="1"/>
        </xdr:cNvSpPr>
      </xdr:nvSpPr>
      <xdr:spPr bwMode="auto">
        <a:xfrm>
          <a:off x="13277850" y="3467100"/>
          <a:ext cx="12858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295965" name="Text Box 29" hidden="1">
          <a:extLst>
            <a:ext uri="{FF2B5EF4-FFF2-40B4-BE49-F238E27FC236}">
              <a16:creationId xmlns:a16="http://schemas.microsoft.com/office/drawing/2014/main" id="{D2A5A4BA-7758-47CC-BE4D-2E642E6AC431}"/>
            </a:ext>
          </a:extLst>
        </xdr:cNvPr>
        <xdr:cNvSpPr txBox="1">
          <a:spLocks noChangeArrowheads="1"/>
        </xdr:cNvSpPr>
      </xdr:nvSpPr>
      <xdr:spPr bwMode="auto">
        <a:xfrm>
          <a:off x="4133850" y="46101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08231" name="Text Box 7" hidden="1">
          <a:extLst>
            <a:ext uri="{FF2B5EF4-FFF2-40B4-BE49-F238E27FC236}">
              <a16:creationId xmlns:a16="http://schemas.microsoft.com/office/drawing/2014/main" id="{E9FE1F2A-479B-4627-8716-B98DE89BB143}"/>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08230" name="Text Box 6" hidden="1">
          <a:extLst>
            <a:ext uri="{FF2B5EF4-FFF2-40B4-BE49-F238E27FC236}">
              <a16:creationId xmlns:a16="http://schemas.microsoft.com/office/drawing/2014/main" id="{D754893C-011F-4CE3-B78A-C820BDDB8CAC}"/>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08229" name="Text Box 5" hidden="1">
          <a:extLst>
            <a:ext uri="{FF2B5EF4-FFF2-40B4-BE49-F238E27FC236}">
              <a16:creationId xmlns:a16="http://schemas.microsoft.com/office/drawing/2014/main" id="{82F818F6-1797-4049-8941-4BC304CB264A}"/>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08228" name="Text Box 4" hidden="1">
          <a:extLst>
            <a:ext uri="{FF2B5EF4-FFF2-40B4-BE49-F238E27FC236}">
              <a16:creationId xmlns:a16="http://schemas.microsoft.com/office/drawing/2014/main" id="{F493FA09-7EEF-4B91-8749-7B0CE2902AAB}"/>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08227" name="Text Box 3" hidden="1">
          <a:extLst>
            <a:ext uri="{FF2B5EF4-FFF2-40B4-BE49-F238E27FC236}">
              <a16:creationId xmlns:a16="http://schemas.microsoft.com/office/drawing/2014/main" id="{8BB226C7-E080-41A1-A0EB-38AB6B9024D2}"/>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08225" name="Text Box 1" hidden="1">
          <a:extLst>
            <a:ext uri="{FF2B5EF4-FFF2-40B4-BE49-F238E27FC236}">
              <a16:creationId xmlns:a16="http://schemas.microsoft.com/office/drawing/2014/main" id="{8140F6BE-550F-4415-8DCF-E202EE1C7A54}"/>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95250</xdr:rowOff>
    </xdr:from>
    <xdr:to>
      <xdr:col>24</xdr:col>
      <xdr:colOff>76200</xdr:colOff>
      <xdr:row>22</xdr:row>
      <xdr:rowOff>152400</xdr:rowOff>
    </xdr:to>
    <xdr:sp macro="" textlink="">
      <xdr:nvSpPr>
        <xdr:cNvPr id="308232" name="Text Box 8" hidden="1">
          <a:extLst>
            <a:ext uri="{FF2B5EF4-FFF2-40B4-BE49-F238E27FC236}">
              <a16:creationId xmlns:a16="http://schemas.microsoft.com/office/drawing/2014/main" id="{21E35360-8BF2-4B74-A7EE-4DE918FCFA31}"/>
            </a:ext>
          </a:extLst>
        </xdr:cNvPr>
        <xdr:cNvSpPr txBox="1">
          <a:spLocks noChangeArrowheads="1"/>
        </xdr:cNvSpPr>
      </xdr:nvSpPr>
      <xdr:spPr bwMode="auto">
        <a:xfrm>
          <a:off x="13830300" y="3397250"/>
          <a:ext cx="1314450" cy="793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08239" name="Text Box 15" hidden="1">
          <a:extLst>
            <a:ext uri="{FF2B5EF4-FFF2-40B4-BE49-F238E27FC236}">
              <a16:creationId xmlns:a16="http://schemas.microsoft.com/office/drawing/2014/main" id="{5B50519B-5F37-47B5-BEF4-5A7A5DBF9D93}"/>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08238" name="Text Box 14" hidden="1">
          <a:extLst>
            <a:ext uri="{FF2B5EF4-FFF2-40B4-BE49-F238E27FC236}">
              <a16:creationId xmlns:a16="http://schemas.microsoft.com/office/drawing/2014/main" id="{4CC1CFAC-8CB3-434D-8B0D-CF3BFB23DD5F}"/>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08237" name="Text Box 13" hidden="1">
          <a:extLst>
            <a:ext uri="{FF2B5EF4-FFF2-40B4-BE49-F238E27FC236}">
              <a16:creationId xmlns:a16="http://schemas.microsoft.com/office/drawing/2014/main" id="{8A180721-078E-40A8-8E8A-213BF69B6DF2}"/>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08236" name="Text Box 12" hidden="1">
          <a:extLst>
            <a:ext uri="{FF2B5EF4-FFF2-40B4-BE49-F238E27FC236}">
              <a16:creationId xmlns:a16="http://schemas.microsoft.com/office/drawing/2014/main" id="{81485811-463F-4869-B39D-4B68E1DEEB15}"/>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08235" name="Text Box 11" hidden="1">
          <a:extLst>
            <a:ext uri="{FF2B5EF4-FFF2-40B4-BE49-F238E27FC236}">
              <a16:creationId xmlns:a16="http://schemas.microsoft.com/office/drawing/2014/main" id="{A433A5E4-2937-46DD-AD06-F5CDB52DB2A7}"/>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08234" name="Text Box 10" hidden="1">
          <a:extLst>
            <a:ext uri="{FF2B5EF4-FFF2-40B4-BE49-F238E27FC236}">
              <a16:creationId xmlns:a16="http://schemas.microsoft.com/office/drawing/2014/main" id="{1C0FE9ED-D9A1-4B0D-ADE3-386F730B0E23}"/>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08233" name="Text Box 9" hidden="1">
          <a:extLst>
            <a:ext uri="{FF2B5EF4-FFF2-40B4-BE49-F238E27FC236}">
              <a16:creationId xmlns:a16="http://schemas.microsoft.com/office/drawing/2014/main" id="{C224F7C9-8374-4B3C-8FE4-2552A3F81144}"/>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08246" name="Text Box 22" hidden="1">
          <a:extLst>
            <a:ext uri="{FF2B5EF4-FFF2-40B4-BE49-F238E27FC236}">
              <a16:creationId xmlns:a16="http://schemas.microsoft.com/office/drawing/2014/main" id="{3D2F50B1-2095-F9F4-DB52-34550233A314}"/>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08245" name="Text Box 21" hidden="1">
          <a:extLst>
            <a:ext uri="{FF2B5EF4-FFF2-40B4-BE49-F238E27FC236}">
              <a16:creationId xmlns:a16="http://schemas.microsoft.com/office/drawing/2014/main" id="{02849EEE-C552-9570-73D8-A6E5B9E6085F}"/>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08244" name="Text Box 20" hidden="1">
          <a:extLst>
            <a:ext uri="{FF2B5EF4-FFF2-40B4-BE49-F238E27FC236}">
              <a16:creationId xmlns:a16="http://schemas.microsoft.com/office/drawing/2014/main" id="{CB071007-0C6E-AF32-17AD-9D8D93C209A7}"/>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08243" name="Text Box 19" hidden="1">
          <a:extLst>
            <a:ext uri="{FF2B5EF4-FFF2-40B4-BE49-F238E27FC236}">
              <a16:creationId xmlns:a16="http://schemas.microsoft.com/office/drawing/2014/main" id="{E873B2B1-A291-499A-9E76-70A57E16EB6A}"/>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08242" name="Text Box 18" hidden="1">
          <a:extLst>
            <a:ext uri="{FF2B5EF4-FFF2-40B4-BE49-F238E27FC236}">
              <a16:creationId xmlns:a16="http://schemas.microsoft.com/office/drawing/2014/main" id="{7C470496-C317-79F2-8536-17CEB793CEA1}"/>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08241" name="Text Box 17" hidden="1">
          <a:extLst>
            <a:ext uri="{FF2B5EF4-FFF2-40B4-BE49-F238E27FC236}">
              <a16:creationId xmlns:a16="http://schemas.microsoft.com/office/drawing/2014/main" id="{3F1547B7-A6E2-B856-6B0B-12F4166418FA}"/>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08240" name="Text Box 16" hidden="1">
          <a:extLst>
            <a:ext uri="{FF2B5EF4-FFF2-40B4-BE49-F238E27FC236}">
              <a16:creationId xmlns:a16="http://schemas.microsoft.com/office/drawing/2014/main" id="{E59E7736-E1D4-B843-9FD2-3658985925AC}"/>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08253" name="Text Box 29" hidden="1">
          <a:extLst>
            <a:ext uri="{FF2B5EF4-FFF2-40B4-BE49-F238E27FC236}">
              <a16:creationId xmlns:a16="http://schemas.microsoft.com/office/drawing/2014/main" id="{896F0F55-B470-09F1-AB0A-78F6D2C640B9}"/>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08252" name="Text Box 28" hidden="1">
          <a:extLst>
            <a:ext uri="{FF2B5EF4-FFF2-40B4-BE49-F238E27FC236}">
              <a16:creationId xmlns:a16="http://schemas.microsoft.com/office/drawing/2014/main" id="{DCDB863C-D897-4742-BF1C-8EF93A8CC55E}"/>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08251" name="Text Box 27" hidden="1">
          <a:extLst>
            <a:ext uri="{FF2B5EF4-FFF2-40B4-BE49-F238E27FC236}">
              <a16:creationId xmlns:a16="http://schemas.microsoft.com/office/drawing/2014/main" id="{CF6EE5EB-EDD0-5307-EDA5-14ABA59ED622}"/>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08250" name="Text Box 26" hidden="1">
          <a:extLst>
            <a:ext uri="{FF2B5EF4-FFF2-40B4-BE49-F238E27FC236}">
              <a16:creationId xmlns:a16="http://schemas.microsoft.com/office/drawing/2014/main" id="{660659E3-1935-A713-923E-4765B9CBB8B2}"/>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08249" name="Text Box 25" hidden="1">
          <a:extLst>
            <a:ext uri="{FF2B5EF4-FFF2-40B4-BE49-F238E27FC236}">
              <a16:creationId xmlns:a16="http://schemas.microsoft.com/office/drawing/2014/main" id="{0AAEA95A-AFBE-16FE-A35E-B4A6AFD60A99}"/>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08248" name="Text Box 24" hidden="1">
          <a:extLst>
            <a:ext uri="{FF2B5EF4-FFF2-40B4-BE49-F238E27FC236}">
              <a16:creationId xmlns:a16="http://schemas.microsoft.com/office/drawing/2014/main" id="{BEA3989D-E1F5-089F-939B-3A0409161E90}"/>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08247" name="Text Box 23" hidden="1">
          <a:extLst>
            <a:ext uri="{FF2B5EF4-FFF2-40B4-BE49-F238E27FC236}">
              <a16:creationId xmlns:a16="http://schemas.microsoft.com/office/drawing/2014/main" id="{5E09549C-F6E8-3605-45F7-AF2BC70CE20B}"/>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08254" name="Text Box 30" hidden="1">
          <a:extLst>
            <a:ext uri="{FF2B5EF4-FFF2-40B4-BE49-F238E27FC236}">
              <a16:creationId xmlns:a16="http://schemas.microsoft.com/office/drawing/2014/main" id="{3F31747B-99A9-C537-A370-312B0332603A}"/>
            </a:ext>
          </a:extLst>
        </xdr:cNvPr>
        <xdr:cNvSpPr txBox="1">
          <a:spLocks noChangeArrowheads="1"/>
        </xdr:cNvSpPr>
      </xdr:nvSpPr>
      <xdr:spPr bwMode="auto">
        <a:xfrm>
          <a:off x="14262100" y="1917700"/>
          <a:ext cx="13335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19.xml><?xml version="1.0" encoding="utf-8"?>
<xdr:wsDr xmlns:xdr="http://schemas.openxmlformats.org/drawingml/2006/spreadsheetDrawing" xmlns:a="http://schemas.openxmlformats.org/drawingml/2006/main" xmlns:r="http://schemas.openxmlformats.org/officeDocument/2006/relationships">
  <xdr:twoCellAnchor editAs="absolute">
    <xdr:from>
      <xdr:col>1</xdr:col>
      <xdr:colOff>1742984</xdr:colOff>
      <xdr:row>12</xdr:row>
      <xdr:rowOff>263737</xdr:rowOff>
    </xdr:from>
    <xdr:to>
      <xdr:col>3</xdr:col>
      <xdr:colOff>485412</xdr:colOff>
      <xdr:row>15</xdr:row>
      <xdr:rowOff>187537</xdr:rowOff>
    </xdr:to>
    <xdr:sp macro="" textlink="">
      <xdr:nvSpPr>
        <xdr:cNvPr id="159745" name="Text Box 1" hidden="1">
          <a:extLst>
            <a:ext uri="{FF2B5EF4-FFF2-40B4-BE49-F238E27FC236}">
              <a16:creationId xmlns:a16="http://schemas.microsoft.com/office/drawing/2014/main" id="{BC54E1BE-977C-4357-BE8C-6D1DB59C9060}"/>
            </a:ext>
          </a:extLst>
        </xdr:cNvPr>
        <xdr:cNvSpPr txBox="1">
          <a:spLocks noChangeArrowheads="1"/>
        </xdr:cNvSpPr>
      </xdr:nvSpPr>
      <xdr:spPr bwMode="auto">
        <a:xfrm>
          <a:off x="2583180" y="4328160"/>
          <a:ext cx="1661160" cy="63246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1742984</xdr:colOff>
      <xdr:row>12</xdr:row>
      <xdr:rowOff>263737</xdr:rowOff>
    </xdr:from>
    <xdr:to>
      <xdr:col>3</xdr:col>
      <xdr:colOff>485412</xdr:colOff>
      <xdr:row>15</xdr:row>
      <xdr:rowOff>187537</xdr:rowOff>
    </xdr:to>
    <xdr:sp macro="" textlink="">
      <xdr:nvSpPr>
        <xdr:cNvPr id="254977" name="Text Box 1" hidden="1">
          <a:extLst>
            <a:ext uri="{FF2B5EF4-FFF2-40B4-BE49-F238E27FC236}">
              <a16:creationId xmlns:a16="http://schemas.microsoft.com/office/drawing/2014/main" id="{6E659D6B-F68E-4A42-AB35-1798F1D83432}"/>
            </a:ext>
          </a:extLst>
        </xdr:cNvPr>
        <xdr:cNvSpPr txBox="1">
          <a:spLocks noChangeArrowheads="1"/>
        </xdr:cNvSpPr>
      </xdr:nvSpPr>
      <xdr:spPr bwMode="auto">
        <a:xfrm>
          <a:off x="2505075" y="4400550"/>
          <a:ext cx="1600200" cy="638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12</xdr:row>
      <xdr:rowOff>218864</xdr:rowOff>
    </xdr:from>
    <xdr:to>
      <xdr:col>4</xdr:col>
      <xdr:colOff>0</xdr:colOff>
      <xdr:row>15</xdr:row>
      <xdr:rowOff>145838</xdr:rowOff>
    </xdr:to>
    <xdr:sp macro="" textlink="">
      <xdr:nvSpPr>
        <xdr:cNvPr id="254983" name="Text Box 7" hidden="1">
          <a:extLst>
            <a:ext uri="{FF2B5EF4-FFF2-40B4-BE49-F238E27FC236}">
              <a16:creationId xmlns:a16="http://schemas.microsoft.com/office/drawing/2014/main" id="{12B79786-25D3-41B0-B836-4BE41BE32A66}"/>
            </a:ext>
          </a:extLst>
        </xdr:cNvPr>
        <xdr:cNvSpPr txBox="1">
          <a:spLocks noChangeArrowheads="1"/>
        </xdr:cNvSpPr>
      </xdr:nvSpPr>
      <xdr:spPr bwMode="auto">
        <a:xfrm>
          <a:off x="3028950" y="4352925"/>
          <a:ext cx="1371600" cy="6572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12</xdr:row>
      <xdr:rowOff>218864</xdr:rowOff>
    </xdr:from>
    <xdr:to>
      <xdr:col>4</xdr:col>
      <xdr:colOff>0</xdr:colOff>
      <xdr:row>15</xdr:row>
      <xdr:rowOff>145838</xdr:rowOff>
    </xdr:to>
    <xdr:sp macro="" textlink="">
      <xdr:nvSpPr>
        <xdr:cNvPr id="254984" name="Text Box 8" hidden="1">
          <a:extLst>
            <a:ext uri="{FF2B5EF4-FFF2-40B4-BE49-F238E27FC236}">
              <a16:creationId xmlns:a16="http://schemas.microsoft.com/office/drawing/2014/main" id="{2EFA3C81-D9E8-43CC-BC32-A8A5BD689757}"/>
            </a:ext>
          </a:extLst>
        </xdr:cNvPr>
        <xdr:cNvSpPr txBox="1">
          <a:spLocks noChangeArrowheads="1"/>
        </xdr:cNvSpPr>
      </xdr:nvSpPr>
      <xdr:spPr bwMode="auto">
        <a:xfrm>
          <a:off x="3028950" y="4352925"/>
          <a:ext cx="1371600" cy="657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12</xdr:row>
      <xdr:rowOff>218864</xdr:rowOff>
    </xdr:from>
    <xdr:to>
      <xdr:col>4</xdr:col>
      <xdr:colOff>0</xdr:colOff>
      <xdr:row>15</xdr:row>
      <xdr:rowOff>145838</xdr:rowOff>
    </xdr:to>
    <xdr:sp macro="" textlink="">
      <xdr:nvSpPr>
        <xdr:cNvPr id="254985" name="Text Box 9" hidden="1">
          <a:extLst>
            <a:ext uri="{FF2B5EF4-FFF2-40B4-BE49-F238E27FC236}">
              <a16:creationId xmlns:a16="http://schemas.microsoft.com/office/drawing/2014/main" id="{4C0B898D-7FD7-4662-B8AB-AA379418E244}"/>
            </a:ext>
          </a:extLst>
        </xdr:cNvPr>
        <xdr:cNvSpPr txBox="1">
          <a:spLocks noChangeArrowheads="1"/>
        </xdr:cNvSpPr>
      </xdr:nvSpPr>
      <xdr:spPr bwMode="auto">
        <a:xfrm>
          <a:off x="3116580" y="4290060"/>
          <a:ext cx="1432560" cy="6629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12</xdr:row>
      <xdr:rowOff>190924</xdr:rowOff>
    </xdr:from>
    <xdr:to>
      <xdr:col>4</xdr:col>
      <xdr:colOff>0</xdr:colOff>
      <xdr:row>15</xdr:row>
      <xdr:rowOff>145838</xdr:rowOff>
    </xdr:to>
    <xdr:sp macro="" textlink="">
      <xdr:nvSpPr>
        <xdr:cNvPr id="254986" name="Text Box 10" hidden="1">
          <a:extLst>
            <a:ext uri="{FF2B5EF4-FFF2-40B4-BE49-F238E27FC236}">
              <a16:creationId xmlns:a16="http://schemas.microsoft.com/office/drawing/2014/main" id="{9AE26B22-D588-4457-95D8-D09286F22483}"/>
            </a:ext>
          </a:extLst>
        </xdr:cNvPr>
        <xdr:cNvSpPr txBox="1">
          <a:spLocks noChangeArrowheads="1"/>
        </xdr:cNvSpPr>
      </xdr:nvSpPr>
      <xdr:spPr bwMode="auto">
        <a:xfrm>
          <a:off x="3116580" y="4282440"/>
          <a:ext cx="1432560" cy="6629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12</xdr:row>
      <xdr:rowOff>180764</xdr:rowOff>
    </xdr:from>
    <xdr:to>
      <xdr:col>4</xdr:col>
      <xdr:colOff>0</xdr:colOff>
      <xdr:row>15</xdr:row>
      <xdr:rowOff>145838</xdr:rowOff>
    </xdr:to>
    <xdr:sp macro="" textlink="">
      <xdr:nvSpPr>
        <xdr:cNvPr id="254987" name="Text Box 11" hidden="1">
          <a:extLst>
            <a:ext uri="{FF2B5EF4-FFF2-40B4-BE49-F238E27FC236}">
              <a16:creationId xmlns:a16="http://schemas.microsoft.com/office/drawing/2014/main" id="{D06A8E9F-DD2B-4A89-8116-0F75F9FBCAB7}"/>
            </a:ext>
          </a:extLst>
        </xdr:cNvPr>
        <xdr:cNvSpPr txBox="1">
          <a:spLocks noChangeArrowheads="1"/>
        </xdr:cNvSpPr>
      </xdr:nvSpPr>
      <xdr:spPr bwMode="auto">
        <a:xfrm>
          <a:off x="3028950" y="4333875"/>
          <a:ext cx="1371600" cy="666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274320</xdr:rowOff>
    </xdr:to>
    <xdr:sp macro="" textlink="">
      <xdr:nvSpPr>
        <xdr:cNvPr id="254988" name="Text Box 12" hidden="1">
          <a:extLst>
            <a:ext uri="{FF2B5EF4-FFF2-40B4-BE49-F238E27FC236}">
              <a16:creationId xmlns:a16="http://schemas.microsoft.com/office/drawing/2014/main" id="{1D62F115-3133-44C6-AF58-5F0199EA47B2}"/>
            </a:ext>
          </a:extLst>
        </xdr:cNvPr>
        <xdr:cNvSpPr txBox="1">
          <a:spLocks noChangeArrowheads="1"/>
        </xdr:cNvSpPr>
      </xdr:nvSpPr>
      <xdr:spPr bwMode="auto">
        <a:xfrm>
          <a:off x="3028950" y="4638675"/>
          <a:ext cx="137160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274320</xdr:rowOff>
    </xdr:to>
    <xdr:sp macro="" textlink="">
      <xdr:nvSpPr>
        <xdr:cNvPr id="254989" name="Text Box 13" hidden="1">
          <a:extLst>
            <a:ext uri="{FF2B5EF4-FFF2-40B4-BE49-F238E27FC236}">
              <a16:creationId xmlns:a16="http://schemas.microsoft.com/office/drawing/2014/main" id="{64F53FB9-29E6-4F60-B163-17AA0D932941}"/>
            </a:ext>
          </a:extLst>
        </xdr:cNvPr>
        <xdr:cNvSpPr txBox="1">
          <a:spLocks noChangeArrowheads="1"/>
        </xdr:cNvSpPr>
      </xdr:nvSpPr>
      <xdr:spPr bwMode="auto">
        <a:xfrm>
          <a:off x="3028950" y="4638675"/>
          <a:ext cx="137160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274320</xdr:rowOff>
    </xdr:to>
    <xdr:sp macro="" textlink="">
      <xdr:nvSpPr>
        <xdr:cNvPr id="254990" name="Text Box 14" hidden="1">
          <a:extLst>
            <a:ext uri="{FF2B5EF4-FFF2-40B4-BE49-F238E27FC236}">
              <a16:creationId xmlns:a16="http://schemas.microsoft.com/office/drawing/2014/main" id="{77EF7484-A443-4978-B67F-7FD01FE1B7FE}"/>
            </a:ext>
          </a:extLst>
        </xdr:cNvPr>
        <xdr:cNvSpPr txBox="1">
          <a:spLocks noChangeArrowheads="1"/>
        </xdr:cNvSpPr>
      </xdr:nvSpPr>
      <xdr:spPr bwMode="auto">
        <a:xfrm>
          <a:off x="3116580" y="4602480"/>
          <a:ext cx="1432560" cy="792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274320</xdr:rowOff>
    </xdr:to>
    <xdr:sp macro="" textlink="">
      <xdr:nvSpPr>
        <xdr:cNvPr id="254991" name="Text Box 15" hidden="1">
          <a:extLst>
            <a:ext uri="{FF2B5EF4-FFF2-40B4-BE49-F238E27FC236}">
              <a16:creationId xmlns:a16="http://schemas.microsoft.com/office/drawing/2014/main" id="{37396FA4-03EC-48AB-9E6E-5CE4048A7BC0}"/>
            </a:ext>
          </a:extLst>
        </xdr:cNvPr>
        <xdr:cNvSpPr txBox="1">
          <a:spLocks noChangeArrowheads="1"/>
        </xdr:cNvSpPr>
      </xdr:nvSpPr>
      <xdr:spPr bwMode="auto">
        <a:xfrm>
          <a:off x="3116580" y="4602480"/>
          <a:ext cx="1432560" cy="792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274320</xdr:rowOff>
    </xdr:to>
    <xdr:sp macro="" textlink="">
      <xdr:nvSpPr>
        <xdr:cNvPr id="254992" name="Text Box 16" hidden="1">
          <a:extLst>
            <a:ext uri="{FF2B5EF4-FFF2-40B4-BE49-F238E27FC236}">
              <a16:creationId xmlns:a16="http://schemas.microsoft.com/office/drawing/2014/main" id="{0116FCBA-0697-45F4-9858-99156A110324}"/>
            </a:ext>
          </a:extLst>
        </xdr:cNvPr>
        <xdr:cNvSpPr txBox="1">
          <a:spLocks noChangeArrowheads="1"/>
        </xdr:cNvSpPr>
      </xdr:nvSpPr>
      <xdr:spPr bwMode="auto">
        <a:xfrm>
          <a:off x="3116580" y="4602480"/>
          <a:ext cx="1432560" cy="792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274320</xdr:rowOff>
    </xdr:to>
    <xdr:sp macro="" textlink="">
      <xdr:nvSpPr>
        <xdr:cNvPr id="254993" name="Text Box 17" hidden="1">
          <a:extLst>
            <a:ext uri="{FF2B5EF4-FFF2-40B4-BE49-F238E27FC236}">
              <a16:creationId xmlns:a16="http://schemas.microsoft.com/office/drawing/2014/main" id="{FB801DF9-907F-4280-ACC3-28BBE3B78A24}"/>
            </a:ext>
          </a:extLst>
        </xdr:cNvPr>
        <xdr:cNvSpPr txBox="1">
          <a:spLocks noChangeArrowheads="1"/>
        </xdr:cNvSpPr>
      </xdr:nvSpPr>
      <xdr:spPr bwMode="auto">
        <a:xfrm>
          <a:off x="3028950" y="4638675"/>
          <a:ext cx="137160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274320</xdr:rowOff>
    </xdr:to>
    <xdr:sp macro="" textlink="">
      <xdr:nvSpPr>
        <xdr:cNvPr id="254994" name="Text Box 18" hidden="1">
          <a:extLst>
            <a:ext uri="{FF2B5EF4-FFF2-40B4-BE49-F238E27FC236}">
              <a16:creationId xmlns:a16="http://schemas.microsoft.com/office/drawing/2014/main" id="{959FF662-5399-45FE-9CF6-C62B329FB196}"/>
            </a:ext>
          </a:extLst>
        </xdr:cNvPr>
        <xdr:cNvSpPr txBox="1">
          <a:spLocks noChangeArrowheads="1"/>
        </xdr:cNvSpPr>
      </xdr:nvSpPr>
      <xdr:spPr bwMode="auto">
        <a:xfrm>
          <a:off x="3028950" y="4638675"/>
          <a:ext cx="137160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23</xdr:row>
      <xdr:rowOff>159808</xdr:rowOff>
    </xdr:from>
    <xdr:to>
      <xdr:col>4</xdr:col>
      <xdr:colOff>0</xdr:colOff>
      <xdr:row>30</xdr:row>
      <xdr:rowOff>10230</xdr:rowOff>
    </xdr:to>
    <xdr:sp macro="" textlink="">
      <xdr:nvSpPr>
        <xdr:cNvPr id="254995" name="Text Box 19" hidden="1">
          <a:extLst>
            <a:ext uri="{FF2B5EF4-FFF2-40B4-BE49-F238E27FC236}">
              <a16:creationId xmlns:a16="http://schemas.microsoft.com/office/drawing/2014/main" id="{3576AA5F-EA4E-4643-97E0-779CC4C397AD}"/>
            </a:ext>
          </a:extLst>
        </xdr:cNvPr>
        <xdr:cNvSpPr txBox="1">
          <a:spLocks noChangeArrowheads="1"/>
        </xdr:cNvSpPr>
      </xdr:nvSpPr>
      <xdr:spPr bwMode="auto">
        <a:xfrm>
          <a:off x="3028950" y="7077075"/>
          <a:ext cx="1371600" cy="1438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23</xdr:row>
      <xdr:rowOff>159808</xdr:rowOff>
    </xdr:from>
    <xdr:to>
      <xdr:col>4</xdr:col>
      <xdr:colOff>0</xdr:colOff>
      <xdr:row>30</xdr:row>
      <xdr:rowOff>10230</xdr:rowOff>
    </xdr:to>
    <xdr:sp macro="" textlink="">
      <xdr:nvSpPr>
        <xdr:cNvPr id="254996" name="Text Box 20" hidden="1">
          <a:extLst>
            <a:ext uri="{FF2B5EF4-FFF2-40B4-BE49-F238E27FC236}">
              <a16:creationId xmlns:a16="http://schemas.microsoft.com/office/drawing/2014/main" id="{5E0C705F-1F71-409E-8333-D9539325E5E4}"/>
            </a:ext>
          </a:extLst>
        </xdr:cNvPr>
        <xdr:cNvSpPr txBox="1">
          <a:spLocks noChangeArrowheads="1"/>
        </xdr:cNvSpPr>
      </xdr:nvSpPr>
      <xdr:spPr bwMode="auto">
        <a:xfrm>
          <a:off x="3130550" y="7099300"/>
          <a:ext cx="1371600" cy="1428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102659</xdr:rowOff>
    </xdr:to>
    <xdr:sp macro="" textlink="">
      <xdr:nvSpPr>
        <xdr:cNvPr id="254997" name="Text Box 21" hidden="1">
          <a:extLst>
            <a:ext uri="{FF2B5EF4-FFF2-40B4-BE49-F238E27FC236}">
              <a16:creationId xmlns:a16="http://schemas.microsoft.com/office/drawing/2014/main" id="{8EEA13B3-0E0F-4912-A2A1-A987DFDFD63D}"/>
            </a:ext>
          </a:extLst>
        </xdr:cNvPr>
        <xdr:cNvSpPr txBox="1">
          <a:spLocks noChangeArrowheads="1"/>
        </xdr:cNvSpPr>
      </xdr:nvSpPr>
      <xdr:spPr bwMode="auto">
        <a:xfrm>
          <a:off x="3130550" y="6229350"/>
          <a:ext cx="1371600" cy="1435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4998" name="Text Box 22" hidden="1">
          <a:extLst>
            <a:ext uri="{FF2B5EF4-FFF2-40B4-BE49-F238E27FC236}">
              <a16:creationId xmlns:a16="http://schemas.microsoft.com/office/drawing/2014/main" id="{BD3B9FD5-B9A1-49B0-A619-308F092A3E55}"/>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4999" name="Text Box 23" hidden="1">
          <a:extLst>
            <a:ext uri="{FF2B5EF4-FFF2-40B4-BE49-F238E27FC236}">
              <a16:creationId xmlns:a16="http://schemas.microsoft.com/office/drawing/2014/main" id="{C638D3B4-3F3D-4C40-A1CB-9F43E24A0B6A}"/>
            </a:ext>
          </a:extLst>
        </xdr:cNvPr>
        <xdr:cNvSpPr txBox="1">
          <a:spLocks noChangeArrowheads="1"/>
        </xdr:cNvSpPr>
      </xdr:nvSpPr>
      <xdr:spPr bwMode="auto">
        <a:xfrm>
          <a:off x="3136900" y="6229350"/>
          <a:ext cx="1371600" cy="1416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5000" name="Text Box 24" hidden="1">
          <a:extLst>
            <a:ext uri="{FF2B5EF4-FFF2-40B4-BE49-F238E27FC236}">
              <a16:creationId xmlns:a16="http://schemas.microsoft.com/office/drawing/2014/main" id="{A7AA7EB7-DA35-475E-AC06-E9BBDE52E202}"/>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5003" name="Text Box 27" hidden="1">
          <a:extLst>
            <a:ext uri="{FF2B5EF4-FFF2-40B4-BE49-F238E27FC236}">
              <a16:creationId xmlns:a16="http://schemas.microsoft.com/office/drawing/2014/main" id="{D6DE205F-8B29-41B0-B341-096D1181ED5D}"/>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5002" name="Text Box 26" hidden="1">
          <a:extLst>
            <a:ext uri="{FF2B5EF4-FFF2-40B4-BE49-F238E27FC236}">
              <a16:creationId xmlns:a16="http://schemas.microsoft.com/office/drawing/2014/main" id="{CDE98A1E-ACF1-4638-A8B9-072AD64442F6}"/>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5001" name="Text Box 25" hidden="1">
          <a:extLst>
            <a:ext uri="{FF2B5EF4-FFF2-40B4-BE49-F238E27FC236}">
              <a16:creationId xmlns:a16="http://schemas.microsoft.com/office/drawing/2014/main" id="{836FFB0E-5233-4646-BBA0-4598AC4C6AD5}"/>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5006" name="Text Box 30" hidden="1">
          <a:extLst>
            <a:ext uri="{FF2B5EF4-FFF2-40B4-BE49-F238E27FC236}">
              <a16:creationId xmlns:a16="http://schemas.microsoft.com/office/drawing/2014/main" id="{F736C49D-52AE-4347-B120-79B2A5A17E56}"/>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5005" name="Text Box 29" hidden="1">
          <a:extLst>
            <a:ext uri="{FF2B5EF4-FFF2-40B4-BE49-F238E27FC236}">
              <a16:creationId xmlns:a16="http://schemas.microsoft.com/office/drawing/2014/main" id="{7E25F268-8D34-4975-8DF5-C1714606D176}"/>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5004" name="Text Box 28" hidden="1">
          <a:extLst>
            <a:ext uri="{FF2B5EF4-FFF2-40B4-BE49-F238E27FC236}">
              <a16:creationId xmlns:a16="http://schemas.microsoft.com/office/drawing/2014/main" id="{15FF75B6-1A5A-4ED4-9DF8-7C05A3CE9701}"/>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5007" name="Text Box 31" hidden="1">
          <a:extLst>
            <a:ext uri="{FF2B5EF4-FFF2-40B4-BE49-F238E27FC236}">
              <a16:creationId xmlns:a16="http://schemas.microsoft.com/office/drawing/2014/main" id="{4BC83042-89D7-4585-A8F1-BF72E1DB0326}"/>
            </a:ext>
          </a:extLst>
        </xdr:cNvPr>
        <xdr:cNvSpPr txBox="1">
          <a:spLocks noChangeArrowheads="1"/>
        </xdr:cNvSpPr>
      </xdr:nvSpPr>
      <xdr:spPr bwMode="auto">
        <a:xfrm>
          <a:off x="3028950" y="6238875"/>
          <a:ext cx="137160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5008" name="Text Box 32" hidden="1">
          <a:extLst>
            <a:ext uri="{FF2B5EF4-FFF2-40B4-BE49-F238E27FC236}">
              <a16:creationId xmlns:a16="http://schemas.microsoft.com/office/drawing/2014/main" id="{6157CAE3-C247-46D4-BC7A-FF01A72C9EAD}"/>
            </a:ext>
          </a:extLst>
        </xdr:cNvPr>
        <xdr:cNvSpPr txBox="1">
          <a:spLocks noChangeArrowheads="1"/>
        </xdr:cNvSpPr>
      </xdr:nvSpPr>
      <xdr:spPr bwMode="auto">
        <a:xfrm>
          <a:off x="311658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5009" name="Text Box 33" hidden="1">
          <a:extLst>
            <a:ext uri="{FF2B5EF4-FFF2-40B4-BE49-F238E27FC236}">
              <a16:creationId xmlns:a16="http://schemas.microsoft.com/office/drawing/2014/main" id="{81D44EF4-4AE9-4976-891A-8530E38A9FAA}"/>
            </a:ext>
          </a:extLst>
        </xdr:cNvPr>
        <xdr:cNvSpPr txBox="1">
          <a:spLocks noChangeArrowheads="1"/>
        </xdr:cNvSpPr>
      </xdr:nvSpPr>
      <xdr:spPr bwMode="auto">
        <a:xfrm>
          <a:off x="3028950" y="6238875"/>
          <a:ext cx="137160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5010" name="Text Box 34" hidden="1">
          <a:extLst>
            <a:ext uri="{FF2B5EF4-FFF2-40B4-BE49-F238E27FC236}">
              <a16:creationId xmlns:a16="http://schemas.microsoft.com/office/drawing/2014/main" id="{16912E82-7D9F-4F03-894F-2D060BEB030C}"/>
            </a:ext>
          </a:extLst>
        </xdr:cNvPr>
        <xdr:cNvSpPr txBox="1">
          <a:spLocks noChangeArrowheads="1"/>
        </xdr:cNvSpPr>
      </xdr:nvSpPr>
      <xdr:spPr bwMode="auto">
        <a:xfrm>
          <a:off x="3136900" y="6229350"/>
          <a:ext cx="1371600" cy="1416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5011" name="Text Box 35" hidden="1">
          <a:extLst>
            <a:ext uri="{FF2B5EF4-FFF2-40B4-BE49-F238E27FC236}">
              <a16:creationId xmlns:a16="http://schemas.microsoft.com/office/drawing/2014/main" id="{73B3882F-B4AC-4184-A1CA-789FE50C7A7B}"/>
            </a:ext>
          </a:extLst>
        </xdr:cNvPr>
        <xdr:cNvSpPr txBox="1">
          <a:spLocks noChangeArrowheads="1"/>
        </xdr:cNvSpPr>
      </xdr:nvSpPr>
      <xdr:spPr bwMode="auto">
        <a:xfrm>
          <a:off x="3038475" y="6238875"/>
          <a:ext cx="137160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0</xdr:rowOff>
    </xdr:from>
    <xdr:to>
      <xdr:col>4</xdr:col>
      <xdr:colOff>0</xdr:colOff>
      <xdr:row>19</xdr:row>
      <xdr:rowOff>135466</xdr:rowOff>
    </xdr:to>
    <xdr:sp macro="" textlink="">
      <xdr:nvSpPr>
        <xdr:cNvPr id="255012" name="Text Box 36" hidden="1">
          <a:extLst>
            <a:ext uri="{FF2B5EF4-FFF2-40B4-BE49-F238E27FC236}">
              <a16:creationId xmlns:a16="http://schemas.microsoft.com/office/drawing/2014/main" id="{EE97BB65-50BB-493B-AD63-DED731F83399}"/>
            </a:ext>
          </a:extLst>
        </xdr:cNvPr>
        <xdr:cNvSpPr txBox="1">
          <a:spLocks noChangeArrowheads="1"/>
        </xdr:cNvSpPr>
      </xdr:nvSpPr>
      <xdr:spPr bwMode="auto">
        <a:xfrm>
          <a:off x="3038475" y="4676775"/>
          <a:ext cx="137160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255013" name="Text Box 37" hidden="1">
          <a:extLst>
            <a:ext uri="{FF2B5EF4-FFF2-40B4-BE49-F238E27FC236}">
              <a16:creationId xmlns:a16="http://schemas.microsoft.com/office/drawing/2014/main" id="{CE833010-E69E-4B80-B461-4A01B33351E1}"/>
            </a:ext>
          </a:extLst>
        </xdr:cNvPr>
        <xdr:cNvSpPr txBox="1">
          <a:spLocks noChangeArrowheads="1"/>
        </xdr:cNvSpPr>
      </xdr:nvSpPr>
      <xdr:spPr bwMode="auto">
        <a:xfrm>
          <a:off x="15316200" y="3724275"/>
          <a:ext cx="12954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16</xdr:row>
      <xdr:rowOff>323850</xdr:rowOff>
    </xdr:from>
    <xdr:to>
      <xdr:col>3</xdr:col>
      <xdr:colOff>609600</xdr:colOff>
      <xdr:row>19</xdr:row>
      <xdr:rowOff>306916</xdr:rowOff>
    </xdr:to>
    <xdr:sp macro="" textlink="">
      <xdr:nvSpPr>
        <xdr:cNvPr id="255014" name="Text Box 38" hidden="1">
          <a:extLst>
            <a:ext uri="{FF2B5EF4-FFF2-40B4-BE49-F238E27FC236}">
              <a16:creationId xmlns:a16="http://schemas.microsoft.com/office/drawing/2014/main" id="{EF6913EB-1B76-4A39-B8B6-F3106D8CE9D4}"/>
            </a:ext>
          </a:extLst>
        </xdr:cNvPr>
        <xdr:cNvSpPr txBox="1">
          <a:spLocks noChangeArrowheads="1"/>
        </xdr:cNvSpPr>
      </xdr:nvSpPr>
      <xdr:spPr bwMode="auto">
        <a:xfrm>
          <a:off x="2981325" y="5505450"/>
          <a:ext cx="12763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1059</xdr:rowOff>
    </xdr:from>
    <xdr:to>
      <xdr:col>4</xdr:col>
      <xdr:colOff>0</xdr:colOff>
      <xdr:row>19</xdr:row>
      <xdr:rowOff>133350</xdr:rowOff>
    </xdr:to>
    <xdr:sp macro="" textlink="">
      <xdr:nvSpPr>
        <xdr:cNvPr id="296963" name="Text Box 3" hidden="1">
          <a:extLst>
            <a:ext uri="{FF2B5EF4-FFF2-40B4-BE49-F238E27FC236}">
              <a16:creationId xmlns:a16="http://schemas.microsoft.com/office/drawing/2014/main" id="{40E621B9-3D9B-46C4-AE53-A62478D34A03}"/>
            </a:ext>
          </a:extLst>
        </xdr:cNvPr>
        <xdr:cNvSpPr txBox="1">
          <a:spLocks noChangeArrowheads="1"/>
        </xdr:cNvSpPr>
      </xdr:nvSpPr>
      <xdr:spPr bwMode="auto">
        <a:xfrm>
          <a:off x="3038475" y="4676775"/>
          <a:ext cx="137160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296962" name="Text Box 2" hidden="1">
          <a:extLst>
            <a:ext uri="{FF2B5EF4-FFF2-40B4-BE49-F238E27FC236}">
              <a16:creationId xmlns:a16="http://schemas.microsoft.com/office/drawing/2014/main" id="{0B30606B-8BCD-42C9-8C02-6446EC1E8491}"/>
            </a:ext>
          </a:extLst>
        </xdr:cNvPr>
        <xdr:cNvSpPr txBox="1">
          <a:spLocks noChangeArrowheads="1"/>
        </xdr:cNvSpPr>
      </xdr:nvSpPr>
      <xdr:spPr bwMode="auto">
        <a:xfrm>
          <a:off x="15316200" y="3724275"/>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1059</xdr:rowOff>
    </xdr:from>
    <xdr:to>
      <xdr:col>4</xdr:col>
      <xdr:colOff>0</xdr:colOff>
      <xdr:row>19</xdr:row>
      <xdr:rowOff>133350</xdr:rowOff>
    </xdr:to>
    <xdr:sp macro="" textlink="">
      <xdr:nvSpPr>
        <xdr:cNvPr id="296965" name="Text Box 5" hidden="1">
          <a:extLst>
            <a:ext uri="{FF2B5EF4-FFF2-40B4-BE49-F238E27FC236}">
              <a16:creationId xmlns:a16="http://schemas.microsoft.com/office/drawing/2014/main" id="{D47DCC58-9544-47E8-9F14-0D67DC12DD52}"/>
            </a:ext>
          </a:extLst>
        </xdr:cNvPr>
        <xdr:cNvSpPr txBox="1">
          <a:spLocks noChangeArrowheads="1"/>
        </xdr:cNvSpPr>
      </xdr:nvSpPr>
      <xdr:spPr bwMode="auto">
        <a:xfrm>
          <a:off x="3038475" y="4676775"/>
          <a:ext cx="137160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296964" name="Text Box 4" hidden="1">
          <a:extLst>
            <a:ext uri="{FF2B5EF4-FFF2-40B4-BE49-F238E27FC236}">
              <a16:creationId xmlns:a16="http://schemas.microsoft.com/office/drawing/2014/main" id="{4780371A-8DDD-4ECB-AEC0-E8D553BCA747}"/>
            </a:ext>
          </a:extLst>
        </xdr:cNvPr>
        <xdr:cNvSpPr txBox="1">
          <a:spLocks noChangeArrowheads="1"/>
        </xdr:cNvSpPr>
      </xdr:nvSpPr>
      <xdr:spPr bwMode="auto">
        <a:xfrm>
          <a:off x="15316200" y="3724275"/>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1059</xdr:rowOff>
    </xdr:from>
    <xdr:to>
      <xdr:col>4</xdr:col>
      <xdr:colOff>0</xdr:colOff>
      <xdr:row>19</xdr:row>
      <xdr:rowOff>133350</xdr:rowOff>
    </xdr:to>
    <xdr:sp macro="" textlink="">
      <xdr:nvSpPr>
        <xdr:cNvPr id="296967" name="Text Box 7" hidden="1">
          <a:extLst>
            <a:ext uri="{FF2B5EF4-FFF2-40B4-BE49-F238E27FC236}">
              <a16:creationId xmlns:a16="http://schemas.microsoft.com/office/drawing/2014/main" id="{8E133E73-CEEF-4223-994C-4DB9C8A32C5B}"/>
            </a:ext>
          </a:extLst>
        </xdr:cNvPr>
        <xdr:cNvSpPr txBox="1">
          <a:spLocks noChangeArrowheads="1"/>
        </xdr:cNvSpPr>
      </xdr:nvSpPr>
      <xdr:spPr bwMode="auto">
        <a:xfrm>
          <a:off x="3136900" y="4648200"/>
          <a:ext cx="1371600" cy="140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296966" name="Text Box 6" hidden="1">
          <a:extLst>
            <a:ext uri="{FF2B5EF4-FFF2-40B4-BE49-F238E27FC236}">
              <a16:creationId xmlns:a16="http://schemas.microsoft.com/office/drawing/2014/main" id="{557E48D0-5EB0-4178-8F3E-781C96183867}"/>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705</xdr:rowOff>
    </xdr:from>
    <xdr:to>
      <xdr:col>4</xdr:col>
      <xdr:colOff>0</xdr:colOff>
      <xdr:row>19</xdr:row>
      <xdr:rowOff>114300</xdr:rowOff>
    </xdr:to>
    <xdr:sp macro="" textlink="">
      <xdr:nvSpPr>
        <xdr:cNvPr id="296969" name="Text Box 9" hidden="1">
          <a:extLst>
            <a:ext uri="{FF2B5EF4-FFF2-40B4-BE49-F238E27FC236}">
              <a16:creationId xmlns:a16="http://schemas.microsoft.com/office/drawing/2014/main" id="{9BD90012-4133-4DEE-B49C-97EF88B8380B}"/>
            </a:ext>
          </a:extLst>
        </xdr:cNvPr>
        <xdr:cNvSpPr txBox="1">
          <a:spLocks noChangeArrowheads="1"/>
        </xdr:cNvSpPr>
      </xdr:nvSpPr>
      <xdr:spPr bwMode="auto">
        <a:xfrm>
          <a:off x="3136900" y="4648200"/>
          <a:ext cx="1371600" cy="1384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296968" name="Text Box 8" hidden="1">
          <a:extLst>
            <a:ext uri="{FF2B5EF4-FFF2-40B4-BE49-F238E27FC236}">
              <a16:creationId xmlns:a16="http://schemas.microsoft.com/office/drawing/2014/main" id="{3DD94746-1C8F-40F9-B761-574509264355}"/>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11</xdr:row>
      <xdr:rowOff>266700</xdr:rowOff>
    </xdr:from>
    <xdr:to>
      <xdr:col>24</xdr:col>
      <xdr:colOff>152400</xdr:colOff>
      <xdr:row>15</xdr:row>
      <xdr:rowOff>0</xdr:rowOff>
    </xdr:to>
    <xdr:sp macro="" textlink="">
      <xdr:nvSpPr>
        <xdr:cNvPr id="296973" name="Text Box 13" hidden="1">
          <a:extLst>
            <a:ext uri="{FF2B5EF4-FFF2-40B4-BE49-F238E27FC236}">
              <a16:creationId xmlns:a16="http://schemas.microsoft.com/office/drawing/2014/main" id="{74636BA2-EAE5-4B15-B56E-26D9869C62B9}"/>
            </a:ext>
          </a:extLst>
        </xdr:cNvPr>
        <xdr:cNvSpPr txBox="1">
          <a:spLocks noChangeArrowheads="1"/>
        </xdr:cNvSpPr>
      </xdr:nvSpPr>
      <xdr:spPr bwMode="auto">
        <a:xfrm>
          <a:off x="15894050" y="4032250"/>
          <a:ext cx="13589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2964</xdr:rowOff>
    </xdr:from>
    <xdr:to>
      <xdr:col>4</xdr:col>
      <xdr:colOff>0</xdr:colOff>
      <xdr:row>19</xdr:row>
      <xdr:rowOff>114300</xdr:rowOff>
    </xdr:to>
    <xdr:sp macro="" textlink="">
      <xdr:nvSpPr>
        <xdr:cNvPr id="296976" name="Text Box 16" hidden="1">
          <a:extLst>
            <a:ext uri="{FF2B5EF4-FFF2-40B4-BE49-F238E27FC236}">
              <a16:creationId xmlns:a16="http://schemas.microsoft.com/office/drawing/2014/main" id="{C9194B46-F472-48CF-ADC1-67AC5D58C44E}"/>
            </a:ext>
          </a:extLst>
        </xdr:cNvPr>
        <xdr:cNvSpPr txBox="1">
          <a:spLocks noChangeArrowheads="1"/>
        </xdr:cNvSpPr>
      </xdr:nvSpPr>
      <xdr:spPr bwMode="auto">
        <a:xfrm>
          <a:off x="3038475" y="4676775"/>
          <a:ext cx="1371600" cy="1400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296975" name="Text Box 15" hidden="1">
          <a:extLst>
            <a:ext uri="{FF2B5EF4-FFF2-40B4-BE49-F238E27FC236}">
              <a16:creationId xmlns:a16="http://schemas.microsoft.com/office/drawing/2014/main" id="{5096604A-7A3E-4525-A326-C791B114BB74}"/>
            </a:ext>
          </a:extLst>
        </xdr:cNvPr>
        <xdr:cNvSpPr txBox="1">
          <a:spLocks noChangeArrowheads="1"/>
        </xdr:cNvSpPr>
      </xdr:nvSpPr>
      <xdr:spPr bwMode="auto">
        <a:xfrm>
          <a:off x="15316200" y="3724275"/>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11</xdr:row>
      <xdr:rowOff>266700</xdr:rowOff>
    </xdr:from>
    <xdr:to>
      <xdr:col>24</xdr:col>
      <xdr:colOff>152400</xdr:colOff>
      <xdr:row>15</xdr:row>
      <xdr:rowOff>0</xdr:rowOff>
    </xdr:to>
    <xdr:sp macro="" textlink="">
      <xdr:nvSpPr>
        <xdr:cNvPr id="296974" name="Text Box 14" hidden="1">
          <a:extLst>
            <a:ext uri="{FF2B5EF4-FFF2-40B4-BE49-F238E27FC236}">
              <a16:creationId xmlns:a16="http://schemas.microsoft.com/office/drawing/2014/main" id="{E4879193-7B2D-4BAE-9077-6326B1BF4C98}"/>
            </a:ext>
          </a:extLst>
        </xdr:cNvPr>
        <xdr:cNvSpPr txBox="1">
          <a:spLocks noChangeArrowheads="1"/>
        </xdr:cNvSpPr>
      </xdr:nvSpPr>
      <xdr:spPr bwMode="auto">
        <a:xfrm>
          <a:off x="15316200" y="4067175"/>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11</xdr:row>
      <xdr:rowOff>285750</xdr:rowOff>
    </xdr:from>
    <xdr:to>
      <xdr:col>23</xdr:col>
      <xdr:colOff>133350</xdr:colOff>
      <xdr:row>15</xdr:row>
      <xdr:rowOff>0</xdr:rowOff>
    </xdr:to>
    <xdr:sp macro="" textlink="">
      <xdr:nvSpPr>
        <xdr:cNvPr id="296977" name="Text Box 17" hidden="1">
          <a:extLst>
            <a:ext uri="{FF2B5EF4-FFF2-40B4-BE49-F238E27FC236}">
              <a16:creationId xmlns:a16="http://schemas.microsoft.com/office/drawing/2014/main" id="{649AC6CE-314D-4A66-A00B-D02D1F4C115F}"/>
            </a:ext>
          </a:extLst>
        </xdr:cNvPr>
        <xdr:cNvSpPr txBox="1">
          <a:spLocks noChangeArrowheads="1"/>
        </xdr:cNvSpPr>
      </xdr:nvSpPr>
      <xdr:spPr bwMode="auto">
        <a:xfrm>
          <a:off x="14725650" y="408622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28</xdr:row>
      <xdr:rowOff>171450</xdr:rowOff>
    </xdr:from>
    <xdr:to>
      <xdr:col>23</xdr:col>
      <xdr:colOff>133350</xdr:colOff>
      <xdr:row>32</xdr:row>
      <xdr:rowOff>0</xdr:rowOff>
    </xdr:to>
    <xdr:sp macro="" textlink="">
      <xdr:nvSpPr>
        <xdr:cNvPr id="296978" name="Text Box 18" hidden="1">
          <a:extLst>
            <a:ext uri="{FF2B5EF4-FFF2-40B4-BE49-F238E27FC236}">
              <a16:creationId xmlns:a16="http://schemas.microsoft.com/office/drawing/2014/main" id="{8C2F162C-ABEA-4BC6-871B-E6D1CCB5CBA4}"/>
            </a:ext>
          </a:extLst>
        </xdr:cNvPr>
        <xdr:cNvSpPr txBox="1">
          <a:spLocks noChangeArrowheads="1"/>
        </xdr:cNvSpPr>
      </xdr:nvSpPr>
      <xdr:spPr bwMode="auto">
        <a:xfrm>
          <a:off x="14725650" y="8229600"/>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0</xdr:rowOff>
    </xdr:from>
    <xdr:to>
      <xdr:col>4</xdr:col>
      <xdr:colOff>0</xdr:colOff>
      <xdr:row>19</xdr:row>
      <xdr:rowOff>114300</xdr:rowOff>
    </xdr:to>
    <xdr:sp macro="" textlink="">
      <xdr:nvSpPr>
        <xdr:cNvPr id="309253" name="Text Box 5" hidden="1">
          <a:extLst>
            <a:ext uri="{FF2B5EF4-FFF2-40B4-BE49-F238E27FC236}">
              <a16:creationId xmlns:a16="http://schemas.microsoft.com/office/drawing/2014/main" id="{755C2774-EDFE-4E9C-A245-7E5CEB3F4420}"/>
            </a:ext>
          </a:extLst>
        </xdr:cNvPr>
        <xdr:cNvSpPr txBox="1">
          <a:spLocks noChangeArrowheads="1"/>
        </xdr:cNvSpPr>
      </xdr:nvSpPr>
      <xdr:spPr bwMode="auto">
        <a:xfrm>
          <a:off x="3136900" y="4648200"/>
          <a:ext cx="1371600" cy="1384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09252" name="Text Box 4" hidden="1">
          <a:extLst>
            <a:ext uri="{FF2B5EF4-FFF2-40B4-BE49-F238E27FC236}">
              <a16:creationId xmlns:a16="http://schemas.microsoft.com/office/drawing/2014/main" id="{6E2D48C2-DFEE-45EF-B2F2-C5D7A064A8B4}"/>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114300</xdr:colOff>
      <xdr:row>14</xdr:row>
      <xdr:rowOff>76200</xdr:rowOff>
    </xdr:from>
    <xdr:to>
      <xdr:col>24</xdr:col>
      <xdr:colOff>114300</xdr:colOff>
      <xdr:row>16</xdr:row>
      <xdr:rowOff>342900</xdr:rowOff>
    </xdr:to>
    <xdr:sp macro="" textlink="">
      <xdr:nvSpPr>
        <xdr:cNvPr id="309254" name="Text Box 6" hidden="1">
          <a:extLst>
            <a:ext uri="{FF2B5EF4-FFF2-40B4-BE49-F238E27FC236}">
              <a16:creationId xmlns:a16="http://schemas.microsoft.com/office/drawing/2014/main" id="{38121E5C-06E5-4395-8B8C-F347C681C7EB}"/>
            </a:ext>
          </a:extLst>
        </xdr:cNvPr>
        <xdr:cNvSpPr txBox="1">
          <a:spLocks noChangeArrowheads="1"/>
        </xdr:cNvSpPr>
      </xdr:nvSpPr>
      <xdr:spPr bwMode="auto">
        <a:xfrm>
          <a:off x="15932150" y="4724400"/>
          <a:ext cx="12827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0</xdr:rowOff>
    </xdr:from>
    <xdr:to>
      <xdr:col>4</xdr:col>
      <xdr:colOff>0</xdr:colOff>
      <xdr:row>19</xdr:row>
      <xdr:rowOff>114300</xdr:rowOff>
    </xdr:to>
    <xdr:sp macro="" textlink="">
      <xdr:nvSpPr>
        <xdr:cNvPr id="309257" name="Text Box 9" hidden="1">
          <a:extLst>
            <a:ext uri="{FF2B5EF4-FFF2-40B4-BE49-F238E27FC236}">
              <a16:creationId xmlns:a16="http://schemas.microsoft.com/office/drawing/2014/main" id="{7C723656-3460-40E2-AC18-38D17E488E37}"/>
            </a:ext>
          </a:extLst>
        </xdr:cNvPr>
        <xdr:cNvSpPr txBox="1">
          <a:spLocks noChangeArrowheads="1"/>
        </xdr:cNvSpPr>
      </xdr:nvSpPr>
      <xdr:spPr bwMode="auto">
        <a:xfrm>
          <a:off x="3136900" y="4648200"/>
          <a:ext cx="1371600" cy="1384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09256" name="Text Box 8" hidden="1">
          <a:extLst>
            <a:ext uri="{FF2B5EF4-FFF2-40B4-BE49-F238E27FC236}">
              <a16:creationId xmlns:a16="http://schemas.microsoft.com/office/drawing/2014/main" id="{8A7BD8CF-1A8C-46DA-BBCE-490CB8819861}"/>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114300</xdr:colOff>
      <xdr:row>14</xdr:row>
      <xdr:rowOff>76200</xdr:rowOff>
    </xdr:from>
    <xdr:to>
      <xdr:col>24</xdr:col>
      <xdr:colOff>114300</xdr:colOff>
      <xdr:row>16</xdr:row>
      <xdr:rowOff>342900</xdr:rowOff>
    </xdr:to>
    <xdr:sp macro="" textlink="">
      <xdr:nvSpPr>
        <xdr:cNvPr id="309255" name="Text Box 7" hidden="1">
          <a:extLst>
            <a:ext uri="{FF2B5EF4-FFF2-40B4-BE49-F238E27FC236}">
              <a16:creationId xmlns:a16="http://schemas.microsoft.com/office/drawing/2014/main" id="{BEB29F7A-D791-4677-99A8-C35D0A6F399A}"/>
            </a:ext>
          </a:extLst>
        </xdr:cNvPr>
        <xdr:cNvSpPr txBox="1">
          <a:spLocks noChangeArrowheads="1"/>
        </xdr:cNvSpPr>
      </xdr:nvSpPr>
      <xdr:spPr bwMode="auto">
        <a:xfrm>
          <a:off x="15932150" y="4724400"/>
          <a:ext cx="12827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1059</xdr:rowOff>
    </xdr:from>
    <xdr:to>
      <xdr:col>4</xdr:col>
      <xdr:colOff>0</xdr:colOff>
      <xdr:row>19</xdr:row>
      <xdr:rowOff>101600</xdr:rowOff>
    </xdr:to>
    <xdr:sp macro="" textlink="">
      <xdr:nvSpPr>
        <xdr:cNvPr id="309260" name="Text Box 12" hidden="1">
          <a:extLst>
            <a:ext uri="{FF2B5EF4-FFF2-40B4-BE49-F238E27FC236}">
              <a16:creationId xmlns:a16="http://schemas.microsoft.com/office/drawing/2014/main" id="{06C08D3B-0558-067C-C1B5-A38F41256F1F}"/>
            </a:ext>
          </a:extLst>
        </xdr:cNvPr>
        <xdr:cNvSpPr txBox="1">
          <a:spLocks noChangeArrowheads="1"/>
        </xdr:cNvSpPr>
      </xdr:nvSpPr>
      <xdr:spPr bwMode="auto">
        <a:xfrm>
          <a:off x="3136900" y="464185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09259" name="Text Box 11" hidden="1">
          <a:extLst>
            <a:ext uri="{FF2B5EF4-FFF2-40B4-BE49-F238E27FC236}">
              <a16:creationId xmlns:a16="http://schemas.microsoft.com/office/drawing/2014/main" id="{42F23561-1300-E588-3D41-1EDBBB31B6EF}"/>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25</xdr:row>
      <xdr:rowOff>152400</xdr:rowOff>
    </xdr:from>
    <xdr:to>
      <xdr:col>24</xdr:col>
      <xdr:colOff>292100</xdr:colOff>
      <xdr:row>28</xdr:row>
      <xdr:rowOff>171450</xdr:rowOff>
    </xdr:to>
    <xdr:sp macro="" textlink="">
      <xdr:nvSpPr>
        <xdr:cNvPr id="309261" name="Text Box 13" hidden="1">
          <a:extLst>
            <a:ext uri="{FF2B5EF4-FFF2-40B4-BE49-F238E27FC236}">
              <a16:creationId xmlns:a16="http://schemas.microsoft.com/office/drawing/2014/main" id="{2838243C-76D4-A31C-2E89-0D6EBFDF9396}"/>
            </a:ext>
          </a:extLst>
        </xdr:cNvPr>
        <xdr:cNvSpPr txBox="1">
          <a:spLocks noChangeArrowheads="1"/>
        </xdr:cNvSpPr>
      </xdr:nvSpPr>
      <xdr:spPr bwMode="auto">
        <a:xfrm>
          <a:off x="15970250" y="7397750"/>
          <a:ext cx="142240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09264" name="Text Box 16" hidden="1">
          <a:extLst>
            <a:ext uri="{FF2B5EF4-FFF2-40B4-BE49-F238E27FC236}">
              <a16:creationId xmlns:a16="http://schemas.microsoft.com/office/drawing/2014/main" id="{165B4ABB-D881-3113-D8E0-9FAB01A349EF}"/>
            </a:ext>
          </a:extLst>
        </xdr:cNvPr>
        <xdr:cNvSpPr txBox="1">
          <a:spLocks noChangeArrowheads="1"/>
        </xdr:cNvSpPr>
      </xdr:nvSpPr>
      <xdr:spPr bwMode="auto">
        <a:xfrm>
          <a:off x="3136900" y="463550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09263" name="Text Box 15" hidden="1">
          <a:extLst>
            <a:ext uri="{FF2B5EF4-FFF2-40B4-BE49-F238E27FC236}">
              <a16:creationId xmlns:a16="http://schemas.microsoft.com/office/drawing/2014/main" id="{20792653-3AF8-D57B-C0DE-4A09F9C608B3}"/>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25</xdr:row>
      <xdr:rowOff>152400</xdr:rowOff>
    </xdr:from>
    <xdr:to>
      <xdr:col>24</xdr:col>
      <xdr:colOff>285750</xdr:colOff>
      <xdr:row>28</xdr:row>
      <xdr:rowOff>171450</xdr:rowOff>
    </xdr:to>
    <xdr:sp macro="" textlink="">
      <xdr:nvSpPr>
        <xdr:cNvPr id="309262" name="Text Box 14" hidden="1">
          <a:extLst>
            <a:ext uri="{FF2B5EF4-FFF2-40B4-BE49-F238E27FC236}">
              <a16:creationId xmlns:a16="http://schemas.microsoft.com/office/drawing/2014/main" id="{35A8EB0E-97B3-1513-0605-A7875557E056}"/>
            </a:ext>
          </a:extLst>
        </xdr:cNvPr>
        <xdr:cNvSpPr txBox="1">
          <a:spLocks noChangeArrowheads="1"/>
        </xdr:cNvSpPr>
      </xdr:nvSpPr>
      <xdr:spPr bwMode="auto">
        <a:xfrm>
          <a:off x="15970250" y="7397750"/>
          <a:ext cx="14160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24</xdr:row>
      <xdr:rowOff>114300</xdr:rowOff>
    </xdr:from>
    <xdr:to>
      <xdr:col>25</xdr:col>
      <xdr:colOff>152400</xdr:colOff>
      <xdr:row>27</xdr:row>
      <xdr:rowOff>228600</xdr:rowOff>
    </xdr:to>
    <xdr:sp macro="" textlink="">
      <xdr:nvSpPr>
        <xdr:cNvPr id="309265" name="Text Box 17" hidden="1">
          <a:extLst>
            <a:ext uri="{FF2B5EF4-FFF2-40B4-BE49-F238E27FC236}">
              <a16:creationId xmlns:a16="http://schemas.microsoft.com/office/drawing/2014/main" id="{A60E1D04-4118-B882-DA80-E407CFE50C67}"/>
            </a:ext>
          </a:extLst>
        </xdr:cNvPr>
        <xdr:cNvSpPr txBox="1">
          <a:spLocks noChangeArrowheads="1"/>
        </xdr:cNvSpPr>
      </xdr:nvSpPr>
      <xdr:spPr bwMode="auto">
        <a:xfrm>
          <a:off x="16554450" y="7175500"/>
          <a:ext cx="1339850" cy="793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09266" name="Text Box 18" hidden="1">
          <a:extLst>
            <a:ext uri="{FF2B5EF4-FFF2-40B4-BE49-F238E27FC236}">
              <a16:creationId xmlns:a16="http://schemas.microsoft.com/office/drawing/2014/main" id="{AAA4F079-EF91-B8B0-47BF-24BA3B92BC25}"/>
            </a:ext>
          </a:extLst>
        </xdr:cNvPr>
        <xdr:cNvSpPr txBox="1">
          <a:spLocks noChangeArrowheads="1"/>
        </xdr:cNvSpPr>
      </xdr:nvSpPr>
      <xdr:spPr bwMode="auto">
        <a:xfrm>
          <a:off x="16554450" y="3695700"/>
          <a:ext cx="13398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20.xml><?xml version="1.0" encoding="utf-8"?>
<xdr:wsDr xmlns:xdr="http://schemas.openxmlformats.org/drawingml/2006/spreadsheetDrawing" xmlns:a="http://schemas.openxmlformats.org/drawingml/2006/main" xmlns:r="http://schemas.openxmlformats.org/officeDocument/2006/relationships">
  <xdr:twoCellAnchor editAs="absolute">
    <xdr:from>
      <xdr:col>3</xdr:col>
      <xdr:colOff>533400</xdr:colOff>
      <xdr:row>20</xdr:row>
      <xdr:rowOff>79163</xdr:rowOff>
    </xdr:from>
    <xdr:to>
      <xdr:col>6</xdr:col>
      <xdr:colOff>0</xdr:colOff>
      <xdr:row>23</xdr:row>
      <xdr:rowOff>141110</xdr:rowOff>
    </xdr:to>
    <xdr:sp macro="" textlink="">
      <xdr:nvSpPr>
        <xdr:cNvPr id="108546" name="Text Box 2" hidden="1">
          <a:extLst>
            <a:ext uri="{FF2B5EF4-FFF2-40B4-BE49-F238E27FC236}">
              <a16:creationId xmlns:a16="http://schemas.microsoft.com/office/drawing/2014/main" id="{900E1889-D4EE-4029-9358-E4D26DF5A003}"/>
            </a:ext>
          </a:extLst>
        </xdr:cNvPr>
        <xdr:cNvSpPr txBox="1">
          <a:spLocks noChangeArrowheads="1"/>
        </xdr:cNvSpPr>
      </xdr:nvSpPr>
      <xdr:spPr bwMode="auto">
        <a:xfrm>
          <a:off x="4762500" y="4312920"/>
          <a:ext cx="1272540" cy="7010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25</xdr:row>
      <xdr:rowOff>572</xdr:rowOff>
    </xdr:from>
    <xdr:to>
      <xdr:col>4</xdr:col>
      <xdr:colOff>228600</xdr:colOff>
      <xdr:row>29</xdr:row>
      <xdr:rowOff>88241</xdr:rowOff>
    </xdr:to>
    <xdr:sp macro="" textlink="">
      <xdr:nvSpPr>
        <xdr:cNvPr id="108551" name="Text Box 7" hidden="1">
          <a:extLst>
            <a:ext uri="{FF2B5EF4-FFF2-40B4-BE49-F238E27FC236}">
              <a16:creationId xmlns:a16="http://schemas.microsoft.com/office/drawing/2014/main" id="{6E178364-2A9F-41BB-B410-0297935D84D3}"/>
            </a:ext>
          </a:extLst>
        </xdr:cNvPr>
        <xdr:cNvSpPr txBox="1">
          <a:spLocks noChangeArrowheads="1"/>
        </xdr:cNvSpPr>
      </xdr:nvSpPr>
      <xdr:spPr bwMode="auto">
        <a:xfrm>
          <a:off x="3794760" y="5234940"/>
          <a:ext cx="1257300" cy="8077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533400</xdr:colOff>
      <xdr:row>20</xdr:row>
      <xdr:rowOff>79163</xdr:rowOff>
    </xdr:from>
    <xdr:to>
      <xdr:col>6</xdr:col>
      <xdr:colOff>0</xdr:colOff>
      <xdr:row>23</xdr:row>
      <xdr:rowOff>141110</xdr:rowOff>
    </xdr:to>
    <xdr:sp macro="" textlink="">
      <xdr:nvSpPr>
        <xdr:cNvPr id="256002" name="Text Box 2" hidden="1">
          <a:extLst>
            <a:ext uri="{FF2B5EF4-FFF2-40B4-BE49-F238E27FC236}">
              <a16:creationId xmlns:a16="http://schemas.microsoft.com/office/drawing/2014/main" id="{3BCD75F0-92D3-4413-9A62-3F2B2595D15F}"/>
            </a:ext>
          </a:extLst>
        </xdr:cNvPr>
        <xdr:cNvSpPr txBox="1">
          <a:spLocks noChangeArrowheads="1"/>
        </xdr:cNvSpPr>
      </xdr:nvSpPr>
      <xdr:spPr bwMode="auto">
        <a:xfrm>
          <a:off x="4638675" y="4457700"/>
          <a:ext cx="1228725" cy="714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25</xdr:row>
      <xdr:rowOff>572</xdr:rowOff>
    </xdr:from>
    <xdr:to>
      <xdr:col>4</xdr:col>
      <xdr:colOff>228600</xdr:colOff>
      <xdr:row>29</xdr:row>
      <xdr:rowOff>88241</xdr:rowOff>
    </xdr:to>
    <xdr:sp macro="" textlink="">
      <xdr:nvSpPr>
        <xdr:cNvPr id="256001" name="Text Box 1" hidden="1">
          <a:extLst>
            <a:ext uri="{FF2B5EF4-FFF2-40B4-BE49-F238E27FC236}">
              <a16:creationId xmlns:a16="http://schemas.microsoft.com/office/drawing/2014/main" id="{F2A004A8-8BFB-49A9-BCB6-B57380CB3CBF}"/>
            </a:ext>
          </a:extLst>
        </xdr:cNvPr>
        <xdr:cNvSpPr txBox="1">
          <a:spLocks noChangeArrowheads="1"/>
        </xdr:cNvSpPr>
      </xdr:nvSpPr>
      <xdr:spPr bwMode="auto">
        <a:xfrm>
          <a:off x="3686175" y="5400675"/>
          <a:ext cx="122872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145415</xdr:colOff>
      <xdr:row>21</xdr:row>
      <xdr:rowOff>11641</xdr:rowOff>
    </xdr:from>
    <xdr:to>
      <xdr:col>4</xdr:col>
      <xdr:colOff>450215</xdr:colOff>
      <xdr:row>25</xdr:row>
      <xdr:rowOff>48753</xdr:rowOff>
    </xdr:to>
    <xdr:sp macro="" textlink="">
      <xdr:nvSpPr>
        <xdr:cNvPr id="256005" name="Text Box 5" hidden="1">
          <a:extLst>
            <a:ext uri="{FF2B5EF4-FFF2-40B4-BE49-F238E27FC236}">
              <a16:creationId xmlns:a16="http://schemas.microsoft.com/office/drawing/2014/main" id="{328A59C4-6FDA-4AD2-BE7A-25E8C6DC11B5}"/>
            </a:ext>
          </a:extLst>
        </xdr:cNvPr>
        <xdr:cNvSpPr txBox="1">
          <a:spLocks noChangeArrowheads="1"/>
        </xdr:cNvSpPr>
      </xdr:nvSpPr>
      <xdr:spPr bwMode="auto">
        <a:xfrm>
          <a:off x="3752850" y="4695825"/>
          <a:ext cx="1371600"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145415</xdr:colOff>
      <xdr:row>19</xdr:row>
      <xdr:rowOff>8537</xdr:rowOff>
    </xdr:from>
    <xdr:to>
      <xdr:col>4</xdr:col>
      <xdr:colOff>450215</xdr:colOff>
      <xdr:row>20</xdr:row>
      <xdr:rowOff>173214</xdr:rowOff>
    </xdr:to>
    <xdr:sp macro="" textlink="">
      <xdr:nvSpPr>
        <xdr:cNvPr id="256006" name="Text Box 6" hidden="1">
          <a:extLst>
            <a:ext uri="{FF2B5EF4-FFF2-40B4-BE49-F238E27FC236}">
              <a16:creationId xmlns:a16="http://schemas.microsoft.com/office/drawing/2014/main" id="{B654904C-473D-4E82-B418-6833052CBE3F}"/>
            </a:ext>
          </a:extLst>
        </xdr:cNvPr>
        <xdr:cNvSpPr txBox="1">
          <a:spLocks noChangeArrowheads="1"/>
        </xdr:cNvSpPr>
      </xdr:nvSpPr>
      <xdr:spPr bwMode="auto">
        <a:xfrm>
          <a:off x="3752850" y="4124325"/>
          <a:ext cx="1371600"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145415</xdr:colOff>
      <xdr:row>19</xdr:row>
      <xdr:rowOff>8537</xdr:rowOff>
    </xdr:from>
    <xdr:to>
      <xdr:col>4</xdr:col>
      <xdr:colOff>450215</xdr:colOff>
      <xdr:row>20</xdr:row>
      <xdr:rowOff>173214</xdr:rowOff>
    </xdr:to>
    <xdr:sp macro="" textlink="">
      <xdr:nvSpPr>
        <xdr:cNvPr id="256007" name="Text Box 7" hidden="1">
          <a:extLst>
            <a:ext uri="{FF2B5EF4-FFF2-40B4-BE49-F238E27FC236}">
              <a16:creationId xmlns:a16="http://schemas.microsoft.com/office/drawing/2014/main" id="{76380ABA-64CB-43E9-81D2-449849275894}"/>
            </a:ext>
          </a:extLst>
        </xdr:cNvPr>
        <xdr:cNvSpPr txBox="1">
          <a:spLocks noChangeArrowheads="1"/>
        </xdr:cNvSpPr>
      </xdr:nvSpPr>
      <xdr:spPr bwMode="auto">
        <a:xfrm>
          <a:off x="3855720" y="4008120"/>
          <a:ext cx="1402080" cy="449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145415</xdr:colOff>
      <xdr:row>19</xdr:row>
      <xdr:rowOff>8537</xdr:rowOff>
    </xdr:from>
    <xdr:to>
      <xdr:col>4</xdr:col>
      <xdr:colOff>450215</xdr:colOff>
      <xdr:row>20</xdr:row>
      <xdr:rowOff>173214</xdr:rowOff>
    </xdr:to>
    <xdr:sp macro="" textlink="">
      <xdr:nvSpPr>
        <xdr:cNvPr id="256008" name="Text Box 8" hidden="1">
          <a:extLst>
            <a:ext uri="{FF2B5EF4-FFF2-40B4-BE49-F238E27FC236}">
              <a16:creationId xmlns:a16="http://schemas.microsoft.com/office/drawing/2014/main" id="{D9D2912B-38B1-4B89-9F5C-86AEE60BF522}"/>
            </a:ext>
          </a:extLst>
        </xdr:cNvPr>
        <xdr:cNvSpPr txBox="1">
          <a:spLocks noChangeArrowheads="1"/>
        </xdr:cNvSpPr>
      </xdr:nvSpPr>
      <xdr:spPr bwMode="auto">
        <a:xfrm>
          <a:off x="3848100" y="4008120"/>
          <a:ext cx="1402080" cy="449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145415</xdr:colOff>
      <xdr:row>19</xdr:row>
      <xdr:rowOff>8537</xdr:rowOff>
    </xdr:from>
    <xdr:to>
      <xdr:col>4</xdr:col>
      <xdr:colOff>419100</xdr:colOff>
      <xdr:row>20</xdr:row>
      <xdr:rowOff>173214</xdr:rowOff>
    </xdr:to>
    <xdr:sp macro="" textlink="">
      <xdr:nvSpPr>
        <xdr:cNvPr id="256009" name="Text Box 9" hidden="1">
          <a:extLst>
            <a:ext uri="{FF2B5EF4-FFF2-40B4-BE49-F238E27FC236}">
              <a16:creationId xmlns:a16="http://schemas.microsoft.com/office/drawing/2014/main" id="{7DEB3C0F-3C4D-48E8-B366-F7721C0F7129}"/>
            </a:ext>
          </a:extLst>
        </xdr:cNvPr>
        <xdr:cNvSpPr txBox="1">
          <a:spLocks noChangeArrowheads="1"/>
        </xdr:cNvSpPr>
      </xdr:nvSpPr>
      <xdr:spPr bwMode="auto">
        <a:xfrm>
          <a:off x="3733800" y="4124325"/>
          <a:ext cx="1371600"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18</xdr:row>
      <xdr:rowOff>238830</xdr:rowOff>
    </xdr:from>
    <xdr:to>
      <xdr:col>4</xdr:col>
      <xdr:colOff>419100</xdr:colOff>
      <xdr:row>20</xdr:row>
      <xdr:rowOff>173214</xdr:rowOff>
    </xdr:to>
    <xdr:sp macro="" textlink="">
      <xdr:nvSpPr>
        <xdr:cNvPr id="256010" name="Text Box 10" hidden="1">
          <a:extLst>
            <a:ext uri="{FF2B5EF4-FFF2-40B4-BE49-F238E27FC236}">
              <a16:creationId xmlns:a16="http://schemas.microsoft.com/office/drawing/2014/main" id="{84FC4EC6-831B-4D6C-90C5-FBEABEA68D4C}"/>
            </a:ext>
          </a:extLst>
        </xdr:cNvPr>
        <xdr:cNvSpPr txBox="1">
          <a:spLocks noChangeArrowheads="1"/>
        </xdr:cNvSpPr>
      </xdr:nvSpPr>
      <xdr:spPr bwMode="auto">
        <a:xfrm>
          <a:off x="3724275" y="4095750"/>
          <a:ext cx="1381125" cy="485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18</xdr:row>
      <xdr:rowOff>238830</xdr:rowOff>
    </xdr:from>
    <xdr:to>
      <xdr:col>4</xdr:col>
      <xdr:colOff>419100</xdr:colOff>
      <xdr:row>20</xdr:row>
      <xdr:rowOff>173214</xdr:rowOff>
    </xdr:to>
    <xdr:sp macro="" textlink="">
      <xdr:nvSpPr>
        <xdr:cNvPr id="256011" name="Text Box 11" hidden="1">
          <a:extLst>
            <a:ext uri="{FF2B5EF4-FFF2-40B4-BE49-F238E27FC236}">
              <a16:creationId xmlns:a16="http://schemas.microsoft.com/office/drawing/2014/main" id="{22F9C6AA-B4C6-46C1-9D41-EA05023379D5}"/>
            </a:ext>
          </a:extLst>
        </xdr:cNvPr>
        <xdr:cNvSpPr txBox="1">
          <a:spLocks noChangeArrowheads="1"/>
        </xdr:cNvSpPr>
      </xdr:nvSpPr>
      <xdr:spPr bwMode="auto">
        <a:xfrm>
          <a:off x="3724275" y="4095750"/>
          <a:ext cx="1381125" cy="485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18</xdr:row>
      <xdr:rowOff>238830</xdr:rowOff>
    </xdr:from>
    <xdr:to>
      <xdr:col>4</xdr:col>
      <xdr:colOff>419100</xdr:colOff>
      <xdr:row>20</xdr:row>
      <xdr:rowOff>173214</xdr:rowOff>
    </xdr:to>
    <xdr:sp macro="" textlink="">
      <xdr:nvSpPr>
        <xdr:cNvPr id="256012" name="Text Box 12" hidden="1">
          <a:extLst>
            <a:ext uri="{FF2B5EF4-FFF2-40B4-BE49-F238E27FC236}">
              <a16:creationId xmlns:a16="http://schemas.microsoft.com/office/drawing/2014/main" id="{DDED9C77-7325-48A9-8CD0-FEA399E34F19}"/>
            </a:ext>
          </a:extLst>
        </xdr:cNvPr>
        <xdr:cNvSpPr txBox="1">
          <a:spLocks noChangeArrowheads="1"/>
        </xdr:cNvSpPr>
      </xdr:nvSpPr>
      <xdr:spPr bwMode="auto">
        <a:xfrm>
          <a:off x="3832860" y="3985260"/>
          <a:ext cx="1409700" cy="4800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19</xdr:row>
      <xdr:rowOff>164042</xdr:rowOff>
    </xdr:from>
    <xdr:to>
      <xdr:col>4</xdr:col>
      <xdr:colOff>419100</xdr:colOff>
      <xdr:row>21</xdr:row>
      <xdr:rowOff>164746</xdr:rowOff>
    </xdr:to>
    <xdr:sp macro="" textlink="">
      <xdr:nvSpPr>
        <xdr:cNvPr id="256013" name="Text Box 13" hidden="1">
          <a:extLst>
            <a:ext uri="{FF2B5EF4-FFF2-40B4-BE49-F238E27FC236}">
              <a16:creationId xmlns:a16="http://schemas.microsoft.com/office/drawing/2014/main" id="{1D6851AD-3363-46A4-B2B7-549A514B762A}"/>
            </a:ext>
          </a:extLst>
        </xdr:cNvPr>
        <xdr:cNvSpPr txBox="1">
          <a:spLocks noChangeArrowheads="1"/>
        </xdr:cNvSpPr>
      </xdr:nvSpPr>
      <xdr:spPr bwMode="auto">
        <a:xfrm>
          <a:off x="3832860" y="4168140"/>
          <a:ext cx="1409700" cy="5562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19</xdr:row>
      <xdr:rowOff>164042</xdr:rowOff>
    </xdr:from>
    <xdr:to>
      <xdr:col>4</xdr:col>
      <xdr:colOff>419100</xdr:colOff>
      <xdr:row>21</xdr:row>
      <xdr:rowOff>164746</xdr:rowOff>
    </xdr:to>
    <xdr:sp macro="" textlink="">
      <xdr:nvSpPr>
        <xdr:cNvPr id="256014" name="Text Box 14" hidden="1">
          <a:extLst>
            <a:ext uri="{FF2B5EF4-FFF2-40B4-BE49-F238E27FC236}">
              <a16:creationId xmlns:a16="http://schemas.microsoft.com/office/drawing/2014/main" id="{D76B6E1A-7425-4B8B-B4B1-964E6955A688}"/>
            </a:ext>
          </a:extLst>
        </xdr:cNvPr>
        <xdr:cNvSpPr txBox="1">
          <a:spLocks noChangeArrowheads="1"/>
        </xdr:cNvSpPr>
      </xdr:nvSpPr>
      <xdr:spPr bwMode="auto">
        <a:xfrm>
          <a:off x="3832860" y="4168140"/>
          <a:ext cx="1409700" cy="5562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19</xdr:row>
      <xdr:rowOff>164042</xdr:rowOff>
    </xdr:from>
    <xdr:to>
      <xdr:col>4</xdr:col>
      <xdr:colOff>419100</xdr:colOff>
      <xdr:row>21</xdr:row>
      <xdr:rowOff>164746</xdr:rowOff>
    </xdr:to>
    <xdr:sp macro="" textlink="">
      <xdr:nvSpPr>
        <xdr:cNvPr id="256015" name="Text Box 15" hidden="1">
          <a:extLst>
            <a:ext uri="{FF2B5EF4-FFF2-40B4-BE49-F238E27FC236}">
              <a16:creationId xmlns:a16="http://schemas.microsoft.com/office/drawing/2014/main" id="{97F82287-25DD-41DB-BB3B-3A173A579629}"/>
            </a:ext>
          </a:extLst>
        </xdr:cNvPr>
        <xdr:cNvSpPr txBox="1">
          <a:spLocks noChangeArrowheads="1"/>
        </xdr:cNvSpPr>
      </xdr:nvSpPr>
      <xdr:spPr bwMode="auto">
        <a:xfrm>
          <a:off x="3724275" y="4286250"/>
          <a:ext cx="1381125"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19</xdr:row>
      <xdr:rowOff>178717</xdr:rowOff>
    </xdr:from>
    <xdr:to>
      <xdr:col>4</xdr:col>
      <xdr:colOff>419100</xdr:colOff>
      <xdr:row>22</xdr:row>
      <xdr:rowOff>916</xdr:rowOff>
    </xdr:to>
    <xdr:sp macro="" textlink="">
      <xdr:nvSpPr>
        <xdr:cNvPr id="256016" name="Text Box 16" hidden="1">
          <a:extLst>
            <a:ext uri="{FF2B5EF4-FFF2-40B4-BE49-F238E27FC236}">
              <a16:creationId xmlns:a16="http://schemas.microsoft.com/office/drawing/2014/main" id="{076ECF08-B952-4940-9F0E-40D9161D6FEB}"/>
            </a:ext>
          </a:extLst>
        </xdr:cNvPr>
        <xdr:cNvSpPr txBox="1">
          <a:spLocks noChangeArrowheads="1"/>
        </xdr:cNvSpPr>
      </xdr:nvSpPr>
      <xdr:spPr bwMode="auto">
        <a:xfrm>
          <a:off x="3724275" y="4286250"/>
          <a:ext cx="1381125"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19</xdr:row>
      <xdr:rowOff>180834</xdr:rowOff>
    </xdr:from>
    <xdr:to>
      <xdr:col>4</xdr:col>
      <xdr:colOff>419100</xdr:colOff>
      <xdr:row>22</xdr:row>
      <xdr:rowOff>1975</xdr:rowOff>
    </xdr:to>
    <xdr:sp macro="" textlink="">
      <xdr:nvSpPr>
        <xdr:cNvPr id="256017" name="Text Box 17" hidden="1">
          <a:extLst>
            <a:ext uri="{FF2B5EF4-FFF2-40B4-BE49-F238E27FC236}">
              <a16:creationId xmlns:a16="http://schemas.microsoft.com/office/drawing/2014/main" id="{5EE8F155-5599-46F0-A518-3F02323F6B20}"/>
            </a:ext>
          </a:extLst>
        </xdr:cNvPr>
        <xdr:cNvSpPr txBox="1">
          <a:spLocks noChangeArrowheads="1"/>
        </xdr:cNvSpPr>
      </xdr:nvSpPr>
      <xdr:spPr bwMode="auto">
        <a:xfrm>
          <a:off x="3724275" y="4286250"/>
          <a:ext cx="1381125"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19</xdr:row>
      <xdr:rowOff>170039</xdr:rowOff>
    </xdr:from>
    <xdr:to>
      <xdr:col>4</xdr:col>
      <xdr:colOff>419100</xdr:colOff>
      <xdr:row>22</xdr:row>
      <xdr:rowOff>10230</xdr:rowOff>
    </xdr:to>
    <xdr:sp macro="" textlink="">
      <xdr:nvSpPr>
        <xdr:cNvPr id="256018" name="Text Box 18" hidden="1">
          <a:extLst>
            <a:ext uri="{FF2B5EF4-FFF2-40B4-BE49-F238E27FC236}">
              <a16:creationId xmlns:a16="http://schemas.microsoft.com/office/drawing/2014/main" id="{21D181B2-1ECB-4075-8308-5AA626D16D90}"/>
            </a:ext>
          </a:extLst>
        </xdr:cNvPr>
        <xdr:cNvSpPr txBox="1">
          <a:spLocks noChangeArrowheads="1"/>
        </xdr:cNvSpPr>
      </xdr:nvSpPr>
      <xdr:spPr bwMode="auto">
        <a:xfrm>
          <a:off x="3860800" y="4203700"/>
          <a:ext cx="1435100" cy="558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95250</xdr:rowOff>
    </xdr:to>
    <xdr:sp macro="" textlink="">
      <xdr:nvSpPr>
        <xdr:cNvPr id="256019" name="Text Box 19" hidden="1">
          <a:extLst>
            <a:ext uri="{FF2B5EF4-FFF2-40B4-BE49-F238E27FC236}">
              <a16:creationId xmlns:a16="http://schemas.microsoft.com/office/drawing/2014/main" id="{D15EB188-D9FA-411A-9EEC-351DF119091E}"/>
            </a:ext>
          </a:extLst>
        </xdr:cNvPr>
        <xdr:cNvSpPr txBox="1">
          <a:spLocks noChangeArrowheads="1"/>
        </xdr:cNvSpPr>
      </xdr:nvSpPr>
      <xdr:spPr bwMode="auto">
        <a:xfrm>
          <a:off x="3860800" y="2921000"/>
          <a:ext cx="143510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76200</xdr:rowOff>
    </xdr:to>
    <xdr:sp macro="" textlink="">
      <xdr:nvSpPr>
        <xdr:cNvPr id="256020" name="Text Box 20" hidden="1">
          <a:extLst>
            <a:ext uri="{FF2B5EF4-FFF2-40B4-BE49-F238E27FC236}">
              <a16:creationId xmlns:a16="http://schemas.microsoft.com/office/drawing/2014/main" id="{FE3A46FA-0211-46B9-9A76-C3236C68F011}"/>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76200</xdr:rowOff>
    </xdr:to>
    <xdr:sp macro="" textlink="">
      <xdr:nvSpPr>
        <xdr:cNvPr id="256021" name="Text Box 21" hidden="1">
          <a:extLst>
            <a:ext uri="{FF2B5EF4-FFF2-40B4-BE49-F238E27FC236}">
              <a16:creationId xmlns:a16="http://schemas.microsoft.com/office/drawing/2014/main" id="{03B35F61-803B-414C-AA7C-572C93B5B179}"/>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76200</xdr:rowOff>
    </xdr:to>
    <xdr:sp macro="" textlink="">
      <xdr:nvSpPr>
        <xdr:cNvPr id="256022" name="Text Box 22" hidden="1">
          <a:extLst>
            <a:ext uri="{FF2B5EF4-FFF2-40B4-BE49-F238E27FC236}">
              <a16:creationId xmlns:a16="http://schemas.microsoft.com/office/drawing/2014/main" id="{CFDBACB4-263B-4BB1-A01F-B0EEE79938A0}"/>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76200</xdr:rowOff>
    </xdr:to>
    <xdr:sp macro="" textlink="">
      <xdr:nvSpPr>
        <xdr:cNvPr id="256025" name="Text Box 25" hidden="1">
          <a:extLst>
            <a:ext uri="{FF2B5EF4-FFF2-40B4-BE49-F238E27FC236}">
              <a16:creationId xmlns:a16="http://schemas.microsoft.com/office/drawing/2014/main" id="{FD08C76C-13FB-4AD2-967E-4A40998ABC49}"/>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76200</xdr:rowOff>
    </xdr:to>
    <xdr:sp macro="" textlink="">
      <xdr:nvSpPr>
        <xdr:cNvPr id="256024" name="Text Box 24" hidden="1">
          <a:extLst>
            <a:ext uri="{FF2B5EF4-FFF2-40B4-BE49-F238E27FC236}">
              <a16:creationId xmlns:a16="http://schemas.microsoft.com/office/drawing/2014/main" id="{45125E05-B1B2-4D55-8353-F21C5AEFC121}"/>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76200</xdr:rowOff>
    </xdr:to>
    <xdr:sp macro="" textlink="">
      <xdr:nvSpPr>
        <xdr:cNvPr id="256023" name="Text Box 23" hidden="1">
          <a:extLst>
            <a:ext uri="{FF2B5EF4-FFF2-40B4-BE49-F238E27FC236}">
              <a16:creationId xmlns:a16="http://schemas.microsoft.com/office/drawing/2014/main" id="{EFC6E660-4234-49C4-9C4F-62A6A9B8A77D}"/>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76200</xdr:rowOff>
    </xdr:to>
    <xdr:sp macro="" textlink="">
      <xdr:nvSpPr>
        <xdr:cNvPr id="256028" name="Text Box 28" hidden="1">
          <a:extLst>
            <a:ext uri="{FF2B5EF4-FFF2-40B4-BE49-F238E27FC236}">
              <a16:creationId xmlns:a16="http://schemas.microsoft.com/office/drawing/2014/main" id="{58356043-98C7-4E77-95D5-7523213E47FF}"/>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76200</xdr:rowOff>
    </xdr:to>
    <xdr:sp macro="" textlink="">
      <xdr:nvSpPr>
        <xdr:cNvPr id="256027" name="Text Box 27" hidden="1">
          <a:extLst>
            <a:ext uri="{FF2B5EF4-FFF2-40B4-BE49-F238E27FC236}">
              <a16:creationId xmlns:a16="http://schemas.microsoft.com/office/drawing/2014/main" id="{4DBF4FB8-B46C-471A-9EFA-FACFAF8B8E40}"/>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76200</xdr:rowOff>
    </xdr:to>
    <xdr:sp macro="" textlink="">
      <xdr:nvSpPr>
        <xdr:cNvPr id="256026" name="Text Box 26" hidden="1">
          <a:extLst>
            <a:ext uri="{FF2B5EF4-FFF2-40B4-BE49-F238E27FC236}">
              <a16:creationId xmlns:a16="http://schemas.microsoft.com/office/drawing/2014/main" id="{21B4DC36-EEBC-45B6-8598-133AD7A0377C}"/>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76200</xdr:rowOff>
    </xdr:to>
    <xdr:sp macro="" textlink="">
      <xdr:nvSpPr>
        <xdr:cNvPr id="256029" name="Text Box 29" hidden="1">
          <a:extLst>
            <a:ext uri="{FF2B5EF4-FFF2-40B4-BE49-F238E27FC236}">
              <a16:creationId xmlns:a16="http://schemas.microsoft.com/office/drawing/2014/main" id="{751B28B0-6F37-4047-BA56-03B094FCDAC6}"/>
            </a:ext>
          </a:extLst>
        </xdr:cNvPr>
        <xdr:cNvSpPr txBox="1">
          <a:spLocks noChangeArrowheads="1"/>
        </xdr:cNvSpPr>
      </xdr:nvSpPr>
      <xdr:spPr bwMode="auto">
        <a:xfrm>
          <a:off x="3724275" y="2971800"/>
          <a:ext cx="1381125"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76200</xdr:rowOff>
    </xdr:to>
    <xdr:sp macro="" textlink="">
      <xdr:nvSpPr>
        <xdr:cNvPr id="256030" name="Text Box 30" hidden="1">
          <a:extLst>
            <a:ext uri="{FF2B5EF4-FFF2-40B4-BE49-F238E27FC236}">
              <a16:creationId xmlns:a16="http://schemas.microsoft.com/office/drawing/2014/main" id="{0ED066DE-B462-4739-A319-B269BF38D925}"/>
            </a:ext>
          </a:extLst>
        </xdr:cNvPr>
        <xdr:cNvSpPr txBox="1">
          <a:spLocks noChangeArrowheads="1"/>
        </xdr:cNvSpPr>
      </xdr:nvSpPr>
      <xdr:spPr bwMode="auto">
        <a:xfrm>
          <a:off x="3832860" y="2903220"/>
          <a:ext cx="140970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76200</xdr:rowOff>
    </xdr:to>
    <xdr:sp macro="" textlink="">
      <xdr:nvSpPr>
        <xdr:cNvPr id="256031" name="Text Box 31" hidden="1">
          <a:extLst>
            <a:ext uri="{FF2B5EF4-FFF2-40B4-BE49-F238E27FC236}">
              <a16:creationId xmlns:a16="http://schemas.microsoft.com/office/drawing/2014/main" id="{41EA70D7-D237-445E-ADD6-79BE780C1958}"/>
            </a:ext>
          </a:extLst>
        </xdr:cNvPr>
        <xdr:cNvSpPr txBox="1">
          <a:spLocks noChangeArrowheads="1"/>
        </xdr:cNvSpPr>
      </xdr:nvSpPr>
      <xdr:spPr bwMode="auto">
        <a:xfrm>
          <a:off x="3724275" y="2971800"/>
          <a:ext cx="1381125"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76200</xdr:rowOff>
    </xdr:to>
    <xdr:sp macro="" textlink="">
      <xdr:nvSpPr>
        <xdr:cNvPr id="256032" name="Text Box 32" hidden="1">
          <a:extLst>
            <a:ext uri="{FF2B5EF4-FFF2-40B4-BE49-F238E27FC236}">
              <a16:creationId xmlns:a16="http://schemas.microsoft.com/office/drawing/2014/main" id="{725D078F-9263-4FE4-9A8C-4BAC1814A129}"/>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76200</xdr:rowOff>
    </xdr:to>
    <xdr:sp macro="" textlink="">
      <xdr:nvSpPr>
        <xdr:cNvPr id="256033" name="Text Box 33" hidden="1">
          <a:extLst>
            <a:ext uri="{FF2B5EF4-FFF2-40B4-BE49-F238E27FC236}">
              <a16:creationId xmlns:a16="http://schemas.microsoft.com/office/drawing/2014/main" id="{C0C50E55-1475-47AA-93D7-D98B491D1E9F}"/>
            </a:ext>
          </a:extLst>
        </xdr:cNvPr>
        <xdr:cNvSpPr txBox="1">
          <a:spLocks noChangeArrowheads="1"/>
        </xdr:cNvSpPr>
      </xdr:nvSpPr>
      <xdr:spPr bwMode="auto">
        <a:xfrm>
          <a:off x="3733800" y="2971800"/>
          <a:ext cx="1390650"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76200</xdr:rowOff>
    </xdr:to>
    <xdr:sp macro="" textlink="">
      <xdr:nvSpPr>
        <xdr:cNvPr id="256034" name="Text Box 34" hidden="1">
          <a:extLst>
            <a:ext uri="{FF2B5EF4-FFF2-40B4-BE49-F238E27FC236}">
              <a16:creationId xmlns:a16="http://schemas.microsoft.com/office/drawing/2014/main" id="{87498CA8-FA23-48E2-A7CB-A6600F7398B1}"/>
            </a:ext>
          </a:extLst>
        </xdr:cNvPr>
        <xdr:cNvSpPr txBox="1">
          <a:spLocks noChangeArrowheads="1"/>
        </xdr:cNvSpPr>
      </xdr:nvSpPr>
      <xdr:spPr bwMode="auto">
        <a:xfrm>
          <a:off x="3733800" y="2971800"/>
          <a:ext cx="1390650"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17</xdr:row>
      <xdr:rowOff>10583</xdr:rowOff>
    </xdr:from>
    <xdr:to>
      <xdr:col>4</xdr:col>
      <xdr:colOff>266700</xdr:colOff>
      <xdr:row>20</xdr:row>
      <xdr:rowOff>84667</xdr:rowOff>
    </xdr:to>
    <xdr:sp macro="" textlink="">
      <xdr:nvSpPr>
        <xdr:cNvPr id="256035" name="Text Box 35" hidden="1">
          <a:extLst>
            <a:ext uri="{FF2B5EF4-FFF2-40B4-BE49-F238E27FC236}">
              <a16:creationId xmlns:a16="http://schemas.microsoft.com/office/drawing/2014/main" id="{9BE6D443-0576-406F-B703-F89F54405A79}"/>
            </a:ext>
          </a:extLst>
        </xdr:cNvPr>
        <xdr:cNvSpPr txBox="1">
          <a:spLocks noChangeArrowheads="1"/>
        </xdr:cNvSpPr>
      </xdr:nvSpPr>
      <xdr:spPr bwMode="auto">
        <a:xfrm>
          <a:off x="3714750" y="3648075"/>
          <a:ext cx="12573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76200</xdr:rowOff>
    </xdr:to>
    <xdr:sp macro="" textlink="">
      <xdr:nvSpPr>
        <xdr:cNvPr id="297986" name="Text Box 2" hidden="1">
          <a:extLst>
            <a:ext uri="{FF2B5EF4-FFF2-40B4-BE49-F238E27FC236}">
              <a16:creationId xmlns:a16="http://schemas.microsoft.com/office/drawing/2014/main" id="{3D2F1FBB-10F3-4DA5-8E17-9015E6050C88}"/>
            </a:ext>
          </a:extLst>
        </xdr:cNvPr>
        <xdr:cNvSpPr txBox="1">
          <a:spLocks noChangeArrowheads="1"/>
        </xdr:cNvSpPr>
      </xdr:nvSpPr>
      <xdr:spPr bwMode="auto">
        <a:xfrm>
          <a:off x="3733800" y="2971800"/>
          <a:ext cx="1390650"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76200</xdr:rowOff>
    </xdr:to>
    <xdr:sp macro="" textlink="">
      <xdr:nvSpPr>
        <xdr:cNvPr id="297987" name="Text Box 3" hidden="1">
          <a:extLst>
            <a:ext uri="{FF2B5EF4-FFF2-40B4-BE49-F238E27FC236}">
              <a16:creationId xmlns:a16="http://schemas.microsoft.com/office/drawing/2014/main" id="{74D3E717-6D2A-4506-8395-67FE19DF98EC}"/>
            </a:ext>
          </a:extLst>
        </xdr:cNvPr>
        <xdr:cNvSpPr txBox="1">
          <a:spLocks noChangeArrowheads="1"/>
        </xdr:cNvSpPr>
      </xdr:nvSpPr>
      <xdr:spPr bwMode="auto">
        <a:xfrm>
          <a:off x="3733800" y="2971800"/>
          <a:ext cx="1390650"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76200</xdr:rowOff>
    </xdr:to>
    <xdr:sp macro="" textlink="">
      <xdr:nvSpPr>
        <xdr:cNvPr id="297988" name="Text Box 4" hidden="1">
          <a:extLst>
            <a:ext uri="{FF2B5EF4-FFF2-40B4-BE49-F238E27FC236}">
              <a16:creationId xmlns:a16="http://schemas.microsoft.com/office/drawing/2014/main" id="{AECA57F0-4CDD-41A0-AEA8-ECFA73E556DB}"/>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76200</xdr:rowOff>
    </xdr:to>
    <xdr:sp macro="" textlink="">
      <xdr:nvSpPr>
        <xdr:cNvPr id="297989" name="Text Box 5" hidden="1">
          <a:extLst>
            <a:ext uri="{FF2B5EF4-FFF2-40B4-BE49-F238E27FC236}">
              <a16:creationId xmlns:a16="http://schemas.microsoft.com/office/drawing/2014/main" id="{8758B5AB-9953-4E63-BE4B-73387FC2F4D8}"/>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76200</xdr:rowOff>
    </xdr:to>
    <xdr:sp macro="" textlink="">
      <xdr:nvSpPr>
        <xdr:cNvPr id="297990" name="Text Box 6" hidden="1">
          <a:extLst>
            <a:ext uri="{FF2B5EF4-FFF2-40B4-BE49-F238E27FC236}">
              <a16:creationId xmlns:a16="http://schemas.microsoft.com/office/drawing/2014/main" id="{7E6DB084-5544-4AFD-AE73-3693FF5FBB82}"/>
            </a:ext>
          </a:extLst>
        </xdr:cNvPr>
        <xdr:cNvSpPr txBox="1">
          <a:spLocks noChangeArrowheads="1"/>
        </xdr:cNvSpPr>
      </xdr:nvSpPr>
      <xdr:spPr bwMode="auto">
        <a:xfrm>
          <a:off x="3733800" y="2971800"/>
          <a:ext cx="1390650"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76200</xdr:rowOff>
    </xdr:to>
    <xdr:sp macro="" textlink="">
      <xdr:nvSpPr>
        <xdr:cNvPr id="310273" name="Text Box 1" hidden="1">
          <a:extLst>
            <a:ext uri="{FF2B5EF4-FFF2-40B4-BE49-F238E27FC236}">
              <a16:creationId xmlns:a16="http://schemas.microsoft.com/office/drawing/2014/main" id="{25D695A5-FE04-4F9D-833B-D567F1944B76}"/>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76200</xdr:rowOff>
    </xdr:to>
    <xdr:sp macro="" textlink="">
      <xdr:nvSpPr>
        <xdr:cNvPr id="310274" name="Text Box 2" hidden="1">
          <a:extLst>
            <a:ext uri="{FF2B5EF4-FFF2-40B4-BE49-F238E27FC236}">
              <a16:creationId xmlns:a16="http://schemas.microsoft.com/office/drawing/2014/main" id="{BE268C70-B43A-44B4-8E5C-A316AB1478C8}"/>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76200</xdr:rowOff>
    </xdr:to>
    <xdr:sp macro="" textlink="">
      <xdr:nvSpPr>
        <xdr:cNvPr id="310275" name="Text Box 3" hidden="1">
          <a:extLst>
            <a:ext uri="{FF2B5EF4-FFF2-40B4-BE49-F238E27FC236}">
              <a16:creationId xmlns:a16="http://schemas.microsoft.com/office/drawing/2014/main" id="{56070536-FDEA-70DC-6080-CD0A56765E77}"/>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76200</xdr:rowOff>
    </xdr:from>
    <xdr:to>
      <xdr:col>4</xdr:col>
      <xdr:colOff>419100</xdr:colOff>
      <xdr:row>17</xdr:row>
      <xdr:rowOff>152400</xdr:rowOff>
    </xdr:to>
    <xdr:sp macro="" textlink="">
      <xdr:nvSpPr>
        <xdr:cNvPr id="310276" name="Text Box 4" hidden="1">
          <a:extLst>
            <a:ext uri="{FF2B5EF4-FFF2-40B4-BE49-F238E27FC236}">
              <a16:creationId xmlns:a16="http://schemas.microsoft.com/office/drawing/2014/main" id="{EE7E513A-1B65-E13A-3BB9-EBC95F11BDD4}"/>
            </a:ext>
          </a:extLst>
        </xdr:cNvPr>
        <xdr:cNvSpPr txBox="1">
          <a:spLocks noChangeArrowheads="1"/>
        </xdr:cNvSpPr>
      </xdr:nvSpPr>
      <xdr:spPr bwMode="auto">
        <a:xfrm>
          <a:off x="3867150" y="3098800"/>
          <a:ext cx="1441450" cy="628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21.xml><?xml version="1.0" encoding="utf-8"?>
<xdr:wsDr xmlns:xdr="http://schemas.openxmlformats.org/drawingml/2006/spreadsheetDrawing" xmlns:a="http://schemas.openxmlformats.org/drawingml/2006/main" xmlns:r="http://schemas.openxmlformats.org/officeDocument/2006/relationships">
  <xdr:twoCellAnchor editAs="absolute">
    <xdr:from>
      <xdr:col>23</xdr:col>
      <xdr:colOff>133350</xdr:colOff>
      <xdr:row>9</xdr:row>
      <xdr:rowOff>95250</xdr:rowOff>
    </xdr:from>
    <xdr:to>
      <xdr:col>25</xdr:col>
      <xdr:colOff>57150</xdr:colOff>
      <xdr:row>13</xdr:row>
      <xdr:rowOff>76200</xdr:rowOff>
    </xdr:to>
    <xdr:sp macro="" textlink="">
      <xdr:nvSpPr>
        <xdr:cNvPr id="330758" name="Text Box 6" hidden="1">
          <a:extLst>
            <a:ext uri="{FF2B5EF4-FFF2-40B4-BE49-F238E27FC236}">
              <a16:creationId xmlns:a16="http://schemas.microsoft.com/office/drawing/2014/main" id="{5E3CE043-38BC-3A97-739F-353E37A41E8D}"/>
            </a:ext>
          </a:extLst>
        </xdr:cNvPr>
        <xdr:cNvSpPr txBox="1">
          <a:spLocks noChangeArrowheads="1"/>
        </xdr:cNvSpPr>
      </xdr:nvSpPr>
      <xdr:spPr bwMode="auto">
        <a:xfrm>
          <a:off x="17659350" y="17526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22.xml><?xml version="1.0" encoding="utf-8"?>
<xdr:wsDr xmlns:xdr="http://schemas.openxmlformats.org/drawingml/2006/spreadsheetDrawing" xmlns:a="http://schemas.openxmlformats.org/drawingml/2006/main" xmlns:r="http://schemas.openxmlformats.org/officeDocument/2006/relationships">
  <xdr:twoCellAnchor editAs="absolute">
    <xdr:from>
      <xdr:col>6</xdr:col>
      <xdr:colOff>169232</xdr:colOff>
      <xdr:row>100</xdr:row>
      <xdr:rowOff>318342</xdr:rowOff>
    </xdr:from>
    <xdr:to>
      <xdr:col>8</xdr:col>
      <xdr:colOff>274913</xdr:colOff>
      <xdr:row>100</xdr:row>
      <xdr:rowOff>318342</xdr:rowOff>
    </xdr:to>
    <xdr:sp macro="" textlink="">
      <xdr:nvSpPr>
        <xdr:cNvPr id="226308" name="Text Box 4" hidden="1">
          <a:extLst>
            <a:ext uri="{FF2B5EF4-FFF2-40B4-BE49-F238E27FC236}">
              <a16:creationId xmlns:a16="http://schemas.microsoft.com/office/drawing/2014/main" id="{1DE4B262-442A-4D34-B009-70A4A545BC56}"/>
            </a:ext>
          </a:extLst>
        </xdr:cNvPr>
        <xdr:cNvSpPr txBox="1">
          <a:spLocks noChangeArrowheads="1"/>
        </xdr:cNvSpPr>
      </xdr:nvSpPr>
      <xdr:spPr bwMode="auto">
        <a:xfrm>
          <a:off x="9113520" y="23698200"/>
          <a:ext cx="166116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159129</xdr:colOff>
      <xdr:row>100</xdr:row>
      <xdr:rowOff>318342</xdr:rowOff>
    </xdr:from>
    <xdr:to>
      <xdr:col>11</xdr:col>
      <xdr:colOff>235329</xdr:colOff>
      <xdr:row>100</xdr:row>
      <xdr:rowOff>318342</xdr:rowOff>
    </xdr:to>
    <xdr:sp macro="" textlink="">
      <xdr:nvSpPr>
        <xdr:cNvPr id="226309" name="Text Box 5" hidden="1">
          <a:extLst>
            <a:ext uri="{FF2B5EF4-FFF2-40B4-BE49-F238E27FC236}">
              <a16:creationId xmlns:a16="http://schemas.microsoft.com/office/drawing/2014/main" id="{D9E7EF9B-6EE7-4596-9F7A-667D322486CE}"/>
            </a:ext>
          </a:extLst>
        </xdr:cNvPr>
        <xdr:cNvSpPr txBox="1">
          <a:spLocks noChangeArrowheads="1"/>
        </xdr:cNvSpPr>
      </xdr:nvSpPr>
      <xdr:spPr bwMode="auto">
        <a:xfrm>
          <a:off x="11490960" y="23698200"/>
          <a:ext cx="166116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31</xdr:row>
      <xdr:rowOff>491938</xdr:rowOff>
    </xdr:from>
    <xdr:to>
      <xdr:col>1</xdr:col>
      <xdr:colOff>4231079</xdr:colOff>
      <xdr:row>33</xdr:row>
      <xdr:rowOff>313596</xdr:rowOff>
    </xdr:to>
    <xdr:sp macro="" textlink="">
      <xdr:nvSpPr>
        <xdr:cNvPr id="226311" name="Text Box 7" hidden="1">
          <a:extLst>
            <a:ext uri="{FF2B5EF4-FFF2-40B4-BE49-F238E27FC236}">
              <a16:creationId xmlns:a16="http://schemas.microsoft.com/office/drawing/2014/main" id="{EAA688B6-1968-4D27-8F25-C3201443AA10}"/>
            </a:ext>
          </a:extLst>
        </xdr:cNvPr>
        <xdr:cNvSpPr txBox="1">
          <a:spLocks noChangeArrowheads="1"/>
        </xdr:cNvSpPr>
      </xdr:nvSpPr>
      <xdr:spPr bwMode="auto">
        <a:xfrm>
          <a:off x="3413760" y="6713220"/>
          <a:ext cx="1699260" cy="7696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2675618</xdr:colOff>
      <xdr:row>54</xdr:row>
      <xdr:rowOff>171674</xdr:rowOff>
    </xdr:from>
    <xdr:to>
      <xdr:col>1</xdr:col>
      <xdr:colOff>4255844</xdr:colOff>
      <xdr:row>58</xdr:row>
      <xdr:rowOff>60552</xdr:rowOff>
    </xdr:to>
    <xdr:sp macro="" textlink="">
      <xdr:nvSpPr>
        <xdr:cNvPr id="226312" name="Text Box 8" hidden="1">
          <a:extLst>
            <a:ext uri="{FF2B5EF4-FFF2-40B4-BE49-F238E27FC236}">
              <a16:creationId xmlns:a16="http://schemas.microsoft.com/office/drawing/2014/main" id="{F1E14B72-AEAB-46EA-B162-5CA570848783}"/>
            </a:ext>
          </a:extLst>
        </xdr:cNvPr>
        <xdr:cNvSpPr txBox="1">
          <a:spLocks noChangeArrowheads="1"/>
        </xdr:cNvSpPr>
      </xdr:nvSpPr>
      <xdr:spPr bwMode="auto">
        <a:xfrm>
          <a:off x="3451860" y="11963400"/>
          <a:ext cx="1668780" cy="7772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100</xdr:row>
      <xdr:rowOff>318342</xdr:rowOff>
    </xdr:from>
    <xdr:to>
      <xdr:col>8</xdr:col>
      <xdr:colOff>274913</xdr:colOff>
      <xdr:row>100</xdr:row>
      <xdr:rowOff>318342</xdr:rowOff>
    </xdr:to>
    <xdr:sp macro="" textlink="">
      <xdr:nvSpPr>
        <xdr:cNvPr id="257028" name="Text Box 4" hidden="1">
          <a:extLst>
            <a:ext uri="{FF2B5EF4-FFF2-40B4-BE49-F238E27FC236}">
              <a16:creationId xmlns:a16="http://schemas.microsoft.com/office/drawing/2014/main" id="{28ED4E88-6FEE-470C-9119-B4144BC9353F}"/>
            </a:ext>
          </a:extLst>
        </xdr:cNvPr>
        <xdr:cNvSpPr txBox="1">
          <a:spLocks noChangeArrowheads="1"/>
        </xdr:cNvSpPr>
      </xdr:nvSpPr>
      <xdr:spPr bwMode="auto">
        <a:xfrm>
          <a:off x="8820150" y="240982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159129</xdr:colOff>
      <xdr:row>100</xdr:row>
      <xdr:rowOff>318342</xdr:rowOff>
    </xdr:from>
    <xdr:to>
      <xdr:col>11</xdr:col>
      <xdr:colOff>235329</xdr:colOff>
      <xdr:row>100</xdr:row>
      <xdr:rowOff>318342</xdr:rowOff>
    </xdr:to>
    <xdr:sp macro="" textlink="">
      <xdr:nvSpPr>
        <xdr:cNvPr id="257027" name="Text Box 3" hidden="1">
          <a:extLst>
            <a:ext uri="{FF2B5EF4-FFF2-40B4-BE49-F238E27FC236}">
              <a16:creationId xmlns:a16="http://schemas.microsoft.com/office/drawing/2014/main" id="{EBD70E14-1BE1-426C-9A08-89E7D87FFDF1}"/>
            </a:ext>
          </a:extLst>
        </xdr:cNvPr>
        <xdr:cNvSpPr txBox="1">
          <a:spLocks noChangeArrowheads="1"/>
        </xdr:cNvSpPr>
      </xdr:nvSpPr>
      <xdr:spPr bwMode="auto">
        <a:xfrm>
          <a:off x="11106150" y="240982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31</xdr:row>
      <xdr:rowOff>491938</xdr:rowOff>
    </xdr:from>
    <xdr:to>
      <xdr:col>1</xdr:col>
      <xdr:colOff>4231079</xdr:colOff>
      <xdr:row>33</xdr:row>
      <xdr:rowOff>313596</xdr:rowOff>
    </xdr:to>
    <xdr:sp macro="" textlink="">
      <xdr:nvSpPr>
        <xdr:cNvPr id="257026" name="Text Box 2" hidden="1">
          <a:extLst>
            <a:ext uri="{FF2B5EF4-FFF2-40B4-BE49-F238E27FC236}">
              <a16:creationId xmlns:a16="http://schemas.microsoft.com/office/drawing/2014/main" id="{CB9DF60B-A556-41D0-8F31-B5EC781346F7}"/>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54</xdr:row>
      <xdr:rowOff>84004</xdr:rowOff>
    </xdr:from>
    <xdr:to>
      <xdr:col>8</xdr:col>
      <xdr:colOff>274913</xdr:colOff>
      <xdr:row>54</xdr:row>
      <xdr:rowOff>84004</xdr:rowOff>
    </xdr:to>
    <xdr:sp macro="" textlink="">
      <xdr:nvSpPr>
        <xdr:cNvPr id="257031" name="Text Box 7" hidden="1">
          <a:extLst>
            <a:ext uri="{FF2B5EF4-FFF2-40B4-BE49-F238E27FC236}">
              <a16:creationId xmlns:a16="http://schemas.microsoft.com/office/drawing/2014/main" id="{5E32F841-A5FA-409C-9657-69FB758DEEE6}"/>
            </a:ext>
          </a:extLst>
        </xdr:cNvPr>
        <xdr:cNvSpPr txBox="1">
          <a:spLocks noChangeArrowheads="1"/>
        </xdr:cNvSpPr>
      </xdr:nvSpPr>
      <xdr:spPr bwMode="auto">
        <a:xfrm>
          <a:off x="8820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159129</xdr:colOff>
      <xdr:row>54</xdr:row>
      <xdr:rowOff>84004</xdr:rowOff>
    </xdr:from>
    <xdr:to>
      <xdr:col>11</xdr:col>
      <xdr:colOff>235329</xdr:colOff>
      <xdr:row>54</xdr:row>
      <xdr:rowOff>84004</xdr:rowOff>
    </xdr:to>
    <xdr:sp macro="" textlink="">
      <xdr:nvSpPr>
        <xdr:cNvPr id="257030" name="Text Box 6" hidden="1">
          <a:extLst>
            <a:ext uri="{FF2B5EF4-FFF2-40B4-BE49-F238E27FC236}">
              <a16:creationId xmlns:a16="http://schemas.microsoft.com/office/drawing/2014/main" id="{50DEFB65-0857-4FF4-A53D-F6F80CC90388}"/>
            </a:ext>
          </a:extLst>
        </xdr:cNvPr>
        <xdr:cNvSpPr txBox="1">
          <a:spLocks noChangeArrowheads="1"/>
        </xdr:cNvSpPr>
      </xdr:nvSpPr>
      <xdr:spPr bwMode="auto">
        <a:xfrm>
          <a:off x="11106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31</xdr:row>
      <xdr:rowOff>491938</xdr:rowOff>
    </xdr:from>
    <xdr:to>
      <xdr:col>1</xdr:col>
      <xdr:colOff>4231079</xdr:colOff>
      <xdr:row>33</xdr:row>
      <xdr:rowOff>313596</xdr:rowOff>
    </xdr:to>
    <xdr:sp macro="" textlink="">
      <xdr:nvSpPr>
        <xdr:cNvPr id="257029" name="Text Box 5" hidden="1">
          <a:extLst>
            <a:ext uri="{FF2B5EF4-FFF2-40B4-BE49-F238E27FC236}">
              <a16:creationId xmlns:a16="http://schemas.microsoft.com/office/drawing/2014/main" id="{3EC56823-01B7-467B-88F1-28CB5BFFB582}"/>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54</xdr:row>
      <xdr:rowOff>84004</xdr:rowOff>
    </xdr:from>
    <xdr:to>
      <xdr:col>8</xdr:col>
      <xdr:colOff>274913</xdr:colOff>
      <xdr:row>54</xdr:row>
      <xdr:rowOff>84004</xdr:rowOff>
    </xdr:to>
    <xdr:sp macro="" textlink="">
      <xdr:nvSpPr>
        <xdr:cNvPr id="257034" name="Text Box 10" hidden="1">
          <a:extLst>
            <a:ext uri="{FF2B5EF4-FFF2-40B4-BE49-F238E27FC236}">
              <a16:creationId xmlns:a16="http://schemas.microsoft.com/office/drawing/2014/main" id="{C1EA262D-67FB-4B68-924D-FF6C353E7F37}"/>
            </a:ext>
          </a:extLst>
        </xdr:cNvPr>
        <xdr:cNvSpPr txBox="1">
          <a:spLocks noChangeArrowheads="1"/>
        </xdr:cNvSpPr>
      </xdr:nvSpPr>
      <xdr:spPr bwMode="auto">
        <a:xfrm>
          <a:off x="8820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159129</xdr:colOff>
      <xdr:row>54</xdr:row>
      <xdr:rowOff>84004</xdr:rowOff>
    </xdr:from>
    <xdr:to>
      <xdr:col>11</xdr:col>
      <xdr:colOff>235329</xdr:colOff>
      <xdr:row>54</xdr:row>
      <xdr:rowOff>84004</xdr:rowOff>
    </xdr:to>
    <xdr:sp macro="" textlink="">
      <xdr:nvSpPr>
        <xdr:cNvPr id="257033" name="Text Box 9" hidden="1">
          <a:extLst>
            <a:ext uri="{FF2B5EF4-FFF2-40B4-BE49-F238E27FC236}">
              <a16:creationId xmlns:a16="http://schemas.microsoft.com/office/drawing/2014/main" id="{70752714-EDA0-4379-9856-8F8BC81E5D7D}"/>
            </a:ext>
          </a:extLst>
        </xdr:cNvPr>
        <xdr:cNvSpPr txBox="1">
          <a:spLocks noChangeArrowheads="1"/>
        </xdr:cNvSpPr>
      </xdr:nvSpPr>
      <xdr:spPr bwMode="auto">
        <a:xfrm>
          <a:off x="11106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31</xdr:row>
      <xdr:rowOff>491938</xdr:rowOff>
    </xdr:from>
    <xdr:to>
      <xdr:col>1</xdr:col>
      <xdr:colOff>4231079</xdr:colOff>
      <xdr:row>33</xdr:row>
      <xdr:rowOff>313596</xdr:rowOff>
    </xdr:to>
    <xdr:sp macro="" textlink="">
      <xdr:nvSpPr>
        <xdr:cNvPr id="257032" name="Text Box 8" hidden="1">
          <a:extLst>
            <a:ext uri="{FF2B5EF4-FFF2-40B4-BE49-F238E27FC236}">
              <a16:creationId xmlns:a16="http://schemas.microsoft.com/office/drawing/2014/main" id="{4996AB1E-2F27-4526-9786-B277D5B0846F}"/>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54</xdr:row>
      <xdr:rowOff>84004</xdr:rowOff>
    </xdr:from>
    <xdr:to>
      <xdr:col>8</xdr:col>
      <xdr:colOff>274913</xdr:colOff>
      <xdr:row>54</xdr:row>
      <xdr:rowOff>84004</xdr:rowOff>
    </xdr:to>
    <xdr:sp macro="" textlink="">
      <xdr:nvSpPr>
        <xdr:cNvPr id="257037" name="Text Box 13" hidden="1">
          <a:extLst>
            <a:ext uri="{FF2B5EF4-FFF2-40B4-BE49-F238E27FC236}">
              <a16:creationId xmlns:a16="http://schemas.microsoft.com/office/drawing/2014/main" id="{F731A324-9439-4B49-9917-A5D271302AB3}"/>
            </a:ext>
          </a:extLst>
        </xdr:cNvPr>
        <xdr:cNvSpPr txBox="1">
          <a:spLocks noChangeArrowheads="1"/>
        </xdr:cNvSpPr>
      </xdr:nvSpPr>
      <xdr:spPr bwMode="auto">
        <a:xfrm>
          <a:off x="9113520" y="1185672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159129</xdr:colOff>
      <xdr:row>54</xdr:row>
      <xdr:rowOff>84004</xdr:rowOff>
    </xdr:from>
    <xdr:to>
      <xdr:col>11</xdr:col>
      <xdr:colOff>235329</xdr:colOff>
      <xdr:row>54</xdr:row>
      <xdr:rowOff>84004</xdr:rowOff>
    </xdr:to>
    <xdr:sp macro="" textlink="">
      <xdr:nvSpPr>
        <xdr:cNvPr id="257036" name="Text Box 12" hidden="1">
          <a:extLst>
            <a:ext uri="{FF2B5EF4-FFF2-40B4-BE49-F238E27FC236}">
              <a16:creationId xmlns:a16="http://schemas.microsoft.com/office/drawing/2014/main" id="{940EAF4A-5B45-43FC-9EFE-FAC9867C357C}"/>
            </a:ext>
          </a:extLst>
        </xdr:cNvPr>
        <xdr:cNvSpPr txBox="1">
          <a:spLocks noChangeArrowheads="1"/>
        </xdr:cNvSpPr>
      </xdr:nvSpPr>
      <xdr:spPr bwMode="auto">
        <a:xfrm>
          <a:off x="11490960" y="1185672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31</xdr:row>
      <xdr:rowOff>491938</xdr:rowOff>
    </xdr:from>
    <xdr:to>
      <xdr:col>1</xdr:col>
      <xdr:colOff>4231079</xdr:colOff>
      <xdr:row>33</xdr:row>
      <xdr:rowOff>313596</xdr:rowOff>
    </xdr:to>
    <xdr:sp macro="" textlink="">
      <xdr:nvSpPr>
        <xdr:cNvPr id="257035" name="Text Box 11" hidden="1">
          <a:extLst>
            <a:ext uri="{FF2B5EF4-FFF2-40B4-BE49-F238E27FC236}">
              <a16:creationId xmlns:a16="http://schemas.microsoft.com/office/drawing/2014/main" id="{CB99E69D-FC54-4E53-83C0-6DCB764E9998}"/>
            </a:ext>
          </a:extLst>
        </xdr:cNvPr>
        <xdr:cNvSpPr txBox="1">
          <a:spLocks noChangeArrowheads="1"/>
        </xdr:cNvSpPr>
      </xdr:nvSpPr>
      <xdr:spPr bwMode="auto">
        <a:xfrm>
          <a:off x="3413760" y="6713220"/>
          <a:ext cx="1699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54</xdr:row>
      <xdr:rowOff>84004</xdr:rowOff>
    </xdr:from>
    <xdr:to>
      <xdr:col>8</xdr:col>
      <xdr:colOff>274913</xdr:colOff>
      <xdr:row>54</xdr:row>
      <xdr:rowOff>84004</xdr:rowOff>
    </xdr:to>
    <xdr:sp macro="" textlink="">
      <xdr:nvSpPr>
        <xdr:cNvPr id="257040" name="Text Box 16" hidden="1">
          <a:extLst>
            <a:ext uri="{FF2B5EF4-FFF2-40B4-BE49-F238E27FC236}">
              <a16:creationId xmlns:a16="http://schemas.microsoft.com/office/drawing/2014/main" id="{4E659185-8FFF-4856-B4E8-DD06AEB9E849}"/>
            </a:ext>
          </a:extLst>
        </xdr:cNvPr>
        <xdr:cNvSpPr txBox="1">
          <a:spLocks noChangeArrowheads="1"/>
        </xdr:cNvSpPr>
      </xdr:nvSpPr>
      <xdr:spPr bwMode="auto">
        <a:xfrm>
          <a:off x="9113520" y="1185672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159129</xdr:colOff>
      <xdr:row>54</xdr:row>
      <xdr:rowOff>84004</xdr:rowOff>
    </xdr:from>
    <xdr:to>
      <xdr:col>11</xdr:col>
      <xdr:colOff>235329</xdr:colOff>
      <xdr:row>54</xdr:row>
      <xdr:rowOff>84004</xdr:rowOff>
    </xdr:to>
    <xdr:sp macro="" textlink="">
      <xdr:nvSpPr>
        <xdr:cNvPr id="257039" name="Text Box 15" hidden="1">
          <a:extLst>
            <a:ext uri="{FF2B5EF4-FFF2-40B4-BE49-F238E27FC236}">
              <a16:creationId xmlns:a16="http://schemas.microsoft.com/office/drawing/2014/main" id="{B94567FD-1CEF-4713-B876-04E8EE5FD6C3}"/>
            </a:ext>
          </a:extLst>
        </xdr:cNvPr>
        <xdr:cNvSpPr txBox="1">
          <a:spLocks noChangeArrowheads="1"/>
        </xdr:cNvSpPr>
      </xdr:nvSpPr>
      <xdr:spPr bwMode="auto">
        <a:xfrm>
          <a:off x="11490960" y="1185672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31</xdr:row>
      <xdr:rowOff>491938</xdr:rowOff>
    </xdr:from>
    <xdr:to>
      <xdr:col>1</xdr:col>
      <xdr:colOff>4231079</xdr:colOff>
      <xdr:row>33</xdr:row>
      <xdr:rowOff>313596</xdr:rowOff>
    </xdr:to>
    <xdr:sp macro="" textlink="">
      <xdr:nvSpPr>
        <xdr:cNvPr id="257038" name="Text Box 14" hidden="1">
          <a:extLst>
            <a:ext uri="{FF2B5EF4-FFF2-40B4-BE49-F238E27FC236}">
              <a16:creationId xmlns:a16="http://schemas.microsoft.com/office/drawing/2014/main" id="{DF83690E-EF73-4747-9F95-1901E315F774}"/>
            </a:ext>
          </a:extLst>
        </xdr:cNvPr>
        <xdr:cNvSpPr txBox="1">
          <a:spLocks noChangeArrowheads="1"/>
        </xdr:cNvSpPr>
      </xdr:nvSpPr>
      <xdr:spPr bwMode="auto">
        <a:xfrm>
          <a:off x="3413760" y="6713220"/>
          <a:ext cx="1699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54</xdr:row>
      <xdr:rowOff>84004</xdr:rowOff>
    </xdr:from>
    <xdr:to>
      <xdr:col>8</xdr:col>
      <xdr:colOff>274913</xdr:colOff>
      <xdr:row>54</xdr:row>
      <xdr:rowOff>84004</xdr:rowOff>
    </xdr:to>
    <xdr:sp macro="" textlink="">
      <xdr:nvSpPr>
        <xdr:cNvPr id="257043" name="Text Box 19" hidden="1">
          <a:extLst>
            <a:ext uri="{FF2B5EF4-FFF2-40B4-BE49-F238E27FC236}">
              <a16:creationId xmlns:a16="http://schemas.microsoft.com/office/drawing/2014/main" id="{0A303A15-59CD-43DB-AF8C-764E36919853}"/>
            </a:ext>
          </a:extLst>
        </xdr:cNvPr>
        <xdr:cNvSpPr txBox="1">
          <a:spLocks noChangeArrowheads="1"/>
        </xdr:cNvSpPr>
      </xdr:nvSpPr>
      <xdr:spPr bwMode="auto">
        <a:xfrm>
          <a:off x="8820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159129</xdr:colOff>
      <xdr:row>54</xdr:row>
      <xdr:rowOff>84004</xdr:rowOff>
    </xdr:from>
    <xdr:to>
      <xdr:col>11</xdr:col>
      <xdr:colOff>235329</xdr:colOff>
      <xdr:row>54</xdr:row>
      <xdr:rowOff>84004</xdr:rowOff>
    </xdr:to>
    <xdr:sp macro="" textlink="">
      <xdr:nvSpPr>
        <xdr:cNvPr id="257042" name="Text Box 18" hidden="1">
          <a:extLst>
            <a:ext uri="{FF2B5EF4-FFF2-40B4-BE49-F238E27FC236}">
              <a16:creationId xmlns:a16="http://schemas.microsoft.com/office/drawing/2014/main" id="{19C5F908-4132-4BA9-B0FD-F7B35016DC74}"/>
            </a:ext>
          </a:extLst>
        </xdr:cNvPr>
        <xdr:cNvSpPr txBox="1">
          <a:spLocks noChangeArrowheads="1"/>
        </xdr:cNvSpPr>
      </xdr:nvSpPr>
      <xdr:spPr bwMode="auto">
        <a:xfrm>
          <a:off x="11106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31</xdr:row>
      <xdr:rowOff>491938</xdr:rowOff>
    </xdr:from>
    <xdr:to>
      <xdr:col>1</xdr:col>
      <xdr:colOff>4231079</xdr:colOff>
      <xdr:row>33</xdr:row>
      <xdr:rowOff>313596</xdr:rowOff>
    </xdr:to>
    <xdr:sp macro="" textlink="">
      <xdr:nvSpPr>
        <xdr:cNvPr id="257041" name="Text Box 17" hidden="1">
          <a:extLst>
            <a:ext uri="{FF2B5EF4-FFF2-40B4-BE49-F238E27FC236}">
              <a16:creationId xmlns:a16="http://schemas.microsoft.com/office/drawing/2014/main" id="{01CF4EF3-E604-418A-B600-BB577F9E83C5}"/>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54</xdr:row>
      <xdr:rowOff>84004</xdr:rowOff>
    </xdr:from>
    <xdr:to>
      <xdr:col>8</xdr:col>
      <xdr:colOff>274913</xdr:colOff>
      <xdr:row>54</xdr:row>
      <xdr:rowOff>84004</xdr:rowOff>
    </xdr:to>
    <xdr:sp macro="" textlink="">
      <xdr:nvSpPr>
        <xdr:cNvPr id="257046" name="Text Box 22" hidden="1">
          <a:extLst>
            <a:ext uri="{FF2B5EF4-FFF2-40B4-BE49-F238E27FC236}">
              <a16:creationId xmlns:a16="http://schemas.microsoft.com/office/drawing/2014/main" id="{9946A254-90FC-41C6-83DF-FE5E0AB5DED3}"/>
            </a:ext>
          </a:extLst>
        </xdr:cNvPr>
        <xdr:cNvSpPr txBox="1">
          <a:spLocks noChangeArrowheads="1"/>
        </xdr:cNvSpPr>
      </xdr:nvSpPr>
      <xdr:spPr bwMode="auto">
        <a:xfrm>
          <a:off x="8820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159129</xdr:colOff>
      <xdr:row>54</xdr:row>
      <xdr:rowOff>84004</xdr:rowOff>
    </xdr:from>
    <xdr:to>
      <xdr:col>11</xdr:col>
      <xdr:colOff>235329</xdr:colOff>
      <xdr:row>54</xdr:row>
      <xdr:rowOff>84004</xdr:rowOff>
    </xdr:to>
    <xdr:sp macro="" textlink="">
      <xdr:nvSpPr>
        <xdr:cNvPr id="257045" name="Text Box 21" hidden="1">
          <a:extLst>
            <a:ext uri="{FF2B5EF4-FFF2-40B4-BE49-F238E27FC236}">
              <a16:creationId xmlns:a16="http://schemas.microsoft.com/office/drawing/2014/main" id="{F2554D94-03A4-4B6F-B938-002AE7AC04B5}"/>
            </a:ext>
          </a:extLst>
        </xdr:cNvPr>
        <xdr:cNvSpPr txBox="1">
          <a:spLocks noChangeArrowheads="1"/>
        </xdr:cNvSpPr>
      </xdr:nvSpPr>
      <xdr:spPr bwMode="auto">
        <a:xfrm>
          <a:off x="11106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31</xdr:row>
      <xdr:rowOff>491938</xdr:rowOff>
    </xdr:from>
    <xdr:to>
      <xdr:col>1</xdr:col>
      <xdr:colOff>4231079</xdr:colOff>
      <xdr:row>33</xdr:row>
      <xdr:rowOff>313596</xdr:rowOff>
    </xdr:to>
    <xdr:sp macro="" textlink="">
      <xdr:nvSpPr>
        <xdr:cNvPr id="257044" name="Text Box 20" hidden="1">
          <a:extLst>
            <a:ext uri="{FF2B5EF4-FFF2-40B4-BE49-F238E27FC236}">
              <a16:creationId xmlns:a16="http://schemas.microsoft.com/office/drawing/2014/main" id="{4238BAAC-07CA-4ADA-B706-BAE0C0F58C5B}"/>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54</xdr:row>
      <xdr:rowOff>84004</xdr:rowOff>
    </xdr:from>
    <xdr:to>
      <xdr:col>8</xdr:col>
      <xdr:colOff>274913</xdr:colOff>
      <xdr:row>54</xdr:row>
      <xdr:rowOff>84004</xdr:rowOff>
    </xdr:to>
    <xdr:sp macro="" textlink="">
      <xdr:nvSpPr>
        <xdr:cNvPr id="257049" name="Text Box 25" hidden="1">
          <a:extLst>
            <a:ext uri="{FF2B5EF4-FFF2-40B4-BE49-F238E27FC236}">
              <a16:creationId xmlns:a16="http://schemas.microsoft.com/office/drawing/2014/main" id="{88B357B8-6FA3-4558-B5D6-4459D5FC1F6B}"/>
            </a:ext>
          </a:extLst>
        </xdr:cNvPr>
        <xdr:cNvSpPr txBox="1">
          <a:spLocks noChangeArrowheads="1"/>
        </xdr:cNvSpPr>
      </xdr:nvSpPr>
      <xdr:spPr bwMode="auto">
        <a:xfrm>
          <a:off x="8820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159129</xdr:colOff>
      <xdr:row>54</xdr:row>
      <xdr:rowOff>84004</xdr:rowOff>
    </xdr:from>
    <xdr:to>
      <xdr:col>11</xdr:col>
      <xdr:colOff>235329</xdr:colOff>
      <xdr:row>54</xdr:row>
      <xdr:rowOff>84004</xdr:rowOff>
    </xdr:to>
    <xdr:sp macro="" textlink="">
      <xdr:nvSpPr>
        <xdr:cNvPr id="257048" name="Text Box 24" hidden="1">
          <a:extLst>
            <a:ext uri="{FF2B5EF4-FFF2-40B4-BE49-F238E27FC236}">
              <a16:creationId xmlns:a16="http://schemas.microsoft.com/office/drawing/2014/main" id="{9010921A-755A-4EC5-92EF-32FCAB666790}"/>
            </a:ext>
          </a:extLst>
        </xdr:cNvPr>
        <xdr:cNvSpPr txBox="1">
          <a:spLocks noChangeArrowheads="1"/>
        </xdr:cNvSpPr>
      </xdr:nvSpPr>
      <xdr:spPr bwMode="auto">
        <a:xfrm>
          <a:off x="11106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31</xdr:row>
      <xdr:rowOff>491938</xdr:rowOff>
    </xdr:from>
    <xdr:to>
      <xdr:col>1</xdr:col>
      <xdr:colOff>4231079</xdr:colOff>
      <xdr:row>33</xdr:row>
      <xdr:rowOff>313596</xdr:rowOff>
    </xdr:to>
    <xdr:sp macro="" textlink="">
      <xdr:nvSpPr>
        <xdr:cNvPr id="257047" name="Text Box 23" hidden="1">
          <a:extLst>
            <a:ext uri="{FF2B5EF4-FFF2-40B4-BE49-F238E27FC236}">
              <a16:creationId xmlns:a16="http://schemas.microsoft.com/office/drawing/2014/main" id="{479F985F-BD47-4B06-822F-F9F1AFFBB9D3}"/>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83</xdr:row>
      <xdr:rowOff>150855</xdr:rowOff>
    </xdr:from>
    <xdr:to>
      <xdr:col>8</xdr:col>
      <xdr:colOff>274913</xdr:colOff>
      <xdr:row>83</xdr:row>
      <xdr:rowOff>150855</xdr:rowOff>
    </xdr:to>
    <xdr:sp macro="" textlink="">
      <xdr:nvSpPr>
        <xdr:cNvPr id="257052" name="Text Box 28" hidden="1">
          <a:extLst>
            <a:ext uri="{FF2B5EF4-FFF2-40B4-BE49-F238E27FC236}">
              <a16:creationId xmlns:a16="http://schemas.microsoft.com/office/drawing/2014/main" id="{BA03B1DF-5678-4960-86A9-90A0F62E091E}"/>
            </a:ext>
          </a:extLst>
        </xdr:cNvPr>
        <xdr:cNvSpPr txBox="1">
          <a:spLocks noChangeArrowheads="1"/>
        </xdr:cNvSpPr>
      </xdr:nvSpPr>
      <xdr:spPr bwMode="auto">
        <a:xfrm>
          <a:off x="911352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159129</xdr:colOff>
      <xdr:row>83</xdr:row>
      <xdr:rowOff>150855</xdr:rowOff>
    </xdr:from>
    <xdr:to>
      <xdr:col>11</xdr:col>
      <xdr:colOff>235329</xdr:colOff>
      <xdr:row>83</xdr:row>
      <xdr:rowOff>150855</xdr:rowOff>
    </xdr:to>
    <xdr:sp macro="" textlink="">
      <xdr:nvSpPr>
        <xdr:cNvPr id="257051" name="Text Box 27" hidden="1">
          <a:extLst>
            <a:ext uri="{FF2B5EF4-FFF2-40B4-BE49-F238E27FC236}">
              <a16:creationId xmlns:a16="http://schemas.microsoft.com/office/drawing/2014/main" id="{C4341359-BD0F-4BA7-9F69-8B8D500AA37A}"/>
            </a:ext>
          </a:extLst>
        </xdr:cNvPr>
        <xdr:cNvSpPr txBox="1">
          <a:spLocks noChangeArrowheads="1"/>
        </xdr:cNvSpPr>
      </xdr:nvSpPr>
      <xdr:spPr bwMode="auto">
        <a:xfrm>
          <a:off x="1149096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31</xdr:row>
      <xdr:rowOff>491938</xdr:rowOff>
    </xdr:from>
    <xdr:to>
      <xdr:col>1</xdr:col>
      <xdr:colOff>4231079</xdr:colOff>
      <xdr:row>33</xdr:row>
      <xdr:rowOff>313596</xdr:rowOff>
    </xdr:to>
    <xdr:sp macro="" textlink="">
      <xdr:nvSpPr>
        <xdr:cNvPr id="257050" name="Text Box 26" hidden="1">
          <a:extLst>
            <a:ext uri="{FF2B5EF4-FFF2-40B4-BE49-F238E27FC236}">
              <a16:creationId xmlns:a16="http://schemas.microsoft.com/office/drawing/2014/main" id="{05855913-78F0-4223-8038-D305F555B847}"/>
            </a:ext>
          </a:extLst>
        </xdr:cNvPr>
        <xdr:cNvSpPr txBox="1">
          <a:spLocks noChangeArrowheads="1"/>
        </xdr:cNvSpPr>
      </xdr:nvSpPr>
      <xdr:spPr bwMode="auto">
        <a:xfrm>
          <a:off x="3413760" y="6713220"/>
          <a:ext cx="1699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83</xdr:row>
      <xdr:rowOff>150855</xdr:rowOff>
    </xdr:from>
    <xdr:to>
      <xdr:col>8</xdr:col>
      <xdr:colOff>274913</xdr:colOff>
      <xdr:row>83</xdr:row>
      <xdr:rowOff>150855</xdr:rowOff>
    </xdr:to>
    <xdr:sp macro="" textlink="">
      <xdr:nvSpPr>
        <xdr:cNvPr id="257055" name="Text Box 31" hidden="1">
          <a:extLst>
            <a:ext uri="{FF2B5EF4-FFF2-40B4-BE49-F238E27FC236}">
              <a16:creationId xmlns:a16="http://schemas.microsoft.com/office/drawing/2014/main" id="{5788BB33-76A5-4E76-822E-D9D9D8A0D61D}"/>
            </a:ext>
          </a:extLst>
        </xdr:cNvPr>
        <xdr:cNvSpPr txBox="1">
          <a:spLocks noChangeArrowheads="1"/>
        </xdr:cNvSpPr>
      </xdr:nvSpPr>
      <xdr:spPr bwMode="auto">
        <a:xfrm>
          <a:off x="911352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159129</xdr:colOff>
      <xdr:row>83</xdr:row>
      <xdr:rowOff>150855</xdr:rowOff>
    </xdr:from>
    <xdr:to>
      <xdr:col>11</xdr:col>
      <xdr:colOff>235329</xdr:colOff>
      <xdr:row>83</xdr:row>
      <xdr:rowOff>150855</xdr:rowOff>
    </xdr:to>
    <xdr:sp macro="" textlink="">
      <xdr:nvSpPr>
        <xdr:cNvPr id="257054" name="Text Box 30" hidden="1">
          <a:extLst>
            <a:ext uri="{FF2B5EF4-FFF2-40B4-BE49-F238E27FC236}">
              <a16:creationId xmlns:a16="http://schemas.microsoft.com/office/drawing/2014/main" id="{D77DFA6E-8790-4BAB-9DC1-3B853FF078BA}"/>
            </a:ext>
          </a:extLst>
        </xdr:cNvPr>
        <xdr:cNvSpPr txBox="1">
          <a:spLocks noChangeArrowheads="1"/>
        </xdr:cNvSpPr>
      </xdr:nvSpPr>
      <xdr:spPr bwMode="auto">
        <a:xfrm>
          <a:off x="1149096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31</xdr:row>
      <xdr:rowOff>491938</xdr:rowOff>
    </xdr:from>
    <xdr:to>
      <xdr:col>1</xdr:col>
      <xdr:colOff>4231079</xdr:colOff>
      <xdr:row>33</xdr:row>
      <xdr:rowOff>313596</xdr:rowOff>
    </xdr:to>
    <xdr:sp macro="" textlink="">
      <xdr:nvSpPr>
        <xdr:cNvPr id="257053" name="Text Box 29" hidden="1">
          <a:extLst>
            <a:ext uri="{FF2B5EF4-FFF2-40B4-BE49-F238E27FC236}">
              <a16:creationId xmlns:a16="http://schemas.microsoft.com/office/drawing/2014/main" id="{A83452A6-7CBE-43F1-9998-9480FCA95423}"/>
            </a:ext>
          </a:extLst>
        </xdr:cNvPr>
        <xdr:cNvSpPr txBox="1">
          <a:spLocks noChangeArrowheads="1"/>
        </xdr:cNvSpPr>
      </xdr:nvSpPr>
      <xdr:spPr bwMode="auto">
        <a:xfrm>
          <a:off x="3413760" y="6713220"/>
          <a:ext cx="1699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83</xdr:row>
      <xdr:rowOff>150855</xdr:rowOff>
    </xdr:from>
    <xdr:to>
      <xdr:col>8</xdr:col>
      <xdr:colOff>274913</xdr:colOff>
      <xdr:row>83</xdr:row>
      <xdr:rowOff>150855</xdr:rowOff>
    </xdr:to>
    <xdr:sp macro="" textlink="">
      <xdr:nvSpPr>
        <xdr:cNvPr id="257058" name="Text Box 34" hidden="1">
          <a:extLst>
            <a:ext uri="{FF2B5EF4-FFF2-40B4-BE49-F238E27FC236}">
              <a16:creationId xmlns:a16="http://schemas.microsoft.com/office/drawing/2014/main" id="{DD413987-4369-462D-93F0-2BC704A52D7B}"/>
            </a:ext>
          </a:extLst>
        </xdr:cNvPr>
        <xdr:cNvSpPr txBox="1">
          <a:spLocks noChangeArrowheads="1"/>
        </xdr:cNvSpPr>
      </xdr:nvSpPr>
      <xdr:spPr bwMode="auto">
        <a:xfrm>
          <a:off x="911352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159129</xdr:colOff>
      <xdr:row>83</xdr:row>
      <xdr:rowOff>150855</xdr:rowOff>
    </xdr:from>
    <xdr:to>
      <xdr:col>11</xdr:col>
      <xdr:colOff>235329</xdr:colOff>
      <xdr:row>83</xdr:row>
      <xdr:rowOff>150855</xdr:rowOff>
    </xdr:to>
    <xdr:sp macro="" textlink="">
      <xdr:nvSpPr>
        <xdr:cNvPr id="257057" name="Text Box 33" hidden="1">
          <a:extLst>
            <a:ext uri="{FF2B5EF4-FFF2-40B4-BE49-F238E27FC236}">
              <a16:creationId xmlns:a16="http://schemas.microsoft.com/office/drawing/2014/main" id="{37D8BF58-F7E7-4445-8E61-CE41CBC3F494}"/>
            </a:ext>
          </a:extLst>
        </xdr:cNvPr>
        <xdr:cNvSpPr txBox="1">
          <a:spLocks noChangeArrowheads="1"/>
        </xdr:cNvSpPr>
      </xdr:nvSpPr>
      <xdr:spPr bwMode="auto">
        <a:xfrm>
          <a:off x="1149096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31</xdr:row>
      <xdr:rowOff>491938</xdr:rowOff>
    </xdr:from>
    <xdr:to>
      <xdr:col>1</xdr:col>
      <xdr:colOff>4231079</xdr:colOff>
      <xdr:row>33</xdr:row>
      <xdr:rowOff>313596</xdr:rowOff>
    </xdr:to>
    <xdr:sp macro="" textlink="">
      <xdr:nvSpPr>
        <xdr:cNvPr id="257056" name="Text Box 32" hidden="1">
          <a:extLst>
            <a:ext uri="{FF2B5EF4-FFF2-40B4-BE49-F238E27FC236}">
              <a16:creationId xmlns:a16="http://schemas.microsoft.com/office/drawing/2014/main" id="{B3E55306-FDCD-4EC4-B640-21B153F81C17}"/>
            </a:ext>
          </a:extLst>
        </xdr:cNvPr>
        <xdr:cNvSpPr txBox="1">
          <a:spLocks noChangeArrowheads="1"/>
        </xdr:cNvSpPr>
      </xdr:nvSpPr>
      <xdr:spPr bwMode="auto">
        <a:xfrm>
          <a:off x="3413760" y="6713220"/>
          <a:ext cx="1699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83</xdr:row>
      <xdr:rowOff>150855</xdr:rowOff>
    </xdr:from>
    <xdr:to>
      <xdr:col>8</xdr:col>
      <xdr:colOff>274913</xdr:colOff>
      <xdr:row>83</xdr:row>
      <xdr:rowOff>150855</xdr:rowOff>
    </xdr:to>
    <xdr:sp macro="" textlink="">
      <xdr:nvSpPr>
        <xdr:cNvPr id="257061" name="Text Box 37" hidden="1">
          <a:extLst>
            <a:ext uri="{FF2B5EF4-FFF2-40B4-BE49-F238E27FC236}">
              <a16:creationId xmlns:a16="http://schemas.microsoft.com/office/drawing/2014/main" id="{E7A9EFEE-8C2A-47D6-A9F1-20E33F6DACFA}"/>
            </a:ext>
          </a:extLst>
        </xdr:cNvPr>
        <xdr:cNvSpPr txBox="1">
          <a:spLocks noChangeArrowheads="1"/>
        </xdr:cNvSpPr>
      </xdr:nvSpPr>
      <xdr:spPr bwMode="auto">
        <a:xfrm>
          <a:off x="8820150" y="188976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159129</xdr:colOff>
      <xdr:row>83</xdr:row>
      <xdr:rowOff>150855</xdr:rowOff>
    </xdr:from>
    <xdr:to>
      <xdr:col>11</xdr:col>
      <xdr:colOff>235329</xdr:colOff>
      <xdr:row>83</xdr:row>
      <xdr:rowOff>150855</xdr:rowOff>
    </xdr:to>
    <xdr:sp macro="" textlink="">
      <xdr:nvSpPr>
        <xdr:cNvPr id="257060" name="Text Box 36" hidden="1">
          <a:extLst>
            <a:ext uri="{FF2B5EF4-FFF2-40B4-BE49-F238E27FC236}">
              <a16:creationId xmlns:a16="http://schemas.microsoft.com/office/drawing/2014/main" id="{62D32994-E943-436A-83B1-4727E069F05C}"/>
            </a:ext>
          </a:extLst>
        </xdr:cNvPr>
        <xdr:cNvSpPr txBox="1">
          <a:spLocks noChangeArrowheads="1"/>
        </xdr:cNvSpPr>
      </xdr:nvSpPr>
      <xdr:spPr bwMode="auto">
        <a:xfrm>
          <a:off x="11106150" y="188976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31</xdr:row>
      <xdr:rowOff>491938</xdr:rowOff>
    </xdr:from>
    <xdr:to>
      <xdr:col>1</xdr:col>
      <xdr:colOff>4231079</xdr:colOff>
      <xdr:row>33</xdr:row>
      <xdr:rowOff>313596</xdr:rowOff>
    </xdr:to>
    <xdr:sp macro="" textlink="">
      <xdr:nvSpPr>
        <xdr:cNvPr id="257059" name="Text Box 35" hidden="1">
          <a:extLst>
            <a:ext uri="{FF2B5EF4-FFF2-40B4-BE49-F238E27FC236}">
              <a16:creationId xmlns:a16="http://schemas.microsoft.com/office/drawing/2014/main" id="{18568BF6-9422-4C81-85DD-255CE443CC9B}"/>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84</xdr:row>
      <xdr:rowOff>143658</xdr:rowOff>
    </xdr:from>
    <xdr:to>
      <xdr:col>8</xdr:col>
      <xdr:colOff>274913</xdr:colOff>
      <xdr:row>84</xdr:row>
      <xdr:rowOff>143658</xdr:rowOff>
    </xdr:to>
    <xdr:sp macro="" textlink="">
      <xdr:nvSpPr>
        <xdr:cNvPr id="257064" name="Text Box 40" hidden="1">
          <a:extLst>
            <a:ext uri="{FF2B5EF4-FFF2-40B4-BE49-F238E27FC236}">
              <a16:creationId xmlns:a16="http://schemas.microsoft.com/office/drawing/2014/main" id="{36297DA4-650E-4F6F-88C8-CE992EFC0C42}"/>
            </a:ext>
          </a:extLst>
        </xdr:cNvPr>
        <xdr:cNvSpPr txBox="1">
          <a:spLocks noChangeArrowheads="1"/>
        </xdr:cNvSpPr>
      </xdr:nvSpPr>
      <xdr:spPr bwMode="auto">
        <a:xfrm>
          <a:off x="8820150" y="1907857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159129</xdr:colOff>
      <xdr:row>84</xdr:row>
      <xdr:rowOff>143658</xdr:rowOff>
    </xdr:from>
    <xdr:to>
      <xdr:col>11</xdr:col>
      <xdr:colOff>235329</xdr:colOff>
      <xdr:row>84</xdr:row>
      <xdr:rowOff>143658</xdr:rowOff>
    </xdr:to>
    <xdr:sp macro="" textlink="">
      <xdr:nvSpPr>
        <xdr:cNvPr id="257063" name="Text Box 39" hidden="1">
          <a:extLst>
            <a:ext uri="{FF2B5EF4-FFF2-40B4-BE49-F238E27FC236}">
              <a16:creationId xmlns:a16="http://schemas.microsoft.com/office/drawing/2014/main" id="{4E60497A-51E5-4187-AF04-0665CD7AB38E}"/>
            </a:ext>
          </a:extLst>
        </xdr:cNvPr>
        <xdr:cNvSpPr txBox="1">
          <a:spLocks noChangeArrowheads="1"/>
        </xdr:cNvSpPr>
      </xdr:nvSpPr>
      <xdr:spPr bwMode="auto">
        <a:xfrm>
          <a:off x="11106150" y="1907857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31</xdr:row>
      <xdr:rowOff>491938</xdr:rowOff>
    </xdr:from>
    <xdr:to>
      <xdr:col>1</xdr:col>
      <xdr:colOff>4231079</xdr:colOff>
      <xdr:row>33</xdr:row>
      <xdr:rowOff>276691</xdr:rowOff>
    </xdr:to>
    <xdr:sp macro="" textlink="">
      <xdr:nvSpPr>
        <xdr:cNvPr id="257062" name="Text Box 38" hidden="1">
          <a:extLst>
            <a:ext uri="{FF2B5EF4-FFF2-40B4-BE49-F238E27FC236}">
              <a16:creationId xmlns:a16="http://schemas.microsoft.com/office/drawing/2014/main" id="{54BB827F-03CD-4D0F-914F-D43C7D038473}"/>
            </a:ext>
          </a:extLst>
        </xdr:cNvPr>
        <xdr:cNvSpPr txBox="1">
          <a:spLocks noChangeArrowheads="1"/>
        </xdr:cNvSpPr>
      </xdr:nvSpPr>
      <xdr:spPr bwMode="auto">
        <a:xfrm>
          <a:off x="3314700" y="6734175"/>
          <a:ext cx="163830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84</xdr:row>
      <xdr:rowOff>143658</xdr:rowOff>
    </xdr:from>
    <xdr:to>
      <xdr:col>8</xdr:col>
      <xdr:colOff>274913</xdr:colOff>
      <xdr:row>84</xdr:row>
      <xdr:rowOff>143658</xdr:rowOff>
    </xdr:to>
    <xdr:sp macro="" textlink="">
      <xdr:nvSpPr>
        <xdr:cNvPr id="257067" name="Text Box 43" hidden="1">
          <a:extLst>
            <a:ext uri="{FF2B5EF4-FFF2-40B4-BE49-F238E27FC236}">
              <a16:creationId xmlns:a16="http://schemas.microsoft.com/office/drawing/2014/main" id="{5F3A5D53-53DA-45F2-BD79-67EE648C059C}"/>
            </a:ext>
          </a:extLst>
        </xdr:cNvPr>
        <xdr:cNvSpPr txBox="1">
          <a:spLocks noChangeArrowheads="1"/>
        </xdr:cNvSpPr>
      </xdr:nvSpPr>
      <xdr:spPr bwMode="auto">
        <a:xfrm>
          <a:off x="8820150" y="1907857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159129</xdr:colOff>
      <xdr:row>84</xdr:row>
      <xdr:rowOff>143658</xdr:rowOff>
    </xdr:from>
    <xdr:to>
      <xdr:col>11</xdr:col>
      <xdr:colOff>235329</xdr:colOff>
      <xdr:row>84</xdr:row>
      <xdr:rowOff>143658</xdr:rowOff>
    </xdr:to>
    <xdr:sp macro="" textlink="">
      <xdr:nvSpPr>
        <xdr:cNvPr id="257066" name="Text Box 42" hidden="1">
          <a:extLst>
            <a:ext uri="{FF2B5EF4-FFF2-40B4-BE49-F238E27FC236}">
              <a16:creationId xmlns:a16="http://schemas.microsoft.com/office/drawing/2014/main" id="{5E5D425A-4000-4EEE-96AA-9C8A51FE5992}"/>
            </a:ext>
          </a:extLst>
        </xdr:cNvPr>
        <xdr:cNvSpPr txBox="1">
          <a:spLocks noChangeArrowheads="1"/>
        </xdr:cNvSpPr>
      </xdr:nvSpPr>
      <xdr:spPr bwMode="auto">
        <a:xfrm>
          <a:off x="11106150" y="1907857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31</xdr:row>
      <xdr:rowOff>491938</xdr:rowOff>
    </xdr:from>
    <xdr:to>
      <xdr:col>1</xdr:col>
      <xdr:colOff>4231079</xdr:colOff>
      <xdr:row>33</xdr:row>
      <xdr:rowOff>276691</xdr:rowOff>
    </xdr:to>
    <xdr:sp macro="" textlink="">
      <xdr:nvSpPr>
        <xdr:cNvPr id="257065" name="Text Box 41" hidden="1">
          <a:extLst>
            <a:ext uri="{FF2B5EF4-FFF2-40B4-BE49-F238E27FC236}">
              <a16:creationId xmlns:a16="http://schemas.microsoft.com/office/drawing/2014/main" id="{8241E13C-659F-466F-AE44-D262041E5D72}"/>
            </a:ext>
          </a:extLst>
        </xdr:cNvPr>
        <xdr:cNvSpPr txBox="1">
          <a:spLocks noChangeArrowheads="1"/>
        </xdr:cNvSpPr>
      </xdr:nvSpPr>
      <xdr:spPr bwMode="auto">
        <a:xfrm>
          <a:off x="3314700" y="6734175"/>
          <a:ext cx="163830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182295</xdr:colOff>
      <xdr:row>84</xdr:row>
      <xdr:rowOff>143658</xdr:rowOff>
    </xdr:from>
    <xdr:to>
      <xdr:col>8</xdr:col>
      <xdr:colOff>287976</xdr:colOff>
      <xdr:row>84</xdr:row>
      <xdr:rowOff>143658</xdr:rowOff>
    </xdr:to>
    <xdr:sp macro="" textlink="">
      <xdr:nvSpPr>
        <xdr:cNvPr id="257070" name="Text Box 46" hidden="1">
          <a:extLst>
            <a:ext uri="{FF2B5EF4-FFF2-40B4-BE49-F238E27FC236}">
              <a16:creationId xmlns:a16="http://schemas.microsoft.com/office/drawing/2014/main" id="{6A14DC19-8F26-4B09-8118-A64C451BC9B7}"/>
            </a:ext>
          </a:extLst>
        </xdr:cNvPr>
        <xdr:cNvSpPr txBox="1">
          <a:spLocks noChangeArrowheads="1"/>
        </xdr:cNvSpPr>
      </xdr:nvSpPr>
      <xdr:spPr bwMode="auto">
        <a:xfrm>
          <a:off x="9055100" y="188468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172192</xdr:colOff>
      <xdr:row>84</xdr:row>
      <xdr:rowOff>143658</xdr:rowOff>
    </xdr:from>
    <xdr:to>
      <xdr:col>11</xdr:col>
      <xdr:colOff>248392</xdr:colOff>
      <xdr:row>84</xdr:row>
      <xdr:rowOff>143658</xdr:rowOff>
    </xdr:to>
    <xdr:sp macro="" textlink="">
      <xdr:nvSpPr>
        <xdr:cNvPr id="257069" name="Text Box 45" hidden="1">
          <a:extLst>
            <a:ext uri="{FF2B5EF4-FFF2-40B4-BE49-F238E27FC236}">
              <a16:creationId xmlns:a16="http://schemas.microsoft.com/office/drawing/2014/main" id="{5C1FCB85-77E5-4D67-A2EB-A7320B741BC0}"/>
            </a:ext>
          </a:extLst>
        </xdr:cNvPr>
        <xdr:cNvSpPr txBox="1">
          <a:spLocks noChangeArrowheads="1"/>
        </xdr:cNvSpPr>
      </xdr:nvSpPr>
      <xdr:spPr bwMode="auto">
        <a:xfrm>
          <a:off x="11341100" y="188468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31</xdr:row>
      <xdr:rowOff>491938</xdr:rowOff>
    </xdr:from>
    <xdr:to>
      <xdr:col>1</xdr:col>
      <xdr:colOff>4231079</xdr:colOff>
      <xdr:row>33</xdr:row>
      <xdr:rowOff>276691</xdr:rowOff>
    </xdr:to>
    <xdr:sp macro="" textlink="">
      <xdr:nvSpPr>
        <xdr:cNvPr id="257068" name="Text Box 44" hidden="1">
          <a:extLst>
            <a:ext uri="{FF2B5EF4-FFF2-40B4-BE49-F238E27FC236}">
              <a16:creationId xmlns:a16="http://schemas.microsoft.com/office/drawing/2014/main" id="{8326F70B-86BC-49E8-9D34-15674FD14583}"/>
            </a:ext>
          </a:extLst>
        </xdr:cNvPr>
        <xdr:cNvSpPr txBox="1">
          <a:spLocks noChangeArrowheads="1"/>
        </xdr:cNvSpPr>
      </xdr:nvSpPr>
      <xdr:spPr bwMode="auto">
        <a:xfrm>
          <a:off x="3435350" y="6724650"/>
          <a:ext cx="16383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182295</xdr:colOff>
      <xdr:row>84</xdr:row>
      <xdr:rowOff>143658</xdr:rowOff>
    </xdr:from>
    <xdr:to>
      <xdr:col>8</xdr:col>
      <xdr:colOff>287976</xdr:colOff>
      <xdr:row>84</xdr:row>
      <xdr:rowOff>143658</xdr:rowOff>
    </xdr:to>
    <xdr:sp macro="" textlink="">
      <xdr:nvSpPr>
        <xdr:cNvPr id="257073" name="Text Box 49" hidden="1">
          <a:extLst>
            <a:ext uri="{FF2B5EF4-FFF2-40B4-BE49-F238E27FC236}">
              <a16:creationId xmlns:a16="http://schemas.microsoft.com/office/drawing/2014/main" id="{05E5D1E3-A3A7-4790-94E6-A7C37EC826E8}"/>
            </a:ext>
          </a:extLst>
        </xdr:cNvPr>
        <xdr:cNvSpPr txBox="1">
          <a:spLocks noChangeArrowheads="1"/>
        </xdr:cNvSpPr>
      </xdr:nvSpPr>
      <xdr:spPr bwMode="auto">
        <a:xfrm>
          <a:off x="9055100" y="188468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172192</xdr:colOff>
      <xdr:row>84</xdr:row>
      <xdr:rowOff>143658</xdr:rowOff>
    </xdr:from>
    <xdr:to>
      <xdr:col>11</xdr:col>
      <xdr:colOff>248392</xdr:colOff>
      <xdr:row>84</xdr:row>
      <xdr:rowOff>143658</xdr:rowOff>
    </xdr:to>
    <xdr:sp macro="" textlink="">
      <xdr:nvSpPr>
        <xdr:cNvPr id="257072" name="Text Box 48" hidden="1">
          <a:extLst>
            <a:ext uri="{FF2B5EF4-FFF2-40B4-BE49-F238E27FC236}">
              <a16:creationId xmlns:a16="http://schemas.microsoft.com/office/drawing/2014/main" id="{7FC18613-8358-4B57-99DD-0E3FED7BBEAD}"/>
            </a:ext>
          </a:extLst>
        </xdr:cNvPr>
        <xdr:cNvSpPr txBox="1">
          <a:spLocks noChangeArrowheads="1"/>
        </xdr:cNvSpPr>
      </xdr:nvSpPr>
      <xdr:spPr bwMode="auto">
        <a:xfrm>
          <a:off x="11341100" y="188468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31</xdr:row>
      <xdr:rowOff>491938</xdr:rowOff>
    </xdr:from>
    <xdr:to>
      <xdr:col>1</xdr:col>
      <xdr:colOff>4231079</xdr:colOff>
      <xdr:row>33</xdr:row>
      <xdr:rowOff>276691</xdr:rowOff>
    </xdr:to>
    <xdr:sp macro="" textlink="">
      <xdr:nvSpPr>
        <xdr:cNvPr id="257071" name="Text Box 47" hidden="1">
          <a:extLst>
            <a:ext uri="{FF2B5EF4-FFF2-40B4-BE49-F238E27FC236}">
              <a16:creationId xmlns:a16="http://schemas.microsoft.com/office/drawing/2014/main" id="{534620AE-0CFC-475C-AE84-EDBFA844E61A}"/>
            </a:ext>
          </a:extLst>
        </xdr:cNvPr>
        <xdr:cNvSpPr txBox="1">
          <a:spLocks noChangeArrowheads="1"/>
        </xdr:cNvSpPr>
      </xdr:nvSpPr>
      <xdr:spPr bwMode="auto">
        <a:xfrm>
          <a:off x="3435350" y="6724650"/>
          <a:ext cx="16383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145465</xdr:colOff>
      <xdr:row>84</xdr:row>
      <xdr:rowOff>1441</xdr:rowOff>
    </xdr:from>
    <xdr:to>
      <xdr:col>8</xdr:col>
      <xdr:colOff>254321</xdr:colOff>
      <xdr:row>84</xdr:row>
      <xdr:rowOff>1441</xdr:rowOff>
    </xdr:to>
    <xdr:sp macro="" textlink="">
      <xdr:nvSpPr>
        <xdr:cNvPr id="257076" name="Text Box 52" hidden="1">
          <a:extLst>
            <a:ext uri="{FF2B5EF4-FFF2-40B4-BE49-F238E27FC236}">
              <a16:creationId xmlns:a16="http://schemas.microsoft.com/office/drawing/2014/main" id="{A8D1167D-3B98-498E-838B-AF237BE4C460}"/>
            </a:ext>
          </a:extLst>
        </xdr:cNvPr>
        <xdr:cNvSpPr txBox="1">
          <a:spLocks noChangeArrowheads="1"/>
        </xdr:cNvSpPr>
      </xdr:nvSpPr>
      <xdr:spPr bwMode="auto">
        <a:xfrm>
          <a:off x="9098280" y="1862328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135362</xdr:colOff>
      <xdr:row>84</xdr:row>
      <xdr:rowOff>1441</xdr:rowOff>
    </xdr:from>
    <xdr:to>
      <xdr:col>11</xdr:col>
      <xdr:colOff>211562</xdr:colOff>
      <xdr:row>84</xdr:row>
      <xdr:rowOff>1441</xdr:rowOff>
    </xdr:to>
    <xdr:sp macro="" textlink="">
      <xdr:nvSpPr>
        <xdr:cNvPr id="257075" name="Text Box 51" hidden="1">
          <a:extLst>
            <a:ext uri="{FF2B5EF4-FFF2-40B4-BE49-F238E27FC236}">
              <a16:creationId xmlns:a16="http://schemas.microsoft.com/office/drawing/2014/main" id="{2CAFE827-43B4-43C9-9968-5006BDDA8849}"/>
            </a:ext>
          </a:extLst>
        </xdr:cNvPr>
        <xdr:cNvSpPr txBox="1">
          <a:spLocks noChangeArrowheads="1"/>
        </xdr:cNvSpPr>
      </xdr:nvSpPr>
      <xdr:spPr bwMode="auto">
        <a:xfrm>
          <a:off x="11430000" y="1862328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491938</xdr:rowOff>
    </xdr:from>
    <xdr:to>
      <xdr:col>1</xdr:col>
      <xdr:colOff>4197424</xdr:colOff>
      <xdr:row>33</xdr:row>
      <xdr:rowOff>276691</xdr:rowOff>
    </xdr:to>
    <xdr:sp macro="" textlink="">
      <xdr:nvSpPr>
        <xdr:cNvPr id="257074" name="Text Box 50" hidden="1">
          <a:extLst>
            <a:ext uri="{FF2B5EF4-FFF2-40B4-BE49-F238E27FC236}">
              <a16:creationId xmlns:a16="http://schemas.microsoft.com/office/drawing/2014/main" id="{05A4EDC0-CAC5-4A46-B5BA-4027EC1AECEF}"/>
            </a:ext>
          </a:extLst>
        </xdr:cNvPr>
        <xdr:cNvSpPr txBox="1">
          <a:spLocks noChangeArrowheads="1"/>
        </xdr:cNvSpPr>
      </xdr:nvSpPr>
      <xdr:spPr bwMode="auto">
        <a:xfrm>
          <a:off x="3421380" y="6713220"/>
          <a:ext cx="163068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554462</xdr:colOff>
      <xdr:row>30</xdr:row>
      <xdr:rowOff>377638</xdr:rowOff>
    </xdr:to>
    <xdr:sp macro="" textlink="">
      <xdr:nvSpPr>
        <xdr:cNvPr id="257077" name="Text Box 53" hidden="1">
          <a:extLst>
            <a:ext uri="{FF2B5EF4-FFF2-40B4-BE49-F238E27FC236}">
              <a16:creationId xmlns:a16="http://schemas.microsoft.com/office/drawing/2014/main" id="{596C25C8-CBAD-472D-9760-2BDF3A769F5B}"/>
            </a:ext>
          </a:extLst>
        </xdr:cNvPr>
        <xdr:cNvSpPr txBox="1">
          <a:spLocks noChangeArrowheads="1"/>
        </xdr:cNvSpPr>
      </xdr:nvSpPr>
      <xdr:spPr bwMode="auto">
        <a:xfrm>
          <a:off x="16855440" y="5273040"/>
          <a:ext cx="13335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333936</xdr:rowOff>
    </xdr:from>
    <xdr:to>
      <xdr:col>17</xdr:col>
      <xdr:colOff>554462</xdr:colOff>
      <xdr:row>28</xdr:row>
      <xdr:rowOff>234576</xdr:rowOff>
    </xdr:to>
    <xdr:sp macro="" textlink="">
      <xdr:nvSpPr>
        <xdr:cNvPr id="257078" name="Text Box 54" hidden="1">
          <a:extLst>
            <a:ext uri="{FF2B5EF4-FFF2-40B4-BE49-F238E27FC236}">
              <a16:creationId xmlns:a16="http://schemas.microsoft.com/office/drawing/2014/main" id="{02E8607D-8B4F-444E-AFEF-18A26FD97CD0}"/>
            </a:ext>
          </a:extLst>
        </xdr:cNvPr>
        <xdr:cNvSpPr txBox="1">
          <a:spLocks noChangeArrowheads="1"/>
        </xdr:cNvSpPr>
      </xdr:nvSpPr>
      <xdr:spPr bwMode="auto">
        <a:xfrm>
          <a:off x="16855440" y="4549140"/>
          <a:ext cx="13335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79</xdr:row>
      <xdr:rowOff>316341</xdr:rowOff>
    </xdr:from>
    <xdr:to>
      <xdr:col>19</xdr:col>
      <xdr:colOff>591292</xdr:colOff>
      <xdr:row>83</xdr:row>
      <xdr:rowOff>102843</xdr:rowOff>
    </xdr:to>
    <xdr:sp macro="" textlink="">
      <xdr:nvSpPr>
        <xdr:cNvPr id="257080" name="Text Box 56" hidden="1">
          <a:extLst>
            <a:ext uri="{FF2B5EF4-FFF2-40B4-BE49-F238E27FC236}">
              <a16:creationId xmlns:a16="http://schemas.microsoft.com/office/drawing/2014/main" id="{C7B0062A-6A72-47D9-84AF-5D760D232B2C}"/>
            </a:ext>
          </a:extLst>
        </xdr:cNvPr>
        <xdr:cNvSpPr txBox="1">
          <a:spLocks noChangeArrowheads="1"/>
        </xdr:cNvSpPr>
      </xdr:nvSpPr>
      <xdr:spPr bwMode="auto">
        <a:xfrm>
          <a:off x="18440400" y="17251680"/>
          <a:ext cx="1363980" cy="126492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144195</xdr:colOff>
      <xdr:row>84</xdr:row>
      <xdr:rowOff>1441</xdr:rowOff>
    </xdr:from>
    <xdr:to>
      <xdr:col>8</xdr:col>
      <xdr:colOff>249876</xdr:colOff>
      <xdr:row>84</xdr:row>
      <xdr:rowOff>1441</xdr:rowOff>
    </xdr:to>
    <xdr:sp macro="" textlink="">
      <xdr:nvSpPr>
        <xdr:cNvPr id="257086" name="Text Box 62" hidden="1">
          <a:extLst>
            <a:ext uri="{FF2B5EF4-FFF2-40B4-BE49-F238E27FC236}">
              <a16:creationId xmlns:a16="http://schemas.microsoft.com/office/drawing/2014/main" id="{ED262875-3C6F-4CCF-A0B4-225D961BFB9B}"/>
            </a:ext>
          </a:extLst>
        </xdr:cNvPr>
        <xdr:cNvSpPr txBox="1">
          <a:spLocks noChangeArrowheads="1"/>
        </xdr:cNvSpPr>
      </xdr:nvSpPr>
      <xdr:spPr bwMode="auto">
        <a:xfrm>
          <a:off x="9029700" y="187261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84</xdr:row>
      <xdr:rowOff>1441</xdr:rowOff>
    </xdr:from>
    <xdr:to>
      <xdr:col>11</xdr:col>
      <xdr:colOff>210292</xdr:colOff>
      <xdr:row>84</xdr:row>
      <xdr:rowOff>1441</xdr:rowOff>
    </xdr:to>
    <xdr:sp macro="" textlink="">
      <xdr:nvSpPr>
        <xdr:cNvPr id="257085" name="Text Box 61" hidden="1">
          <a:extLst>
            <a:ext uri="{FF2B5EF4-FFF2-40B4-BE49-F238E27FC236}">
              <a16:creationId xmlns:a16="http://schemas.microsoft.com/office/drawing/2014/main" id="{EA0096F3-83F9-454E-AB5A-9E2466E3F2A5}"/>
            </a:ext>
          </a:extLst>
        </xdr:cNvPr>
        <xdr:cNvSpPr txBox="1">
          <a:spLocks noChangeArrowheads="1"/>
        </xdr:cNvSpPr>
      </xdr:nvSpPr>
      <xdr:spPr bwMode="auto">
        <a:xfrm>
          <a:off x="11315700" y="187261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491938</xdr:rowOff>
    </xdr:from>
    <xdr:to>
      <xdr:col>1</xdr:col>
      <xdr:colOff>4192979</xdr:colOff>
      <xdr:row>33</xdr:row>
      <xdr:rowOff>276691</xdr:rowOff>
    </xdr:to>
    <xdr:sp macro="" textlink="">
      <xdr:nvSpPr>
        <xdr:cNvPr id="257084" name="Text Box 60" hidden="1">
          <a:extLst>
            <a:ext uri="{FF2B5EF4-FFF2-40B4-BE49-F238E27FC236}">
              <a16:creationId xmlns:a16="http://schemas.microsoft.com/office/drawing/2014/main" id="{06F485A7-E077-446F-9B22-A3CFDF977281}"/>
            </a:ext>
          </a:extLst>
        </xdr:cNvPr>
        <xdr:cNvSpPr txBox="1">
          <a:spLocks noChangeArrowheads="1"/>
        </xdr:cNvSpPr>
      </xdr:nvSpPr>
      <xdr:spPr bwMode="auto">
        <a:xfrm>
          <a:off x="3390900" y="6762750"/>
          <a:ext cx="16573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377638</xdr:rowOff>
    </xdr:to>
    <xdr:sp macro="" textlink="">
      <xdr:nvSpPr>
        <xdr:cNvPr id="257083" name="Text Box 59" hidden="1">
          <a:extLst>
            <a:ext uri="{FF2B5EF4-FFF2-40B4-BE49-F238E27FC236}">
              <a16:creationId xmlns:a16="http://schemas.microsoft.com/office/drawing/2014/main" id="{95EF0680-2EA0-41C5-9026-8AC7BE90855D}"/>
            </a:ext>
          </a:extLst>
        </xdr:cNvPr>
        <xdr:cNvSpPr txBox="1">
          <a:spLocks noChangeArrowheads="1"/>
        </xdr:cNvSpPr>
      </xdr:nvSpPr>
      <xdr:spPr bwMode="auto">
        <a:xfrm>
          <a:off x="16535400" y="53149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333936</xdr:rowOff>
    </xdr:from>
    <xdr:to>
      <xdr:col>17</xdr:col>
      <xdr:colOff>553192</xdr:colOff>
      <xdr:row>28</xdr:row>
      <xdr:rowOff>234576</xdr:rowOff>
    </xdr:to>
    <xdr:sp macro="" textlink="">
      <xdr:nvSpPr>
        <xdr:cNvPr id="257082" name="Text Box 58" hidden="1">
          <a:extLst>
            <a:ext uri="{FF2B5EF4-FFF2-40B4-BE49-F238E27FC236}">
              <a16:creationId xmlns:a16="http://schemas.microsoft.com/office/drawing/2014/main" id="{0FFD1E25-EB11-46D4-A7C1-DE5B1A9B890E}"/>
            </a:ext>
          </a:extLst>
        </xdr:cNvPr>
        <xdr:cNvSpPr txBox="1">
          <a:spLocks noChangeArrowheads="1"/>
        </xdr:cNvSpPr>
      </xdr:nvSpPr>
      <xdr:spPr bwMode="auto">
        <a:xfrm>
          <a:off x="16535400" y="457200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79</xdr:row>
      <xdr:rowOff>316341</xdr:rowOff>
    </xdr:from>
    <xdr:to>
      <xdr:col>19</xdr:col>
      <xdr:colOff>591292</xdr:colOff>
      <xdr:row>83</xdr:row>
      <xdr:rowOff>82523</xdr:rowOff>
    </xdr:to>
    <xdr:sp macro="" textlink="">
      <xdr:nvSpPr>
        <xdr:cNvPr id="257081" name="Text Box 57" hidden="1">
          <a:extLst>
            <a:ext uri="{FF2B5EF4-FFF2-40B4-BE49-F238E27FC236}">
              <a16:creationId xmlns:a16="http://schemas.microsoft.com/office/drawing/2014/main" id="{B5AD0D2C-9C39-4605-AB4E-1D490CD13191}"/>
            </a:ext>
          </a:extLst>
        </xdr:cNvPr>
        <xdr:cNvSpPr txBox="1">
          <a:spLocks noChangeArrowheads="1"/>
        </xdr:cNvSpPr>
      </xdr:nvSpPr>
      <xdr:spPr bwMode="auto">
        <a:xfrm>
          <a:off x="18059400" y="17354550"/>
          <a:ext cx="1333500" cy="1257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144195</xdr:colOff>
      <xdr:row>84</xdr:row>
      <xdr:rowOff>1441</xdr:rowOff>
    </xdr:from>
    <xdr:to>
      <xdr:col>8</xdr:col>
      <xdr:colOff>249876</xdr:colOff>
      <xdr:row>84</xdr:row>
      <xdr:rowOff>1441</xdr:rowOff>
    </xdr:to>
    <xdr:sp macro="" textlink="">
      <xdr:nvSpPr>
        <xdr:cNvPr id="257092" name="Text Box 68" hidden="1">
          <a:extLst>
            <a:ext uri="{FF2B5EF4-FFF2-40B4-BE49-F238E27FC236}">
              <a16:creationId xmlns:a16="http://schemas.microsoft.com/office/drawing/2014/main" id="{AF8B870A-8AA5-47F2-9ADB-C68DBC96ECC7}"/>
            </a:ext>
          </a:extLst>
        </xdr:cNvPr>
        <xdr:cNvSpPr txBox="1">
          <a:spLocks noChangeArrowheads="1"/>
        </xdr:cNvSpPr>
      </xdr:nvSpPr>
      <xdr:spPr bwMode="auto">
        <a:xfrm>
          <a:off x="9090660" y="1862328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84</xdr:row>
      <xdr:rowOff>1441</xdr:rowOff>
    </xdr:from>
    <xdr:to>
      <xdr:col>11</xdr:col>
      <xdr:colOff>210292</xdr:colOff>
      <xdr:row>84</xdr:row>
      <xdr:rowOff>1441</xdr:rowOff>
    </xdr:to>
    <xdr:sp macro="" textlink="">
      <xdr:nvSpPr>
        <xdr:cNvPr id="257091" name="Text Box 67" hidden="1">
          <a:extLst>
            <a:ext uri="{FF2B5EF4-FFF2-40B4-BE49-F238E27FC236}">
              <a16:creationId xmlns:a16="http://schemas.microsoft.com/office/drawing/2014/main" id="{CAD70D59-C0F2-459C-93BB-CC430A15D291}"/>
            </a:ext>
          </a:extLst>
        </xdr:cNvPr>
        <xdr:cNvSpPr txBox="1">
          <a:spLocks noChangeArrowheads="1"/>
        </xdr:cNvSpPr>
      </xdr:nvSpPr>
      <xdr:spPr bwMode="auto">
        <a:xfrm>
          <a:off x="11422380" y="1862328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491938</xdr:rowOff>
    </xdr:from>
    <xdr:to>
      <xdr:col>1</xdr:col>
      <xdr:colOff>4192979</xdr:colOff>
      <xdr:row>33</xdr:row>
      <xdr:rowOff>276691</xdr:rowOff>
    </xdr:to>
    <xdr:sp macro="" textlink="">
      <xdr:nvSpPr>
        <xdr:cNvPr id="257090" name="Text Box 66" hidden="1">
          <a:extLst>
            <a:ext uri="{FF2B5EF4-FFF2-40B4-BE49-F238E27FC236}">
              <a16:creationId xmlns:a16="http://schemas.microsoft.com/office/drawing/2014/main" id="{365F9AC4-C7D6-4296-BFA9-3FF38B77F03B}"/>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377638</xdr:rowOff>
    </xdr:to>
    <xdr:sp macro="" textlink="">
      <xdr:nvSpPr>
        <xdr:cNvPr id="257089" name="Text Box 65" hidden="1">
          <a:extLst>
            <a:ext uri="{FF2B5EF4-FFF2-40B4-BE49-F238E27FC236}">
              <a16:creationId xmlns:a16="http://schemas.microsoft.com/office/drawing/2014/main" id="{F149A5D8-8A35-438C-A9BD-8D361CA32E80}"/>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333936</xdr:rowOff>
    </xdr:from>
    <xdr:to>
      <xdr:col>17</xdr:col>
      <xdr:colOff>553192</xdr:colOff>
      <xdr:row>28</xdr:row>
      <xdr:rowOff>234576</xdr:rowOff>
    </xdr:to>
    <xdr:sp macro="" textlink="">
      <xdr:nvSpPr>
        <xdr:cNvPr id="257088" name="Text Box 64" hidden="1">
          <a:extLst>
            <a:ext uri="{FF2B5EF4-FFF2-40B4-BE49-F238E27FC236}">
              <a16:creationId xmlns:a16="http://schemas.microsoft.com/office/drawing/2014/main" id="{53F8BD20-C5ED-456F-8823-676AD38E91D3}"/>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79</xdr:row>
      <xdr:rowOff>316341</xdr:rowOff>
    </xdr:from>
    <xdr:to>
      <xdr:col>19</xdr:col>
      <xdr:colOff>591292</xdr:colOff>
      <xdr:row>83</xdr:row>
      <xdr:rowOff>82523</xdr:rowOff>
    </xdr:to>
    <xdr:sp macro="" textlink="">
      <xdr:nvSpPr>
        <xdr:cNvPr id="257087" name="Text Box 63" hidden="1">
          <a:extLst>
            <a:ext uri="{FF2B5EF4-FFF2-40B4-BE49-F238E27FC236}">
              <a16:creationId xmlns:a16="http://schemas.microsoft.com/office/drawing/2014/main" id="{BA6D4909-C54B-42C1-B42B-7664F989C2B6}"/>
            </a:ext>
          </a:extLst>
        </xdr:cNvPr>
        <xdr:cNvSpPr txBox="1">
          <a:spLocks noChangeArrowheads="1"/>
        </xdr:cNvSpPr>
      </xdr:nvSpPr>
      <xdr:spPr bwMode="auto">
        <a:xfrm>
          <a:off x="18440400" y="17251680"/>
          <a:ext cx="1363980" cy="1257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144195</xdr:colOff>
      <xdr:row>84</xdr:row>
      <xdr:rowOff>185274</xdr:rowOff>
    </xdr:from>
    <xdr:to>
      <xdr:col>8</xdr:col>
      <xdr:colOff>249876</xdr:colOff>
      <xdr:row>84</xdr:row>
      <xdr:rowOff>185274</xdr:rowOff>
    </xdr:to>
    <xdr:sp macro="" textlink="">
      <xdr:nvSpPr>
        <xdr:cNvPr id="257110" name="Text Box 86" hidden="1">
          <a:extLst>
            <a:ext uri="{FF2B5EF4-FFF2-40B4-BE49-F238E27FC236}">
              <a16:creationId xmlns:a16="http://schemas.microsoft.com/office/drawing/2014/main" id="{F482FAD2-97BC-4A89-ACD4-4D610E4E44D0}"/>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84</xdr:row>
      <xdr:rowOff>185274</xdr:rowOff>
    </xdr:from>
    <xdr:to>
      <xdr:col>11</xdr:col>
      <xdr:colOff>210292</xdr:colOff>
      <xdr:row>84</xdr:row>
      <xdr:rowOff>185274</xdr:rowOff>
    </xdr:to>
    <xdr:sp macro="" textlink="">
      <xdr:nvSpPr>
        <xdr:cNvPr id="257109" name="Text Box 85" hidden="1">
          <a:extLst>
            <a:ext uri="{FF2B5EF4-FFF2-40B4-BE49-F238E27FC236}">
              <a16:creationId xmlns:a16="http://schemas.microsoft.com/office/drawing/2014/main" id="{9EA39ABC-A427-4877-81B2-FF7D7C4EF5CB}"/>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491938</xdr:rowOff>
    </xdr:from>
    <xdr:to>
      <xdr:col>1</xdr:col>
      <xdr:colOff>4192979</xdr:colOff>
      <xdr:row>33</xdr:row>
      <xdr:rowOff>276691</xdr:rowOff>
    </xdr:to>
    <xdr:sp macro="" textlink="">
      <xdr:nvSpPr>
        <xdr:cNvPr id="257108" name="Text Box 84" hidden="1">
          <a:extLst>
            <a:ext uri="{FF2B5EF4-FFF2-40B4-BE49-F238E27FC236}">
              <a16:creationId xmlns:a16="http://schemas.microsoft.com/office/drawing/2014/main" id="{109238EC-05D4-4A27-82FE-833C27DE87EA}"/>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377638</xdr:rowOff>
    </xdr:to>
    <xdr:sp macro="" textlink="">
      <xdr:nvSpPr>
        <xdr:cNvPr id="257107" name="Text Box 83" hidden="1">
          <a:extLst>
            <a:ext uri="{FF2B5EF4-FFF2-40B4-BE49-F238E27FC236}">
              <a16:creationId xmlns:a16="http://schemas.microsoft.com/office/drawing/2014/main" id="{E56545D4-9508-42FC-9837-B15A14567B72}"/>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333936</xdr:rowOff>
    </xdr:from>
    <xdr:to>
      <xdr:col>17</xdr:col>
      <xdr:colOff>553192</xdr:colOff>
      <xdr:row>28</xdr:row>
      <xdr:rowOff>234576</xdr:rowOff>
    </xdr:to>
    <xdr:sp macro="" textlink="">
      <xdr:nvSpPr>
        <xdr:cNvPr id="257106" name="Text Box 82" hidden="1">
          <a:extLst>
            <a:ext uri="{FF2B5EF4-FFF2-40B4-BE49-F238E27FC236}">
              <a16:creationId xmlns:a16="http://schemas.microsoft.com/office/drawing/2014/main" id="{2939EA37-DDF8-41E9-AE9B-FC712530927E}"/>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126309</xdr:rowOff>
    </xdr:from>
    <xdr:to>
      <xdr:col>19</xdr:col>
      <xdr:colOff>591292</xdr:colOff>
      <xdr:row>83</xdr:row>
      <xdr:rowOff>181312</xdr:rowOff>
    </xdr:to>
    <xdr:sp macro="" textlink="">
      <xdr:nvSpPr>
        <xdr:cNvPr id="257105" name="Text Box 81" hidden="1">
          <a:extLst>
            <a:ext uri="{FF2B5EF4-FFF2-40B4-BE49-F238E27FC236}">
              <a16:creationId xmlns:a16="http://schemas.microsoft.com/office/drawing/2014/main" id="{5D64F758-EB2C-4FD7-B976-A2D58C802521}"/>
            </a:ext>
          </a:extLst>
        </xdr:cNvPr>
        <xdr:cNvSpPr txBox="1">
          <a:spLocks noChangeArrowheads="1"/>
        </xdr:cNvSpPr>
      </xdr:nvSpPr>
      <xdr:spPr bwMode="auto">
        <a:xfrm>
          <a:off x="18440400" y="17434560"/>
          <a:ext cx="13639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144195</xdr:colOff>
      <xdr:row>84</xdr:row>
      <xdr:rowOff>185274</xdr:rowOff>
    </xdr:from>
    <xdr:to>
      <xdr:col>8</xdr:col>
      <xdr:colOff>249876</xdr:colOff>
      <xdr:row>84</xdr:row>
      <xdr:rowOff>185274</xdr:rowOff>
    </xdr:to>
    <xdr:sp macro="" textlink="">
      <xdr:nvSpPr>
        <xdr:cNvPr id="257104" name="Text Box 80" hidden="1">
          <a:extLst>
            <a:ext uri="{FF2B5EF4-FFF2-40B4-BE49-F238E27FC236}">
              <a16:creationId xmlns:a16="http://schemas.microsoft.com/office/drawing/2014/main" id="{2DF52582-9440-46BE-B838-8BBC350C191D}"/>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84</xdr:row>
      <xdr:rowOff>185274</xdr:rowOff>
    </xdr:from>
    <xdr:to>
      <xdr:col>11</xdr:col>
      <xdr:colOff>210292</xdr:colOff>
      <xdr:row>84</xdr:row>
      <xdr:rowOff>185274</xdr:rowOff>
    </xdr:to>
    <xdr:sp macro="" textlink="">
      <xdr:nvSpPr>
        <xdr:cNvPr id="257103" name="Text Box 79" hidden="1">
          <a:extLst>
            <a:ext uri="{FF2B5EF4-FFF2-40B4-BE49-F238E27FC236}">
              <a16:creationId xmlns:a16="http://schemas.microsoft.com/office/drawing/2014/main" id="{957B8A20-2459-4434-836D-28B0501B847C}"/>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491938</xdr:rowOff>
    </xdr:from>
    <xdr:to>
      <xdr:col>1</xdr:col>
      <xdr:colOff>4192979</xdr:colOff>
      <xdr:row>33</xdr:row>
      <xdr:rowOff>276691</xdr:rowOff>
    </xdr:to>
    <xdr:sp macro="" textlink="">
      <xdr:nvSpPr>
        <xdr:cNvPr id="257102" name="Text Box 78" hidden="1">
          <a:extLst>
            <a:ext uri="{FF2B5EF4-FFF2-40B4-BE49-F238E27FC236}">
              <a16:creationId xmlns:a16="http://schemas.microsoft.com/office/drawing/2014/main" id="{31DEA9C7-460E-407B-BA7B-8BDB8BB020DA}"/>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377638</xdr:rowOff>
    </xdr:to>
    <xdr:sp macro="" textlink="">
      <xdr:nvSpPr>
        <xdr:cNvPr id="257101" name="Text Box 77" hidden="1">
          <a:extLst>
            <a:ext uri="{FF2B5EF4-FFF2-40B4-BE49-F238E27FC236}">
              <a16:creationId xmlns:a16="http://schemas.microsoft.com/office/drawing/2014/main" id="{8E7E3F0E-98EB-48CF-BC46-AFC3FE4AEE3F}"/>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333936</xdr:rowOff>
    </xdr:from>
    <xdr:to>
      <xdr:col>17</xdr:col>
      <xdr:colOff>553192</xdr:colOff>
      <xdr:row>28</xdr:row>
      <xdr:rowOff>234576</xdr:rowOff>
    </xdr:to>
    <xdr:sp macro="" textlink="">
      <xdr:nvSpPr>
        <xdr:cNvPr id="257100" name="Text Box 76" hidden="1">
          <a:extLst>
            <a:ext uri="{FF2B5EF4-FFF2-40B4-BE49-F238E27FC236}">
              <a16:creationId xmlns:a16="http://schemas.microsoft.com/office/drawing/2014/main" id="{D51E2A5C-1A56-415F-90DF-59C1F57DDC98}"/>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126309</xdr:rowOff>
    </xdr:from>
    <xdr:to>
      <xdr:col>19</xdr:col>
      <xdr:colOff>591292</xdr:colOff>
      <xdr:row>83</xdr:row>
      <xdr:rowOff>181312</xdr:rowOff>
    </xdr:to>
    <xdr:sp macro="" textlink="">
      <xdr:nvSpPr>
        <xdr:cNvPr id="257099" name="Text Box 75" hidden="1">
          <a:extLst>
            <a:ext uri="{FF2B5EF4-FFF2-40B4-BE49-F238E27FC236}">
              <a16:creationId xmlns:a16="http://schemas.microsoft.com/office/drawing/2014/main" id="{3476C49D-937B-4930-A583-6E14B6A0BE89}"/>
            </a:ext>
          </a:extLst>
        </xdr:cNvPr>
        <xdr:cNvSpPr txBox="1">
          <a:spLocks noChangeArrowheads="1"/>
        </xdr:cNvSpPr>
      </xdr:nvSpPr>
      <xdr:spPr bwMode="auto">
        <a:xfrm>
          <a:off x="18440400" y="17434560"/>
          <a:ext cx="13639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144195</xdr:colOff>
      <xdr:row>84</xdr:row>
      <xdr:rowOff>185274</xdr:rowOff>
    </xdr:from>
    <xdr:to>
      <xdr:col>8</xdr:col>
      <xdr:colOff>249876</xdr:colOff>
      <xdr:row>84</xdr:row>
      <xdr:rowOff>185274</xdr:rowOff>
    </xdr:to>
    <xdr:sp macro="" textlink="">
      <xdr:nvSpPr>
        <xdr:cNvPr id="257098" name="Text Box 74" hidden="1">
          <a:extLst>
            <a:ext uri="{FF2B5EF4-FFF2-40B4-BE49-F238E27FC236}">
              <a16:creationId xmlns:a16="http://schemas.microsoft.com/office/drawing/2014/main" id="{44F5701B-F7D7-443F-BD3B-17FDE925E0FE}"/>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84</xdr:row>
      <xdr:rowOff>185274</xdr:rowOff>
    </xdr:from>
    <xdr:to>
      <xdr:col>11</xdr:col>
      <xdr:colOff>210292</xdr:colOff>
      <xdr:row>84</xdr:row>
      <xdr:rowOff>185274</xdr:rowOff>
    </xdr:to>
    <xdr:sp macro="" textlink="">
      <xdr:nvSpPr>
        <xdr:cNvPr id="257097" name="Text Box 73" hidden="1">
          <a:extLst>
            <a:ext uri="{FF2B5EF4-FFF2-40B4-BE49-F238E27FC236}">
              <a16:creationId xmlns:a16="http://schemas.microsoft.com/office/drawing/2014/main" id="{519DEEC6-D893-497D-9BFC-CD5EBFC51E0F}"/>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491938</xdr:rowOff>
    </xdr:from>
    <xdr:to>
      <xdr:col>1</xdr:col>
      <xdr:colOff>4192979</xdr:colOff>
      <xdr:row>33</xdr:row>
      <xdr:rowOff>276691</xdr:rowOff>
    </xdr:to>
    <xdr:sp macro="" textlink="">
      <xdr:nvSpPr>
        <xdr:cNvPr id="257096" name="Text Box 72" hidden="1">
          <a:extLst>
            <a:ext uri="{FF2B5EF4-FFF2-40B4-BE49-F238E27FC236}">
              <a16:creationId xmlns:a16="http://schemas.microsoft.com/office/drawing/2014/main" id="{42619555-8572-4D16-A8F6-BF6CED6D58F7}"/>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377638</xdr:rowOff>
    </xdr:to>
    <xdr:sp macro="" textlink="">
      <xdr:nvSpPr>
        <xdr:cNvPr id="257095" name="Text Box 71" hidden="1">
          <a:extLst>
            <a:ext uri="{FF2B5EF4-FFF2-40B4-BE49-F238E27FC236}">
              <a16:creationId xmlns:a16="http://schemas.microsoft.com/office/drawing/2014/main" id="{B33E632E-AD20-43BB-AE45-0A8143ABBCE0}"/>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333936</xdr:rowOff>
    </xdr:from>
    <xdr:to>
      <xdr:col>17</xdr:col>
      <xdr:colOff>553192</xdr:colOff>
      <xdr:row>28</xdr:row>
      <xdr:rowOff>234576</xdr:rowOff>
    </xdr:to>
    <xdr:sp macro="" textlink="">
      <xdr:nvSpPr>
        <xdr:cNvPr id="257094" name="Text Box 70" hidden="1">
          <a:extLst>
            <a:ext uri="{FF2B5EF4-FFF2-40B4-BE49-F238E27FC236}">
              <a16:creationId xmlns:a16="http://schemas.microsoft.com/office/drawing/2014/main" id="{59779769-C767-4E31-842E-EE247BD5731E}"/>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126309</xdr:rowOff>
    </xdr:from>
    <xdr:to>
      <xdr:col>19</xdr:col>
      <xdr:colOff>591292</xdr:colOff>
      <xdr:row>83</xdr:row>
      <xdr:rowOff>181312</xdr:rowOff>
    </xdr:to>
    <xdr:sp macro="" textlink="">
      <xdr:nvSpPr>
        <xdr:cNvPr id="257093" name="Text Box 69" hidden="1">
          <a:extLst>
            <a:ext uri="{FF2B5EF4-FFF2-40B4-BE49-F238E27FC236}">
              <a16:creationId xmlns:a16="http://schemas.microsoft.com/office/drawing/2014/main" id="{E05F20D6-B533-43B3-8581-8EDB18D75F26}"/>
            </a:ext>
          </a:extLst>
        </xdr:cNvPr>
        <xdr:cNvSpPr txBox="1">
          <a:spLocks noChangeArrowheads="1"/>
        </xdr:cNvSpPr>
      </xdr:nvSpPr>
      <xdr:spPr bwMode="auto">
        <a:xfrm>
          <a:off x="18440400" y="17434560"/>
          <a:ext cx="13639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144195</xdr:colOff>
      <xdr:row>84</xdr:row>
      <xdr:rowOff>185274</xdr:rowOff>
    </xdr:from>
    <xdr:to>
      <xdr:col>8</xdr:col>
      <xdr:colOff>249876</xdr:colOff>
      <xdr:row>84</xdr:row>
      <xdr:rowOff>185274</xdr:rowOff>
    </xdr:to>
    <xdr:sp macro="" textlink="">
      <xdr:nvSpPr>
        <xdr:cNvPr id="257128" name="Text Box 104" hidden="1">
          <a:extLst>
            <a:ext uri="{FF2B5EF4-FFF2-40B4-BE49-F238E27FC236}">
              <a16:creationId xmlns:a16="http://schemas.microsoft.com/office/drawing/2014/main" id="{334FCD33-6D65-46E9-91DE-09893B56DBD0}"/>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84</xdr:row>
      <xdr:rowOff>185274</xdr:rowOff>
    </xdr:from>
    <xdr:to>
      <xdr:col>11</xdr:col>
      <xdr:colOff>210292</xdr:colOff>
      <xdr:row>84</xdr:row>
      <xdr:rowOff>185274</xdr:rowOff>
    </xdr:to>
    <xdr:sp macro="" textlink="">
      <xdr:nvSpPr>
        <xdr:cNvPr id="257127" name="Text Box 103" hidden="1">
          <a:extLst>
            <a:ext uri="{FF2B5EF4-FFF2-40B4-BE49-F238E27FC236}">
              <a16:creationId xmlns:a16="http://schemas.microsoft.com/office/drawing/2014/main" id="{4AC97C91-9A3C-447B-949D-969204591FBD}"/>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491938</xdr:rowOff>
    </xdr:from>
    <xdr:to>
      <xdr:col>1</xdr:col>
      <xdr:colOff>4192979</xdr:colOff>
      <xdr:row>33</xdr:row>
      <xdr:rowOff>276691</xdr:rowOff>
    </xdr:to>
    <xdr:sp macro="" textlink="">
      <xdr:nvSpPr>
        <xdr:cNvPr id="257126" name="Text Box 102" hidden="1">
          <a:extLst>
            <a:ext uri="{FF2B5EF4-FFF2-40B4-BE49-F238E27FC236}">
              <a16:creationId xmlns:a16="http://schemas.microsoft.com/office/drawing/2014/main" id="{F5201CC2-7D85-4D14-A942-DDCDCFC6FD46}"/>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377638</xdr:rowOff>
    </xdr:to>
    <xdr:sp macro="" textlink="">
      <xdr:nvSpPr>
        <xdr:cNvPr id="257125" name="Text Box 101" hidden="1">
          <a:extLst>
            <a:ext uri="{FF2B5EF4-FFF2-40B4-BE49-F238E27FC236}">
              <a16:creationId xmlns:a16="http://schemas.microsoft.com/office/drawing/2014/main" id="{60EE70AD-91D2-45B6-AC74-6172A44D4DE0}"/>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333936</xdr:rowOff>
    </xdr:from>
    <xdr:to>
      <xdr:col>17</xdr:col>
      <xdr:colOff>553192</xdr:colOff>
      <xdr:row>28</xdr:row>
      <xdr:rowOff>234576</xdr:rowOff>
    </xdr:to>
    <xdr:sp macro="" textlink="">
      <xdr:nvSpPr>
        <xdr:cNvPr id="257124" name="Text Box 100" hidden="1">
          <a:extLst>
            <a:ext uri="{FF2B5EF4-FFF2-40B4-BE49-F238E27FC236}">
              <a16:creationId xmlns:a16="http://schemas.microsoft.com/office/drawing/2014/main" id="{1EABBFA6-9195-489D-B3DB-C2131C2C6FBD}"/>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126309</xdr:rowOff>
    </xdr:from>
    <xdr:to>
      <xdr:col>19</xdr:col>
      <xdr:colOff>591292</xdr:colOff>
      <xdr:row>83</xdr:row>
      <xdr:rowOff>186392</xdr:rowOff>
    </xdr:to>
    <xdr:sp macro="" textlink="">
      <xdr:nvSpPr>
        <xdr:cNvPr id="257123" name="Text Box 99" hidden="1">
          <a:extLst>
            <a:ext uri="{FF2B5EF4-FFF2-40B4-BE49-F238E27FC236}">
              <a16:creationId xmlns:a16="http://schemas.microsoft.com/office/drawing/2014/main" id="{63FF430A-11F1-4A07-9543-ABA89E104148}"/>
            </a:ext>
          </a:extLst>
        </xdr:cNvPr>
        <xdr:cNvSpPr txBox="1">
          <a:spLocks noChangeArrowheads="1"/>
        </xdr:cNvSpPr>
      </xdr:nvSpPr>
      <xdr:spPr bwMode="auto">
        <a:xfrm>
          <a:off x="18440400" y="17434560"/>
          <a:ext cx="136398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144195</xdr:colOff>
      <xdr:row>84</xdr:row>
      <xdr:rowOff>185274</xdr:rowOff>
    </xdr:from>
    <xdr:to>
      <xdr:col>8</xdr:col>
      <xdr:colOff>249876</xdr:colOff>
      <xdr:row>84</xdr:row>
      <xdr:rowOff>185274</xdr:rowOff>
    </xdr:to>
    <xdr:sp macro="" textlink="">
      <xdr:nvSpPr>
        <xdr:cNvPr id="257122" name="Text Box 98" hidden="1">
          <a:extLst>
            <a:ext uri="{FF2B5EF4-FFF2-40B4-BE49-F238E27FC236}">
              <a16:creationId xmlns:a16="http://schemas.microsoft.com/office/drawing/2014/main" id="{2100F805-6056-45AB-AE32-AC5DE514707A}"/>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84</xdr:row>
      <xdr:rowOff>185274</xdr:rowOff>
    </xdr:from>
    <xdr:to>
      <xdr:col>11</xdr:col>
      <xdr:colOff>210292</xdr:colOff>
      <xdr:row>84</xdr:row>
      <xdr:rowOff>185274</xdr:rowOff>
    </xdr:to>
    <xdr:sp macro="" textlink="">
      <xdr:nvSpPr>
        <xdr:cNvPr id="257121" name="Text Box 97" hidden="1">
          <a:extLst>
            <a:ext uri="{FF2B5EF4-FFF2-40B4-BE49-F238E27FC236}">
              <a16:creationId xmlns:a16="http://schemas.microsoft.com/office/drawing/2014/main" id="{9D2292D9-046E-49E1-89A0-7DB5ABCFDCC7}"/>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491938</xdr:rowOff>
    </xdr:from>
    <xdr:to>
      <xdr:col>1</xdr:col>
      <xdr:colOff>4192979</xdr:colOff>
      <xdr:row>33</xdr:row>
      <xdr:rowOff>276691</xdr:rowOff>
    </xdr:to>
    <xdr:sp macro="" textlink="">
      <xdr:nvSpPr>
        <xdr:cNvPr id="257120" name="Text Box 96" hidden="1">
          <a:extLst>
            <a:ext uri="{FF2B5EF4-FFF2-40B4-BE49-F238E27FC236}">
              <a16:creationId xmlns:a16="http://schemas.microsoft.com/office/drawing/2014/main" id="{108BCA3D-FDC5-4390-92C7-48129A10F4D8}"/>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377638</xdr:rowOff>
    </xdr:to>
    <xdr:sp macro="" textlink="">
      <xdr:nvSpPr>
        <xdr:cNvPr id="257119" name="Text Box 95" hidden="1">
          <a:extLst>
            <a:ext uri="{FF2B5EF4-FFF2-40B4-BE49-F238E27FC236}">
              <a16:creationId xmlns:a16="http://schemas.microsoft.com/office/drawing/2014/main" id="{528A232C-593F-44A6-8988-DF78FA4AAA70}"/>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333936</xdr:rowOff>
    </xdr:from>
    <xdr:to>
      <xdr:col>17</xdr:col>
      <xdr:colOff>553192</xdr:colOff>
      <xdr:row>28</xdr:row>
      <xdr:rowOff>234576</xdr:rowOff>
    </xdr:to>
    <xdr:sp macro="" textlink="">
      <xdr:nvSpPr>
        <xdr:cNvPr id="257118" name="Text Box 94" hidden="1">
          <a:extLst>
            <a:ext uri="{FF2B5EF4-FFF2-40B4-BE49-F238E27FC236}">
              <a16:creationId xmlns:a16="http://schemas.microsoft.com/office/drawing/2014/main" id="{BD3F191C-A311-4AAA-8E3E-32841BAFF482}"/>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126309</xdr:rowOff>
    </xdr:from>
    <xdr:to>
      <xdr:col>19</xdr:col>
      <xdr:colOff>591292</xdr:colOff>
      <xdr:row>83</xdr:row>
      <xdr:rowOff>186392</xdr:rowOff>
    </xdr:to>
    <xdr:sp macro="" textlink="">
      <xdr:nvSpPr>
        <xdr:cNvPr id="257117" name="Text Box 93" hidden="1">
          <a:extLst>
            <a:ext uri="{FF2B5EF4-FFF2-40B4-BE49-F238E27FC236}">
              <a16:creationId xmlns:a16="http://schemas.microsoft.com/office/drawing/2014/main" id="{E12F4184-2DF7-41A0-9633-D09940E62FCD}"/>
            </a:ext>
          </a:extLst>
        </xdr:cNvPr>
        <xdr:cNvSpPr txBox="1">
          <a:spLocks noChangeArrowheads="1"/>
        </xdr:cNvSpPr>
      </xdr:nvSpPr>
      <xdr:spPr bwMode="auto">
        <a:xfrm>
          <a:off x="18440400" y="17434560"/>
          <a:ext cx="136398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144195</xdr:colOff>
      <xdr:row>84</xdr:row>
      <xdr:rowOff>185274</xdr:rowOff>
    </xdr:from>
    <xdr:to>
      <xdr:col>8</xdr:col>
      <xdr:colOff>249876</xdr:colOff>
      <xdr:row>84</xdr:row>
      <xdr:rowOff>185274</xdr:rowOff>
    </xdr:to>
    <xdr:sp macro="" textlink="">
      <xdr:nvSpPr>
        <xdr:cNvPr id="257116" name="Text Box 92" hidden="1">
          <a:extLst>
            <a:ext uri="{FF2B5EF4-FFF2-40B4-BE49-F238E27FC236}">
              <a16:creationId xmlns:a16="http://schemas.microsoft.com/office/drawing/2014/main" id="{D5B74A37-DFF6-4EAF-8224-EE85FCD6A09B}"/>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84</xdr:row>
      <xdr:rowOff>185274</xdr:rowOff>
    </xdr:from>
    <xdr:to>
      <xdr:col>11</xdr:col>
      <xdr:colOff>210292</xdr:colOff>
      <xdr:row>84</xdr:row>
      <xdr:rowOff>185274</xdr:rowOff>
    </xdr:to>
    <xdr:sp macro="" textlink="">
      <xdr:nvSpPr>
        <xdr:cNvPr id="257115" name="Text Box 91" hidden="1">
          <a:extLst>
            <a:ext uri="{FF2B5EF4-FFF2-40B4-BE49-F238E27FC236}">
              <a16:creationId xmlns:a16="http://schemas.microsoft.com/office/drawing/2014/main" id="{79BAE7B9-FAFA-4E00-AEA7-6FE5F73899CA}"/>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491938</xdr:rowOff>
    </xdr:from>
    <xdr:to>
      <xdr:col>1</xdr:col>
      <xdr:colOff>4192979</xdr:colOff>
      <xdr:row>33</xdr:row>
      <xdr:rowOff>276691</xdr:rowOff>
    </xdr:to>
    <xdr:sp macro="" textlink="">
      <xdr:nvSpPr>
        <xdr:cNvPr id="257114" name="Text Box 90" hidden="1">
          <a:extLst>
            <a:ext uri="{FF2B5EF4-FFF2-40B4-BE49-F238E27FC236}">
              <a16:creationId xmlns:a16="http://schemas.microsoft.com/office/drawing/2014/main" id="{85B488F7-464B-4D1C-9190-01D17BD5710E}"/>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377638</xdr:rowOff>
    </xdr:to>
    <xdr:sp macro="" textlink="">
      <xdr:nvSpPr>
        <xdr:cNvPr id="257113" name="Text Box 89" hidden="1">
          <a:extLst>
            <a:ext uri="{FF2B5EF4-FFF2-40B4-BE49-F238E27FC236}">
              <a16:creationId xmlns:a16="http://schemas.microsoft.com/office/drawing/2014/main" id="{A8961393-CD77-4749-A61C-7E68AD4C5212}"/>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333936</xdr:rowOff>
    </xdr:from>
    <xdr:to>
      <xdr:col>17</xdr:col>
      <xdr:colOff>553192</xdr:colOff>
      <xdr:row>28</xdr:row>
      <xdr:rowOff>234576</xdr:rowOff>
    </xdr:to>
    <xdr:sp macro="" textlink="">
      <xdr:nvSpPr>
        <xdr:cNvPr id="257112" name="Text Box 88" hidden="1">
          <a:extLst>
            <a:ext uri="{FF2B5EF4-FFF2-40B4-BE49-F238E27FC236}">
              <a16:creationId xmlns:a16="http://schemas.microsoft.com/office/drawing/2014/main" id="{85EF94C3-EF5F-4DCB-BCBC-0335AC8B43C1}"/>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126309</xdr:rowOff>
    </xdr:from>
    <xdr:to>
      <xdr:col>19</xdr:col>
      <xdr:colOff>591292</xdr:colOff>
      <xdr:row>83</xdr:row>
      <xdr:rowOff>186392</xdr:rowOff>
    </xdr:to>
    <xdr:sp macro="" textlink="">
      <xdr:nvSpPr>
        <xdr:cNvPr id="257111" name="Text Box 87" hidden="1">
          <a:extLst>
            <a:ext uri="{FF2B5EF4-FFF2-40B4-BE49-F238E27FC236}">
              <a16:creationId xmlns:a16="http://schemas.microsoft.com/office/drawing/2014/main" id="{0869021C-A8F7-48BF-B815-C1A8056C0E78}"/>
            </a:ext>
          </a:extLst>
        </xdr:cNvPr>
        <xdr:cNvSpPr txBox="1">
          <a:spLocks noChangeArrowheads="1"/>
        </xdr:cNvSpPr>
      </xdr:nvSpPr>
      <xdr:spPr bwMode="auto">
        <a:xfrm>
          <a:off x="18440400" y="17434560"/>
          <a:ext cx="136398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144195</xdr:colOff>
      <xdr:row>84</xdr:row>
      <xdr:rowOff>185274</xdr:rowOff>
    </xdr:from>
    <xdr:to>
      <xdr:col>8</xdr:col>
      <xdr:colOff>249876</xdr:colOff>
      <xdr:row>84</xdr:row>
      <xdr:rowOff>185274</xdr:rowOff>
    </xdr:to>
    <xdr:sp macro="" textlink="">
      <xdr:nvSpPr>
        <xdr:cNvPr id="257134" name="Text Box 110" hidden="1">
          <a:extLst>
            <a:ext uri="{FF2B5EF4-FFF2-40B4-BE49-F238E27FC236}">
              <a16:creationId xmlns:a16="http://schemas.microsoft.com/office/drawing/2014/main" id="{1590A68D-3D25-48AC-9241-4AE18D64491C}"/>
            </a:ext>
          </a:extLst>
        </xdr:cNvPr>
        <xdr:cNvSpPr txBox="1">
          <a:spLocks noChangeArrowheads="1"/>
        </xdr:cNvSpPr>
      </xdr:nvSpPr>
      <xdr:spPr bwMode="auto">
        <a:xfrm>
          <a:off x="8801100" y="19050000"/>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84</xdr:row>
      <xdr:rowOff>185274</xdr:rowOff>
    </xdr:from>
    <xdr:to>
      <xdr:col>11</xdr:col>
      <xdr:colOff>210292</xdr:colOff>
      <xdr:row>84</xdr:row>
      <xdr:rowOff>185274</xdr:rowOff>
    </xdr:to>
    <xdr:sp macro="" textlink="">
      <xdr:nvSpPr>
        <xdr:cNvPr id="257133" name="Text Box 109" hidden="1">
          <a:extLst>
            <a:ext uri="{FF2B5EF4-FFF2-40B4-BE49-F238E27FC236}">
              <a16:creationId xmlns:a16="http://schemas.microsoft.com/office/drawing/2014/main" id="{288ED32E-479A-4BEB-A9F6-EDBD5EF862E9}"/>
            </a:ext>
          </a:extLst>
        </xdr:cNvPr>
        <xdr:cNvSpPr txBox="1">
          <a:spLocks noChangeArrowheads="1"/>
        </xdr:cNvSpPr>
      </xdr:nvSpPr>
      <xdr:spPr bwMode="auto">
        <a:xfrm>
          <a:off x="11049000" y="190500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491938</xdr:rowOff>
    </xdr:from>
    <xdr:to>
      <xdr:col>1</xdr:col>
      <xdr:colOff>4192979</xdr:colOff>
      <xdr:row>33</xdr:row>
      <xdr:rowOff>276691</xdr:rowOff>
    </xdr:to>
    <xdr:sp macro="" textlink="">
      <xdr:nvSpPr>
        <xdr:cNvPr id="257132" name="Text Box 108" hidden="1">
          <a:extLst>
            <a:ext uri="{FF2B5EF4-FFF2-40B4-BE49-F238E27FC236}">
              <a16:creationId xmlns:a16="http://schemas.microsoft.com/office/drawing/2014/main" id="{ED5389FA-9A17-4BBC-A337-FB1A54EE74D3}"/>
            </a:ext>
          </a:extLst>
        </xdr:cNvPr>
        <xdr:cNvSpPr txBox="1">
          <a:spLocks noChangeArrowheads="1"/>
        </xdr:cNvSpPr>
      </xdr:nvSpPr>
      <xdr:spPr bwMode="auto">
        <a:xfrm>
          <a:off x="3390900" y="6734175"/>
          <a:ext cx="1495425"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377638</xdr:rowOff>
    </xdr:to>
    <xdr:sp macro="" textlink="">
      <xdr:nvSpPr>
        <xdr:cNvPr id="257131" name="Text Box 107" hidden="1">
          <a:extLst>
            <a:ext uri="{FF2B5EF4-FFF2-40B4-BE49-F238E27FC236}">
              <a16:creationId xmlns:a16="http://schemas.microsoft.com/office/drawing/2014/main" id="{7E26A996-70F8-4C2B-8A71-72F07DBBB2A0}"/>
            </a:ext>
          </a:extLst>
        </xdr:cNvPr>
        <xdr:cNvSpPr txBox="1">
          <a:spLocks noChangeArrowheads="1"/>
        </xdr:cNvSpPr>
      </xdr:nvSpPr>
      <xdr:spPr bwMode="auto">
        <a:xfrm>
          <a:off x="16268700" y="529590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333936</xdr:rowOff>
    </xdr:from>
    <xdr:to>
      <xdr:col>17</xdr:col>
      <xdr:colOff>553192</xdr:colOff>
      <xdr:row>28</xdr:row>
      <xdr:rowOff>234576</xdr:rowOff>
    </xdr:to>
    <xdr:sp macro="" textlink="">
      <xdr:nvSpPr>
        <xdr:cNvPr id="257130" name="Text Box 106" hidden="1">
          <a:extLst>
            <a:ext uri="{FF2B5EF4-FFF2-40B4-BE49-F238E27FC236}">
              <a16:creationId xmlns:a16="http://schemas.microsoft.com/office/drawing/2014/main" id="{DD0A966B-5DF1-4778-8D1D-4AE67CDA7AD3}"/>
            </a:ext>
          </a:extLst>
        </xdr:cNvPr>
        <xdr:cNvSpPr txBox="1">
          <a:spLocks noChangeArrowheads="1"/>
        </xdr:cNvSpPr>
      </xdr:nvSpPr>
      <xdr:spPr bwMode="auto">
        <a:xfrm>
          <a:off x="16268700" y="45720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126309</xdr:rowOff>
    </xdr:from>
    <xdr:to>
      <xdr:col>19</xdr:col>
      <xdr:colOff>591292</xdr:colOff>
      <xdr:row>83</xdr:row>
      <xdr:rowOff>186392</xdr:rowOff>
    </xdr:to>
    <xdr:sp macro="" textlink="">
      <xdr:nvSpPr>
        <xdr:cNvPr id="257129" name="Text Box 105" hidden="1">
          <a:extLst>
            <a:ext uri="{FF2B5EF4-FFF2-40B4-BE49-F238E27FC236}">
              <a16:creationId xmlns:a16="http://schemas.microsoft.com/office/drawing/2014/main" id="{09BD3517-DCE0-4221-9E5A-16AB0C58D361}"/>
            </a:ext>
          </a:extLst>
        </xdr:cNvPr>
        <xdr:cNvSpPr txBox="1">
          <a:spLocks noChangeArrowheads="1"/>
        </xdr:cNvSpPr>
      </xdr:nvSpPr>
      <xdr:spPr bwMode="auto">
        <a:xfrm>
          <a:off x="17792700" y="17678400"/>
          <a:ext cx="13335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144195</xdr:colOff>
      <xdr:row>84</xdr:row>
      <xdr:rowOff>185274</xdr:rowOff>
    </xdr:from>
    <xdr:to>
      <xdr:col>8</xdr:col>
      <xdr:colOff>249876</xdr:colOff>
      <xdr:row>84</xdr:row>
      <xdr:rowOff>185274</xdr:rowOff>
    </xdr:to>
    <xdr:sp macro="" textlink="">
      <xdr:nvSpPr>
        <xdr:cNvPr id="257140" name="Text Box 116" hidden="1">
          <a:extLst>
            <a:ext uri="{FF2B5EF4-FFF2-40B4-BE49-F238E27FC236}">
              <a16:creationId xmlns:a16="http://schemas.microsoft.com/office/drawing/2014/main" id="{919A0E0D-226C-4AEF-9FF2-4AD99043150E}"/>
            </a:ext>
          </a:extLst>
        </xdr:cNvPr>
        <xdr:cNvSpPr txBox="1">
          <a:spLocks noChangeArrowheads="1"/>
        </xdr:cNvSpPr>
      </xdr:nvSpPr>
      <xdr:spPr bwMode="auto">
        <a:xfrm>
          <a:off x="909828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84</xdr:row>
      <xdr:rowOff>185274</xdr:rowOff>
    </xdr:from>
    <xdr:to>
      <xdr:col>11</xdr:col>
      <xdr:colOff>210292</xdr:colOff>
      <xdr:row>84</xdr:row>
      <xdr:rowOff>185274</xdr:rowOff>
    </xdr:to>
    <xdr:sp macro="" textlink="">
      <xdr:nvSpPr>
        <xdr:cNvPr id="257139" name="Text Box 115" hidden="1">
          <a:extLst>
            <a:ext uri="{FF2B5EF4-FFF2-40B4-BE49-F238E27FC236}">
              <a16:creationId xmlns:a16="http://schemas.microsoft.com/office/drawing/2014/main" id="{C9AA62C4-5160-484C-AD45-C67D1FE1D144}"/>
            </a:ext>
          </a:extLst>
        </xdr:cNvPr>
        <xdr:cNvSpPr txBox="1">
          <a:spLocks noChangeArrowheads="1"/>
        </xdr:cNvSpPr>
      </xdr:nvSpPr>
      <xdr:spPr bwMode="auto">
        <a:xfrm>
          <a:off x="1143000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491938</xdr:rowOff>
    </xdr:from>
    <xdr:to>
      <xdr:col>1</xdr:col>
      <xdr:colOff>4192979</xdr:colOff>
      <xdr:row>33</xdr:row>
      <xdr:rowOff>276691</xdr:rowOff>
    </xdr:to>
    <xdr:sp macro="" textlink="">
      <xdr:nvSpPr>
        <xdr:cNvPr id="257138" name="Text Box 114" hidden="1">
          <a:extLst>
            <a:ext uri="{FF2B5EF4-FFF2-40B4-BE49-F238E27FC236}">
              <a16:creationId xmlns:a16="http://schemas.microsoft.com/office/drawing/2014/main" id="{53C7E674-F75D-46DC-9310-AA54FDEBC8CD}"/>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377638</xdr:rowOff>
    </xdr:to>
    <xdr:sp macro="" textlink="">
      <xdr:nvSpPr>
        <xdr:cNvPr id="257137" name="Text Box 113" hidden="1">
          <a:extLst>
            <a:ext uri="{FF2B5EF4-FFF2-40B4-BE49-F238E27FC236}">
              <a16:creationId xmlns:a16="http://schemas.microsoft.com/office/drawing/2014/main" id="{8FAC019D-AD94-46E1-9C66-96D2831A2883}"/>
            </a:ext>
          </a:extLst>
        </xdr:cNvPr>
        <xdr:cNvSpPr txBox="1">
          <a:spLocks noChangeArrowheads="1"/>
        </xdr:cNvSpPr>
      </xdr:nvSpPr>
      <xdr:spPr bwMode="auto">
        <a:xfrm>
          <a:off x="1686306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333936</xdr:rowOff>
    </xdr:from>
    <xdr:to>
      <xdr:col>17</xdr:col>
      <xdr:colOff>553192</xdr:colOff>
      <xdr:row>28</xdr:row>
      <xdr:rowOff>234576</xdr:rowOff>
    </xdr:to>
    <xdr:sp macro="" textlink="">
      <xdr:nvSpPr>
        <xdr:cNvPr id="257136" name="Text Box 112" hidden="1">
          <a:extLst>
            <a:ext uri="{FF2B5EF4-FFF2-40B4-BE49-F238E27FC236}">
              <a16:creationId xmlns:a16="http://schemas.microsoft.com/office/drawing/2014/main" id="{1F57F116-1C75-449C-8112-F8FC0FC566D9}"/>
            </a:ext>
          </a:extLst>
        </xdr:cNvPr>
        <xdr:cNvSpPr txBox="1">
          <a:spLocks noChangeArrowheads="1"/>
        </xdr:cNvSpPr>
      </xdr:nvSpPr>
      <xdr:spPr bwMode="auto">
        <a:xfrm>
          <a:off x="1686306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126309</xdr:rowOff>
    </xdr:from>
    <xdr:to>
      <xdr:col>19</xdr:col>
      <xdr:colOff>591292</xdr:colOff>
      <xdr:row>83</xdr:row>
      <xdr:rowOff>186392</xdr:rowOff>
    </xdr:to>
    <xdr:sp macro="" textlink="">
      <xdr:nvSpPr>
        <xdr:cNvPr id="257135" name="Text Box 111" hidden="1">
          <a:extLst>
            <a:ext uri="{FF2B5EF4-FFF2-40B4-BE49-F238E27FC236}">
              <a16:creationId xmlns:a16="http://schemas.microsoft.com/office/drawing/2014/main" id="{85284D39-E70A-4B91-AC6E-DAE65E189BFE}"/>
            </a:ext>
          </a:extLst>
        </xdr:cNvPr>
        <xdr:cNvSpPr txBox="1">
          <a:spLocks noChangeArrowheads="1"/>
        </xdr:cNvSpPr>
      </xdr:nvSpPr>
      <xdr:spPr bwMode="auto">
        <a:xfrm>
          <a:off x="18448020" y="17434560"/>
          <a:ext cx="136398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144195</xdr:colOff>
      <xdr:row>84</xdr:row>
      <xdr:rowOff>185274</xdr:rowOff>
    </xdr:from>
    <xdr:to>
      <xdr:col>8</xdr:col>
      <xdr:colOff>249876</xdr:colOff>
      <xdr:row>84</xdr:row>
      <xdr:rowOff>185274</xdr:rowOff>
    </xdr:to>
    <xdr:sp macro="" textlink="">
      <xdr:nvSpPr>
        <xdr:cNvPr id="257146" name="Text Box 122" hidden="1">
          <a:extLst>
            <a:ext uri="{FF2B5EF4-FFF2-40B4-BE49-F238E27FC236}">
              <a16:creationId xmlns:a16="http://schemas.microsoft.com/office/drawing/2014/main" id="{C1618FBE-C6A8-4D1E-BFC9-ACBD6D8A587A}"/>
            </a:ext>
          </a:extLst>
        </xdr:cNvPr>
        <xdr:cNvSpPr txBox="1">
          <a:spLocks noChangeArrowheads="1"/>
        </xdr:cNvSpPr>
      </xdr:nvSpPr>
      <xdr:spPr bwMode="auto">
        <a:xfrm>
          <a:off x="8801100" y="19050000"/>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84</xdr:row>
      <xdr:rowOff>185274</xdr:rowOff>
    </xdr:from>
    <xdr:to>
      <xdr:col>11</xdr:col>
      <xdr:colOff>210292</xdr:colOff>
      <xdr:row>84</xdr:row>
      <xdr:rowOff>185274</xdr:rowOff>
    </xdr:to>
    <xdr:sp macro="" textlink="">
      <xdr:nvSpPr>
        <xdr:cNvPr id="257145" name="Text Box 121" hidden="1">
          <a:extLst>
            <a:ext uri="{FF2B5EF4-FFF2-40B4-BE49-F238E27FC236}">
              <a16:creationId xmlns:a16="http://schemas.microsoft.com/office/drawing/2014/main" id="{F1746707-BB96-434A-8561-49CEAFD7407F}"/>
            </a:ext>
          </a:extLst>
        </xdr:cNvPr>
        <xdr:cNvSpPr txBox="1">
          <a:spLocks noChangeArrowheads="1"/>
        </xdr:cNvSpPr>
      </xdr:nvSpPr>
      <xdr:spPr bwMode="auto">
        <a:xfrm>
          <a:off x="11049000" y="190500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491938</xdr:rowOff>
    </xdr:from>
    <xdr:to>
      <xdr:col>1</xdr:col>
      <xdr:colOff>4192979</xdr:colOff>
      <xdr:row>33</xdr:row>
      <xdr:rowOff>276691</xdr:rowOff>
    </xdr:to>
    <xdr:sp macro="" textlink="">
      <xdr:nvSpPr>
        <xdr:cNvPr id="257144" name="Text Box 120" hidden="1">
          <a:extLst>
            <a:ext uri="{FF2B5EF4-FFF2-40B4-BE49-F238E27FC236}">
              <a16:creationId xmlns:a16="http://schemas.microsoft.com/office/drawing/2014/main" id="{AD194C3B-789E-4AB3-8823-CF9AB092F75F}"/>
            </a:ext>
          </a:extLst>
        </xdr:cNvPr>
        <xdr:cNvSpPr txBox="1">
          <a:spLocks noChangeArrowheads="1"/>
        </xdr:cNvSpPr>
      </xdr:nvSpPr>
      <xdr:spPr bwMode="auto">
        <a:xfrm>
          <a:off x="3390900" y="6734175"/>
          <a:ext cx="1495425"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377638</xdr:rowOff>
    </xdr:to>
    <xdr:sp macro="" textlink="">
      <xdr:nvSpPr>
        <xdr:cNvPr id="257143" name="Text Box 119" hidden="1">
          <a:extLst>
            <a:ext uri="{FF2B5EF4-FFF2-40B4-BE49-F238E27FC236}">
              <a16:creationId xmlns:a16="http://schemas.microsoft.com/office/drawing/2014/main" id="{EB0C2A84-0B13-4D6A-BE74-3ECAB1511B3A}"/>
            </a:ext>
          </a:extLst>
        </xdr:cNvPr>
        <xdr:cNvSpPr txBox="1">
          <a:spLocks noChangeArrowheads="1"/>
        </xdr:cNvSpPr>
      </xdr:nvSpPr>
      <xdr:spPr bwMode="auto">
        <a:xfrm>
          <a:off x="16268700" y="529590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333936</xdr:rowOff>
    </xdr:from>
    <xdr:to>
      <xdr:col>17</xdr:col>
      <xdr:colOff>553192</xdr:colOff>
      <xdr:row>28</xdr:row>
      <xdr:rowOff>234576</xdr:rowOff>
    </xdr:to>
    <xdr:sp macro="" textlink="">
      <xdr:nvSpPr>
        <xdr:cNvPr id="257142" name="Text Box 118" hidden="1">
          <a:extLst>
            <a:ext uri="{FF2B5EF4-FFF2-40B4-BE49-F238E27FC236}">
              <a16:creationId xmlns:a16="http://schemas.microsoft.com/office/drawing/2014/main" id="{2AC4D304-21FB-47D9-B0B4-631A72D35397}"/>
            </a:ext>
          </a:extLst>
        </xdr:cNvPr>
        <xdr:cNvSpPr txBox="1">
          <a:spLocks noChangeArrowheads="1"/>
        </xdr:cNvSpPr>
      </xdr:nvSpPr>
      <xdr:spPr bwMode="auto">
        <a:xfrm>
          <a:off x="16268700" y="45720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126309</xdr:rowOff>
    </xdr:from>
    <xdr:to>
      <xdr:col>19</xdr:col>
      <xdr:colOff>591292</xdr:colOff>
      <xdr:row>83</xdr:row>
      <xdr:rowOff>186392</xdr:rowOff>
    </xdr:to>
    <xdr:sp macro="" textlink="">
      <xdr:nvSpPr>
        <xdr:cNvPr id="257141" name="Text Box 117" hidden="1">
          <a:extLst>
            <a:ext uri="{FF2B5EF4-FFF2-40B4-BE49-F238E27FC236}">
              <a16:creationId xmlns:a16="http://schemas.microsoft.com/office/drawing/2014/main" id="{F0FAF444-E61D-47B9-8618-28C06B3274D7}"/>
            </a:ext>
          </a:extLst>
        </xdr:cNvPr>
        <xdr:cNvSpPr txBox="1">
          <a:spLocks noChangeArrowheads="1"/>
        </xdr:cNvSpPr>
      </xdr:nvSpPr>
      <xdr:spPr bwMode="auto">
        <a:xfrm>
          <a:off x="17792700" y="17678400"/>
          <a:ext cx="13335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144195</xdr:colOff>
      <xdr:row>84</xdr:row>
      <xdr:rowOff>185274</xdr:rowOff>
    </xdr:from>
    <xdr:to>
      <xdr:col>8</xdr:col>
      <xdr:colOff>249876</xdr:colOff>
      <xdr:row>84</xdr:row>
      <xdr:rowOff>185274</xdr:rowOff>
    </xdr:to>
    <xdr:sp macro="" textlink="">
      <xdr:nvSpPr>
        <xdr:cNvPr id="257152" name="Text Box 128" hidden="1">
          <a:extLst>
            <a:ext uri="{FF2B5EF4-FFF2-40B4-BE49-F238E27FC236}">
              <a16:creationId xmlns:a16="http://schemas.microsoft.com/office/drawing/2014/main" id="{FCB1C9CB-849E-40E6-9BCA-2334A3246467}"/>
            </a:ext>
          </a:extLst>
        </xdr:cNvPr>
        <xdr:cNvSpPr txBox="1">
          <a:spLocks noChangeArrowheads="1"/>
        </xdr:cNvSpPr>
      </xdr:nvSpPr>
      <xdr:spPr bwMode="auto">
        <a:xfrm>
          <a:off x="9017000" y="189103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84</xdr:row>
      <xdr:rowOff>185274</xdr:rowOff>
    </xdr:from>
    <xdr:to>
      <xdr:col>11</xdr:col>
      <xdr:colOff>210292</xdr:colOff>
      <xdr:row>84</xdr:row>
      <xdr:rowOff>185274</xdr:rowOff>
    </xdr:to>
    <xdr:sp macro="" textlink="">
      <xdr:nvSpPr>
        <xdr:cNvPr id="257151" name="Text Box 127" hidden="1">
          <a:extLst>
            <a:ext uri="{FF2B5EF4-FFF2-40B4-BE49-F238E27FC236}">
              <a16:creationId xmlns:a16="http://schemas.microsoft.com/office/drawing/2014/main" id="{80C1B981-29FF-41AE-96CD-8637295303EF}"/>
            </a:ext>
          </a:extLst>
        </xdr:cNvPr>
        <xdr:cNvSpPr txBox="1">
          <a:spLocks noChangeArrowheads="1"/>
        </xdr:cNvSpPr>
      </xdr:nvSpPr>
      <xdr:spPr bwMode="auto">
        <a:xfrm>
          <a:off x="11303000" y="189103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491938</xdr:rowOff>
    </xdr:from>
    <xdr:to>
      <xdr:col>1</xdr:col>
      <xdr:colOff>4192979</xdr:colOff>
      <xdr:row>33</xdr:row>
      <xdr:rowOff>276691</xdr:rowOff>
    </xdr:to>
    <xdr:sp macro="" textlink="">
      <xdr:nvSpPr>
        <xdr:cNvPr id="257150" name="Text Box 126" hidden="1">
          <a:extLst>
            <a:ext uri="{FF2B5EF4-FFF2-40B4-BE49-F238E27FC236}">
              <a16:creationId xmlns:a16="http://schemas.microsoft.com/office/drawing/2014/main" id="{20FD817E-5DAB-42DD-8003-5B5A76F040E7}"/>
            </a:ext>
          </a:extLst>
        </xdr:cNvPr>
        <xdr:cNvSpPr txBox="1">
          <a:spLocks noChangeArrowheads="1"/>
        </xdr:cNvSpPr>
      </xdr:nvSpPr>
      <xdr:spPr bwMode="auto">
        <a:xfrm>
          <a:off x="3390900" y="6762750"/>
          <a:ext cx="16446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377638</xdr:rowOff>
    </xdr:to>
    <xdr:sp macro="" textlink="">
      <xdr:nvSpPr>
        <xdr:cNvPr id="257149" name="Text Box 125" hidden="1">
          <a:extLst>
            <a:ext uri="{FF2B5EF4-FFF2-40B4-BE49-F238E27FC236}">
              <a16:creationId xmlns:a16="http://schemas.microsoft.com/office/drawing/2014/main" id="{0A8948E8-A868-46D3-A4CA-2CCF6AD02A44}"/>
            </a:ext>
          </a:extLst>
        </xdr:cNvPr>
        <xdr:cNvSpPr txBox="1">
          <a:spLocks noChangeArrowheads="1"/>
        </xdr:cNvSpPr>
      </xdr:nvSpPr>
      <xdr:spPr bwMode="auto">
        <a:xfrm>
          <a:off x="16522700" y="53149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333936</xdr:rowOff>
    </xdr:from>
    <xdr:to>
      <xdr:col>17</xdr:col>
      <xdr:colOff>553192</xdr:colOff>
      <xdr:row>28</xdr:row>
      <xdr:rowOff>234576</xdr:rowOff>
    </xdr:to>
    <xdr:sp macro="" textlink="">
      <xdr:nvSpPr>
        <xdr:cNvPr id="257148" name="Text Box 124" hidden="1">
          <a:extLst>
            <a:ext uri="{FF2B5EF4-FFF2-40B4-BE49-F238E27FC236}">
              <a16:creationId xmlns:a16="http://schemas.microsoft.com/office/drawing/2014/main" id="{F5FB7346-48E1-47ED-8EFA-C3066256995A}"/>
            </a:ext>
          </a:extLst>
        </xdr:cNvPr>
        <xdr:cNvSpPr txBox="1">
          <a:spLocks noChangeArrowheads="1"/>
        </xdr:cNvSpPr>
      </xdr:nvSpPr>
      <xdr:spPr bwMode="auto">
        <a:xfrm>
          <a:off x="16522700" y="457200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126309</xdr:rowOff>
    </xdr:from>
    <xdr:to>
      <xdr:col>19</xdr:col>
      <xdr:colOff>591292</xdr:colOff>
      <xdr:row>83</xdr:row>
      <xdr:rowOff>186392</xdr:rowOff>
    </xdr:to>
    <xdr:sp macro="" textlink="">
      <xdr:nvSpPr>
        <xdr:cNvPr id="257147" name="Text Box 123" hidden="1">
          <a:extLst>
            <a:ext uri="{FF2B5EF4-FFF2-40B4-BE49-F238E27FC236}">
              <a16:creationId xmlns:a16="http://schemas.microsoft.com/office/drawing/2014/main" id="{A66D16E0-86E6-4BBF-AD06-16C592C73970}"/>
            </a:ext>
          </a:extLst>
        </xdr:cNvPr>
        <xdr:cNvSpPr txBox="1">
          <a:spLocks noChangeArrowheads="1"/>
        </xdr:cNvSpPr>
      </xdr:nvSpPr>
      <xdr:spPr bwMode="auto">
        <a:xfrm>
          <a:off x="18046700" y="17538700"/>
          <a:ext cx="13335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144195</xdr:colOff>
      <xdr:row>84</xdr:row>
      <xdr:rowOff>185274</xdr:rowOff>
    </xdr:from>
    <xdr:to>
      <xdr:col>8</xdr:col>
      <xdr:colOff>249876</xdr:colOff>
      <xdr:row>84</xdr:row>
      <xdr:rowOff>185274</xdr:rowOff>
    </xdr:to>
    <xdr:sp macro="" textlink="">
      <xdr:nvSpPr>
        <xdr:cNvPr id="257158" name="Text Box 134" hidden="1">
          <a:extLst>
            <a:ext uri="{FF2B5EF4-FFF2-40B4-BE49-F238E27FC236}">
              <a16:creationId xmlns:a16="http://schemas.microsoft.com/office/drawing/2014/main" id="{D93A728E-15B4-49A5-BBD0-9D2B80150A75}"/>
            </a:ext>
          </a:extLst>
        </xdr:cNvPr>
        <xdr:cNvSpPr txBox="1">
          <a:spLocks noChangeArrowheads="1"/>
        </xdr:cNvSpPr>
      </xdr:nvSpPr>
      <xdr:spPr bwMode="auto">
        <a:xfrm>
          <a:off x="8782050" y="19050000"/>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84</xdr:row>
      <xdr:rowOff>185274</xdr:rowOff>
    </xdr:from>
    <xdr:to>
      <xdr:col>11</xdr:col>
      <xdr:colOff>210292</xdr:colOff>
      <xdr:row>84</xdr:row>
      <xdr:rowOff>185274</xdr:rowOff>
    </xdr:to>
    <xdr:sp macro="" textlink="">
      <xdr:nvSpPr>
        <xdr:cNvPr id="257157" name="Text Box 133" hidden="1">
          <a:extLst>
            <a:ext uri="{FF2B5EF4-FFF2-40B4-BE49-F238E27FC236}">
              <a16:creationId xmlns:a16="http://schemas.microsoft.com/office/drawing/2014/main" id="{7830E37A-E9D2-4515-B981-461521EF186F}"/>
            </a:ext>
          </a:extLst>
        </xdr:cNvPr>
        <xdr:cNvSpPr txBox="1">
          <a:spLocks noChangeArrowheads="1"/>
        </xdr:cNvSpPr>
      </xdr:nvSpPr>
      <xdr:spPr bwMode="auto">
        <a:xfrm>
          <a:off x="11029950" y="190500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491938</xdr:rowOff>
    </xdr:from>
    <xdr:to>
      <xdr:col>1</xdr:col>
      <xdr:colOff>4192979</xdr:colOff>
      <xdr:row>33</xdr:row>
      <xdr:rowOff>276691</xdr:rowOff>
    </xdr:to>
    <xdr:sp macro="" textlink="">
      <xdr:nvSpPr>
        <xdr:cNvPr id="257156" name="Text Box 132" hidden="1">
          <a:extLst>
            <a:ext uri="{FF2B5EF4-FFF2-40B4-BE49-F238E27FC236}">
              <a16:creationId xmlns:a16="http://schemas.microsoft.com/office/drawing/2014/main" id="{35EA564A-B49D-4B02-BEFB-DB8CBC5DC067}"/>
            </a:ext>
          </a:extLst>
        </xdr:cNvPr>
        <xdr:cNvSpPr txBox="1">
          <a:spLocks noChangeArrowheads="1"/>
        </xdr:cNvSpPr>
      </xdr:nvSpPr>
      <xdr:spPr bwMode="auto">
        <a:xfrm>
          <a:off x="3390900" y="6734175"/>
          <a:ext cx="148590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377638</xdr:rowOff>
    </xdr:to>
    <xdr:sp macro="" textlink="">
      <xdr:nvSpPr>
        <xdr:cNvPr id="257155" name="Text Box 131" hidden="1">
          <a:extLst>
            <a:ext uri="{FF2B5EF4-FFF2-40B4-BE49-F238E27FC236}">
              <a16:creationId xmlns:a16="http://schemas.microsoft.com/office/drawing/2014/main" id="{8EDE1E9D-C605-4B4F-AE27-ECB443C82C51}"/>
            </a:ext>
          </a:extLst>
        </xdr:cNvPr>
        <xdr:cNvSpPr txBox="1">
          <a:spLocks noChangeArrowheads="1"/>
        </xdr:cNvSpPr>
      </xdr:nvSpPr>
      <xdr:spPr bwMode="auto">
        <a:xfrm>
          <a:off x="16249650" y="529590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333936</xdr:rowOff>
    </xdr:from>
    <xdr:to>
      <xdr:col>17</xdr:col>
      <xdr:colOff>553192</xdr:colOff>
      <xdr:row>28</xdr:row>
      <xdr:rowOff>234576</xdr:rowOff>
    </xdr:to>
    <xdr:sp macro="" textlink="">
      <xdr:nvSpPr>
        <xdr:cNvPr id="257154" name="Text Box 130" hidden="1">
          <a:extLst>
            <a:ext uri="{FF2B5EF4-FFF2-40B4-BE49-F238E27FC236}">
              <a16:creationId xmlns:a16="http://schemas.microsoft.com/office/drawing/2014/main" id="{93141F4C-C21A-4F14-99FC-411FF6C1E873}"/>
            </a:ext>
          </a:extLst>
        </xdr:cNvPr>
        <xdr:cNvSpPr txBox="1">
          <a:spLocks noChangeArrowheads="1"/>
        </xdr:cNvSpPr>
      </xdr:nvSpPr>
      <xdr:spPr bwMode="auto">
        <a:xfrm>
          <a:off x="16249650" y="45720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126309</xdr:rowOff>
    </xdr:from>
    <xdr:to>
      <xdr:col>19</xdr:col>
      <xdr:colOff>591292</xdr:colOff>
      <xdr:row>83</xdr:row>
      <xdr:rowOff>186392</xdr:rowOff>
    </xdr:to>
    <xdr:sp macro="" textlink="">
      <xdr:nvSpPr>
        <xdr:cNvPr id="257153" name="Text Box 129" hidden="1">
          <a:extLst>
            <a:ext uri="{FF2B5EF4-FFF2-40B4-BE49-F238E27FC236}">
              <a16:creationId xmlns:a16="http://schemas.microsoft.com/office/drawing/2014/main" id="{43895AEC-41F4-45CF-A994-06112E5A1478}"/>
            </a:ext>
          </a:extLst>
        </xdr:cNvPr>
        <xdr:cNvSpPr txBox="1">
          <a:spLocks noChangeArrowheads="1"/>
        </xdr:cNvSpPr>
      </xdr:nvSpPr>
      <xdr:spPr bwMode="auto">
        <a:xfrm>
          <a:off x="17773650" y="17678400"/>
          <a:ext cx="13335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144195</xdr:colOff>
      <xdr:row>72</xdr:row>
      <xdr:rowOff>166466</xdr:rowOff>
    </xdr:from>
    <xdr:to>
      <xdr:col>8</xdr:col>
      <xdr:colOff>249876</xdr:colOff>
      <xdr:row>72</xdr:row>
      <xdr:rowOff>166466</xdr:rowOff>
    </xdr:to>
    <xdr:sp macro="" textlink="">
      <xdr:nvSpPr>
        <xdr:cNvPr id="257164" name="Text Box 140" hidden="1">
          <a:extLst>
            <a:ext uri="{FF2B5EF4-FFF2-40B4-BE49-F238E27FC236}">
              <a16:creationId xmlns:a16="http://schemas.microsoft.com/office/drawing/2014/main" id="{747C0FB6-050D-4FB5-8EF1-9B1F65B39EE4}"/>
            </a:ext>
          </a:extLst>
        </xdr:cNvPr>
        <xdr:cNvSpPr txBox="1">
          <a:spLocks noChangeArrowheads="1"/>
        </xdr:cNvSpPr>
      </xdr:nvSpPr>
      <xdr:spPr bwMode="auto">
        <a:xfrm>
          <a:off x="8782050" y="15630525"/>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72</xdr:row>
      <xdr:rowOff>166466</xdr:rowOff>
    </xdr:from>
    <xdr:to>
      <xdr:col>11</xdr:col>
      <xdr:colOff>210292</xdr:colOff>
      <xdr:row>72</xdr:row>
      <xdr:rowOff>166466</xdr:rowOff>
    </xdr:to>
    <xdr:sp macro="" textlink="">
      <xdr:nvSpPr>
        <xdr:cNvPr id="257163" name="Text Box 139" hidden="1">
          <a:extLst>
            <a:ext uri="{FF2B5EF4-FFF2-40B4-BE49-F238E27FC236}">
              <a16:creationId xmlns:a16="http://schemas.microsoft.com/office/drawing/2014/main" id="{AA4DDC66-231B-43CE-9FF0-C46963B7754A}"/>
            </a:ext>
          </a:extLst>
        </xdr:cNvPr>
        <xdr:cNvSpPr txBox="1">
          <a:spLocks noChangeArrowheads="1"/>
        </xdr:cNvSpPr>
      </xdr:nvSpPr>
      <xdr:spPr bwMode="auto">
        <a:xfrm>
          <a:off x="11029950" y="1563052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377638</xdr:rowOff>
    </xdr:to>
    <xdr:sp macro="" textlink="">
      <xdr:nvSpPr>
        <xdr:cNvPr id="257161" name="Text Box 137" hidden="1">
          <a:extLst>
            <a:ext uri="{FF2B5EF4-FFF2-40B4-BE49-F238E27FC236}">
              <a16:creationId xmlns:a16="http://schemas.microsoft.com/office/drawing/2014/main" id="{6822B5F3-6DDB-4E98-917C-B9017A689178}"/>
            </a:ext>
          </a:extLst>
        </xdr:cNvPr>
        <xdr:cNvSpPr txBox="1">
          <a:spLocks noChangeArrowheads="1"/>
        </xdr:cNvSpPr>
      </xdr:nvSpPr>
      <xdr:spPr bwMode="auto">
        <a:xfrm>
          <a:off x="16249650" y="529590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333936</xdr:rowOff>
    </xdr:from>
    <xdr:to>
      <xdr:col>17</xdr:col>
      <xdr:colOff>553192</xdr:colOff>
      <xdr:row>28</xdr:row>
      <xdr:rowOff>234576</xdr:rowOff>
    </xdr:to>
    <xdr:sp macro="" textlink="">
      <xdr:nvSpPr>
        <xdr:cNvPr id="257160" name="Text Box 136" hidden="1">
          <a:extLst>
            <a:ext uri="{FF2B5EF4-FFF2-40B4-BE49-F238E27FC236}">
              <a16:creationId xmlns:a16="http://schemas.microsoft.com/office/drawing/2014/main" id="{4B921095-8199-4311-9F92-48CD818D9934}"/>
            </a:ext>
          </a:extLst>
        </xdr:cNvPr>
        <xdr:cNvSpPr txBox="1">
          <a:spLocks noChangeArrowheads="1"/>
        </xdr:cNvSpPr>
      </xdr:nvSpPr>
      <xdr:spPr bwMode="auto">
        <a:xfrm>
          <a:off x="16249650" y="45720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72</xdr:row>
      <xdr:rowOff>28068</xdr:rowOff>
    </xdr:from>
    <xdr:to>
      <xdr:col>19</xdr:col>
      <xdr:colOff>591292</xdr:colOff>
      <xdr:row>72</xdr:row>
      <xdr:rowOff>28068</xdr:rowOff>
    </xdr:to>
    <xdr:sp macro="" textlink="">
      <xdr:nvSpPr>
        <xdr:cNvPr id="257159" name="Text Box 135" hidden="1">
          <a:extLst>
            <a:ext uri="{FF2B5EF4-FFF2-40B4-BE49-F238E27FC236}">
              <a16:creationId xmlns:a16="http://schemas.microsoft.com/office/drawing/2014/main" id="{ADC60E7E-77A4-4844-8D5C-1C2A44627E76}"/>
            </a:ext>
          </a:extLst>
        </xdr:cNvPr>
        <xdr:cNvSpPr txBox="1">
          <a:spLocks noChangeArrowheads="1"/>
        </xdr:cNvSpPr>
      </xdr:nvSpPr>
      <xdr:spPr bwMode="auto">
        <a:xfrm>
          <a:off x="17773650" y="15478125"/>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95992</xdr:colOff>
      <xdr:row>21</xdr:row>
      <xdr:rowOff>95250</xdr:rowOff>
    </xdr:from>
    <xdr:to>
      <xdr:col>19</xdr:col>
      <xdr:colOff>629392</xdr:colOff>
      <xdr:row>24</xdr:row>
      <xdr:rowOff>137085</xdr:rowOff>
    </xdr:to>
    <xdr:sp macro="" textlink="">
      <xdr:nvSpPr>
        <xdr:cNvPr id="257165" name="Text Box 141" hidden="1">
          <a:extLst>
            <a:ext uri="{FF2B5EF4-FFF2-40B4-BE49-F238E27FC236}">
              <a16:creationId xmlns:a16="http://schemas.microsoft.com/office/drawing/2014/main" id="{3FF23CC8-18F0-4C3E-B36E-B4C00B7F8F04}"/>
            </a:ext>
          </a:extLst>
        </xdr:cNvPr>
        <xdr:cNvSpPr txBox="1">
          <a:spLocks noChangeArrowheads="1"/>
        </xdr:cNvSpPr>
      </xdr:nvSpPr>
      <xdr:spPr bwMode="auto">
        <a:xfrm>
          <a:off x="17849850" y="3343275"/>
          <a:ext cx="12954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30</xdr:row>
      <xdr:rowOff>434788</xdr:rowOff>
    </xdr:from>
    <xdr:to>
      <xdr:col>1</xdr:col>
      <xdr:colOff>4726379</xdr:colOff>
      <xdr:row>32</xdr:row>
      <xdr:rowOff>110565</xdr:rowOff>
    </xdr:to>
    <xdr:sp macro="" textlink="">
      <xdr:nvSpPr>
        <xdr:cNvPr id="257166" name="Text Box 142" hidden="1">
          <a:extLst>
            <a:ext uri="{FF2B5EF4-FFF2-40B4-BE49-F238E27FC236}">
              <a16:creationId xmlns:a16="http://schemas.microsoft.com/office/drawing/2014/main" id="{635273FE-A697-4789-9432-B5E7848AD005}"/>
            </a:ext>
          </a:extLst>
        </xdr:cNvPr>
        <xdr:cNvSpPr txBox="1">
          <a:spLocks noChangeArrowheads="1"/>
        </xdr:cNvSpPr>
      </xdr:nvSpPr>
      <xdr:spPr bwMode="auto">
        <a:xfrm>
          <a:off x="4133850" y="6115050"/>
          <a:ext cx="12763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144195</xdr:colOff>
      <xdr:row>72</xdr:row>
      <xdr:rowOff>166466</xdr:rowOff>
    </xdr:from>
    <xdr:to>
      <xdr:col>8</xdr:col>
      <xdr:colOff>249876</xdr:colOff>
      <xdr:row>72</xdr:row>
      <xdr:rowOff>166466</xdr:rowOff>
    </xdr:to>
    <xdr:sp macro="" textlink="">
      <xdr:nvSpPr>
        <xdr:cNvPr id="299015" name="Text Box 7" hidden="1">
          <a:extLst>
            <a:ext uri="{FF2B5EF4-FFF2-40B4-BE49-F238E27FC236}">
              <a16:creationId xmlns:a16="http://schemas.microsoft.com/office/drawing/2014/main" id="{72E7DA07-1F39-4171-8F05-C1E10C1AA6A8}"/>
            </a:ext>
          </a:extLst>
        </xdr:cNvPr>
        <xdr:cNvSpPr txBox="1">
          <a:spLocks noChangeArrowheads="1"/>
        </xdr:cNvSpPr>
      </xdr:nvSpPr>
      <xdr:spPr bwMode="auto">
        <a:xfrm>
          <a:off x="8782050" y="15630525"/>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72</xdr:row>
      <xdr:rowOff>166466</xdr:rowOff>
    </xdr:from>
    <xdr:to>
      <xdr:col>11</xdr:col>
      <xdr:colOff>210292</xdr:colOff>
      <xdr:row>72</xdr:row>
      <xdr:rowOff>166466</xdr:rowOff>
    </xdr:to>
    <xdr:sp macro="" textlink="">
      <xdr:nvSpPr>
        <xdr:cNvPr id="299014" name="Text Box 6" hidden="1">
          <a:extLst>
            <a:ext uri="{FF2B5EF4-FFF2-40B4-BE49-F238E27FC236}">
              <a16:creationId xmlns:a16="http://schemas.microsoft.com/office/drawing/2014/main" id="{1F74E6F8-1F70-44F1-91C0-F265DA7A7F07}"/>
            </a:ext>
          </a:extLst>
        </xdr:cNvPr>
        <xdr:cNvSpPr txBox="1">
          <a:spLocks noChangeArrowheads="1"/>
        </xdr:cNvSpPr>
      </xdr:nvSpPr>
      <xdr:spPr bwMode="auto">
        <a:xfrm>
          <a:off x="11029950" y="1563052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377638</xdr:rowOff>
    </xdr:to>
    <xdr:sp macro="" textlink="">
      <xdr:nvSpPr>
        <xdr:cNvPr id="299013" name="Text Box 5" hidden="1">
          <a:extLst>
            <a:ext uri="{FF2B5EF4-FFF2-40B4-BE49-F238E27FC236}">
              <a16:creationId xmlns:a16="http://schemas.microsoft.com/office/drawing/2014/main" id="{1CFE5B4C-A6A5-4E00-B1F0-582C646E6FDF}"/>
            </a:ext>
          </a:extLst>
        </xdr:cNvPr>
        <xdr:cNvSpPr txBox="1">
          <a:spLocks noChangeArrowheads="1"/>
        </xdr:cNvSpPr>
      </xdr:nvSpPr>
      <xdr:spPr bwMode="auto">
        <a:xfrm>
          <a:off x="16249650" y="529590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333936</xdr:rowOff>
    </xdr:from>
    <xdr:to>
      <xdr:col>17</xdr:col>
      <xdr:colOff>553192</xdr:colOff>
      <xdr:row>28</xdr:row>
      <xdr:rowOff>234576</xdr:rowOff>
    </xdr:to>
    <xdr:sp macro="" textlink="">
      <xdr:nvSpPr>
        <xdr:cNvPr id="299012" name="Text Box 4" hidden="1">
          <a:extLst>
            <a:ext uri="{FF2B5EF4-FFF2-40B4-BE49-F238E27FC236}">
              <a16:creationId xmlns:a16="http://schemas.microsoft.com/office/drawing/2014/main" id="{00A2BDF7-D3D6-4057-BABB-1979110FE52F}"/>
            </a:ext>
          </a:extLst>
        </xdr:cNvPr>
        <xdr:cNvSpPr txBox="1">
          <a:spLocks noChangeArrowheads="1"/>
        </xdr:cNvSpPr>
      </xdr:nvSpPr>
      <xdr:spPr bwMode="auto">
        <a:xfrm>
          <a:off x="16249650" y="45720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72</xdr:row>
      <xdr:rowOff>28068</xdr:rowOff>
    </xdr:from>
    <xdr:to>
      <xdr:col>19</xdr:col>
      <xdr:colOff>591292</xdr:colOff>
      <xdr:row>72</xdr:row>
      <xdr:rowOff>28068</xdr:rowOff>
    </xdr:to>
    <xdr:sp macro="" textlink="">
      <xdr:nvSpPr>
        <xdr:cNvPr id="299011" name="Text Box 3" hidden="1">
          <a:extLst>
            <a:ext uri="{FF2B5EF4-FFF2-40B4-BE49-F238E27FC236}">
              <a16:creationId xmlns:a16="http://schemas.microsoft.com/office/drawing/2014/main" id="{97329995-FEB3-4544-8F2B-8C5EE4FBDA2F}"/>
            </a:ext>
          </a:extLst>
        </xdr:cNvPr>
        <xdr:cNvSpPr txBox="1">
          <a:spLocks noChangeArrowheads="1"/>
        </xdr:cNvSpPr>
      </xdr:nvSpPr>
      <xdr:spPr bwMode="auto">
        <a:xfrm>
          <a:off x="17773650" y="15478125"/>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95992</xdr:colOff>
      <xdr:row>21</xdr:row>
      <xdr:rowOff>95250</xdr:rowOff>
    </xdr:from>
    <xdr:to>
      <xdr:col>19</xdr:col>
      <xdr:colOff>629392</xdr:colOff>
      <xdr:row>24</xdr:row>
      <xdr:rowOff>137085</xdr:rowOff>
    </xdr:to>
    <xdr:sp macro="" textlink="">
      <xdr:nvSpPr>
        <xdr:cNvPr id="299010" name="Text Box 2" hidden="1">
          <a:extLst>
            <a:ext uri="{FF2B5EF4-FFF2-40B4-BE49-F238E27FC236}">
              <a16:creationId xmlns:a16="http://schemas.microsoft.com/office/drawing/2014/main" id="{9DB6E285-7B1A-4645-AF3A-C0E2B97E743B}"/>
            </a:ext>
          </a:extLst>
        </xdr:cNvPr>
        <xdr:cNvSpPr txBox="1">
          <a:spLocks noChangeArrowheads="1"/>
        </xdr:cNvSpPr>
      </xdr:nvSpPr>
      <xdr:spPr bwMode="auto">
        <a:xfrm>
          <a:off x="17849850" y="3343275"/>
          <a:ext cx="12954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30</xdr:row>
      <xdr:rowOff>434788</xdr:rowOff>
    </xdr:from>
    <xdr:to>
      <xdr:col>1</xdr:col>
      <xdr:colOff>4726379</xdr:colOff>
      <xdr:row>32</xdr:row>
      <xdr:rowOff>110565</xdr:rowOff>
    </xdr:to>
    <xdr:sp macro="" textlink="">
      <xdr:nvSpPr>
        <xdr:cNvPr id="299009" name="Text Box 1" hidden="1">
          <a:extLst>
            <a:ext uri="{FF2B5EF4-FFF2-40B4-BE49-F238E27FC236}">
              <a16:creationId xmlns:a16="http://schemas.microsoft.com/office/drawing/2014/main" id="{078C7C1E-D8FE-42E2-99E9-00F7CD98AF67}"/>
            </a:ext>
          </a:extLst>
        </xdr:cNvPr>
        <xdr:cNvSpPr txBox="1">
          <a:spLocks noChangeArrowheads="1"/>
        </xdr:cNvSpPr>
      </xdr:nvSpPr>
      <xdr:spPr bwMode="auto">
        <a:xfrm>
          <a:off x="4133850" y="6115050"/>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144195</xdr:colOff>
      <xdr:row>72</xdr:row>
      <xdr:rowOff>166466</xdr:rowOff>
    </xdr:from>
    <xdr:to>
      <xdr:col>8</xdr:col>
      <xdr:colOff>249876</xdr:colOff>
      <xdr:row>72</xdr:row>
      <xdr:rowOff>166466</xdr:rowOff>
    </xdr:to>
    <xdr:sp macro="" textlink="">
      <xdr:nvSpPr>
        <xdr:cNvPr id="299022" name="Text Box 14" hidden="1">
          <a:extLst>
            <a:ext uri="{FF2B5EF4-FFF2-40B4-BE49-F238E27FC236}">
              <a16:creationId xmlns:a16="http://schemas.microsoft.com/office/drawing/2014/main" id="{6148C1DE-6A46-4B34-975C-45245F14F1B0}"/>
            </a:ext>
          </a:extLst>
        </xdr:cNvPr>
        <xdr:cNvSpPr txBox="1">
          <a:spLocks noChangeArrowheads="1"/>
        </xdr:cNvSpPr>
      </xdr:nvSpPr>
      <xdr:spPr bwMode="auto">
        <a:xfrm>
          <a:off x="8782050" y="15630525"/>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72</xdr:row>
      <xdr:rowOff>166466</xdr:rowOff>
    </xdr:from>
    <xdr:to>
      <xdr:col>11</xdr:col>
      <xdr:colOff>210292</xdr:colOff>
      <xdr:row>72</xdr:row>
      <xdr:rowOff>166466</xdr:rowOff>
    </xdr:to>
    <xdr:sp macro="" textlink="">
      <xdr:nvSpPr>
        <xdr:cNvPr id="299021" name="Text Box 13" hidden="1">
          <a:extLst>
            <a:ext uri="{FF2B5EF4-FFF2-40B4-BE49-F238E27FC236}">
              <a16:creationId xmlns:a16="http://schemas.microsoft.com/office/drawing/2014/main" id="{9AF86D6E-E715-4725-8350-E875719592A3}"/>
            </a:ext>
          </a:extLst>
        </xdr:cNvPr>
        <xdr:cNvSpPr txBox="1">
          <a:spLocks noChangeArrowheads="1"/>
        </xdr:cNvSpPr>
      </xdr:nvSpPr>
      <xdr:spPr bwMode="auto">
        <a:xfrm>
          <a:off x="11029950" y="1563052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377638</xdr:rowOff>
    </xdr:to>
    <xdr:sp macro="" textlink="">
      <xdr:nvSpPr>
        <xdr:cNvPr id="299020" name="Text Box 12" hidden="1">
          <a:extLst>
            <a:ext uri="{FF2B5EF4-FFF2-40B4-BE49-F238E27FC236}">
              <a16:creationId xmlns:a16="http://schemas.microsoft.com/office/drawing/2014/main" id="{02FE1826-2AE8-4974-AD1C-7C44EF9417B2}"/>
            </a:ext>
          </a:extLst>
        </xdr:cNvPr>
        <xdr:cNvSpPr txBox="1">
          <a:spLocks noChangeArrowheads="1"/>
        </xdr:cNvSpPr>
      </xdr:nvSpPr>
      <xdr:spPr bwMode="auto">
        <a:xfrm>
          <a:off x="16249650" y="529590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333936</xdr:rowOff>
    </xdr:from>
    <xdr:to>
      <xdr:col>17</xdr:col>
      <xdr:colOff>553192</xdr:colOff>
      <xdr:row>28</xdr:row>
      <xdr:rowOff>234576</xdr:rowOff>
    </xdr:to>
    <xdr:sp macro="" textlink="">
      <xdr:nvSpPr>
        <xdr:cNvPr id="299019" name="Text Box 11" hidden="1">
          <a:extLst>
            <a:ext uri="{FF2B5EF4-FFF2-40B4-BE49-F238E27FC236}">
              <a16:creationId xmlns:a16="http://schemas.microsoft.com/office/drawing/2014/main" id="{52D06EBC-E320-4A52-81DB-BEA32E36D144}"/>
            </a:ext>
          </a:extLst>
        </xdr:cNvPr>
        <xdr:cNvSpPr txBox="1">
          <a:spLocks noChangeArrowheads="1"/>
        </xdr:cNvSpPr>
      </xdr:nvSpPr>
      <xdr:spPr bwMode="auto">
        <a:xfrm>
          <a:off x="16249650" y="45720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72</xdr:row>
      <xdr:rowOff>28068</xdr:rowOff>
    </xdr:from>
    <xdr:to>
      <xdr:col>19</xdr:col>
      <xdr:colOff>591292</xdr:colOff>
      <xdr:row>72</xdr:row>
      <xdr:rowOff>28068</xdr:rowOff>
    </xdr:to>
    <xdr:sp macro="" textlink="">
      <xdr:nvSpPr>
        <xdr:cNvPr id="299018" name="Text Box 10" hidden="1">
          <a:extLst>
            <a:ext uri="{FF2B5EF4-FFF2-40B4-BE49-F238E27FC236}">
              <a16:creationId xmlns:a16="http://schemas.microsoft.com/office/drawing/2014/main" id="{EB10DF0E-6CC2-439A-B40D-C22FEE1005E1}"/>
            </a:ext>
          </a:extLst>
        </xdr:cNvPr>
        <xdr:cNvSpPr txBox="1">
          <a:spLocks noChangeArrowheads="1"/>
        </xdr:cNvSpPr>
      </xdr:nvSpPr>
      <xdr:spPr bwMode="auto">
        <a:xfrm>
          <a:off x="17773650" y="15478125"/>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95992</xdr:colOff>
      <xdr:row>21</xdr:row>
      <xdr:rowOff>95250</xdr:rowOff>
    </xdr:from>
    <xdr:to>
      <xdr:col>19</xdr:col>
      <xdr:colOff>629392</xdr:colOff>
      <xdr:row>24</xdr:row>
      <xdr:rowOff>137085</xdr:rowOff>
    </xdr:to>
    <xdr:sp macro="" textlink="">
      <xdr:nvSpPr>
        <xdr:cNvPr id="299017" name="Text Box 9" hidden="1">
          <a:extLst>
            <a:ext uri="{FF2B5EF4-FFF2-40B4-BE49-F238E27FC236}">
              <a16:creationId xmlns:a16="http://schemas.microsoft.com/office/drawing/2014/main" id="{DF3FCEE2-5D06-44D7-84EB-A2FF4AA31E98}"/>
            </a:ext>
          </a:extLst>
        </xdr:cNvPr>
        <xdr:cNvSpPr txBox="1">
          <a:spLocks noChangeArrowheads="1"/>
        </xdr:cNvSpPr>
      </xdr:nvSpPr>
      <xdr:spPr bwMode="auto">
        <a:xfrm>
          <a:off x="17849850" y="3343275"/>
          <a:ext cx="12954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30</xdr:row>
      <xdr:rowOff>434788</xdr:rowOff>
    </xdr:from>
    <xdr:to>
      <xdr:col>1</xdr:col>
      <xdr:colOff>4726379</xdr:colOff>
      <xdr:row>32</xdr:row>
      <xdr:rowOff>110565</xdr:rowOff>
    </xdr:to>
    <xdr:sp macro="" textlink="">
      <xdr:nvSpPr>
        <xdr:cNvPr id="299016" name="Text Box 8" hidden="1">
          <a:extLst>
            <a:ext uri="{FF2B5EF4-FFF2-40B4-BE49-F238E27FC236}">
              <a16:creationId xmlns:a16="http://schemas.microsoft.com/office/drawing/2014/main" id="{31E1DEC3-3D5B-4A48-A538-02CD0A217DF0}"/>
            </a:ext>
          </a:extLst>
        </xdr:cNvPr>
        <xdr:cNvSpPr txBox="1">
          <a:spLocks noChangeArrowheads="1"/>
        </xdr:cNvSpPr>
      </xdr:nvSpPr>
      <xdr:spPr bwMode="auto">
        <a:xfrm>
          <a:off x="4133850" y="6115050"/>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144195</xdr:colOff>
      <xdr:row>72</xdr:row>
      <xdr:rowOff>166466</xdr:rowOff>
    </xdr:from>
    <xdr:to>
      <xdr:col>8</xdr:col>
      <xdr:colOff>249876</xdr:colOff>
      <xdr:row>72</xdr:row>
      <xdr:rowOff>166466</xdr:rowOff>
    </xdr:to>
    <xdr:sp macro="" textlink="">
      <xdr:nvSpPr>
        <xdr:cNvPr id="299029" name="Text Box 21" hidden="1">
          <a:extLst>
            <a:ext uri="{FF2B5EF4-FFF2-40B4-BE49-F238E27FC236}">
              <a16:creationId xmlns:a16="http://schemas.microsoft.com/office/drawing/2014/main" id="{C01C75E8-49E5-49D0-AE54-A995CFAC89F4}"/>
            </a:ext>
          </a:extLst>
        </xdr:cNvPr>
        <xdr:cNvSpPr txBox="1">
          <a:spLocks noChangeArrowheads="1"/>
        </xdr:cNvSpPr>
      </xdr:nvSpPr>
      <xdr:spPr bwMode="auto">
        <a:xfrm>
          <a:off x="9017000" y="156083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72</xdr:row>
      <xdr:rowOff>166466</xdr:rowOff>
    </xdr:from>
    <xdr:to>
      <xdr:col>11</xdr:col>
      <xdr:colOff>210292</xdr:colOff>
      <xdr:row>72</xdr:row>
      <xdr:rowOff>166466</xdr:rowOff>
    </xdr:to>
    <xdr:sp macro="" textlink="">
      <xdr:nvSpPr>
        <xdr:cNvPr id="299028" name="Text Box 20" hidden="1">
          <a:extLst>
            <a:ext uri="{FF2B5EF4-FFF2-40B4-BE49-F238E27FC236}">
              <a16:creationId xmlns:a16="http://schemas.microsoft.com/office/drawing/2014/main" id="{E087E503-842D-4D7D-B75F-FB78B050DD43}"/>
            </a:ext>
          </a:extLst>
        </xdr:cNvPr>
        <xdr:cNvSpPr txBox="1">
          <a:spLocks noChangeArrowheads="1"/>
        </xdr:cNvSpPr>
      </xdr:nvSpPr>
      <xdr:spPr bwMode="auto">
        <a:xfrm>
          <a:off x="11303000" y="156083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377638</xdr:rowOff>
    </xdr:to>
    <xdr:sp macro="" textlink="">
      <xdr:nvSpPr>
        <xdr:cNvPr id="299027" name="Text Box 19" hidden="1">
          <a:extLst>
            <a:ext uri="{FF2B5EF4-FFF2-40B4-BE49-F238E27FC236}">
              <a16:creationId xmlns:a16="http://schemas.microsoft.com/office/drawing/2014/main" id="{933DF242-8FD9-41B5-BC6E-1A6A8B35F07F}"/>
            </a:ext>
          </a:extLst>
        </xdr:cNvPr>
        <xdr:cNvSpPr txBox="1">
          <a:spLocks noChangeArrowheads="1"/>
        </xdr:cNvSpPr>
      </xdr:nvSpPr>
      <xdr:spPr bwMode="auto">
        <a:xfrm>
          <a:off x="16522700" y="53149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333936</xdr:rowOff>
    </xdr:from>
    <xdr:to>
      <xdr:col>17</xdr:col>
      <xdr:colOff>553192</xdr:colOff>
      <xdr:row>28</xdr:row>
      <xdr:rowOff>234576</xdr:rowOff>
    </xdr:to>
    <xdr:sp macro="" textlink="">
      <xdr:nvSpPr>
        <xdr:cNvPr id="299026" name="Text Box 18" hidden="1">
          <a:extLst>
            <a:ext uri="{FF2B5EF4-FFF2-40B4-BE49-F238E27FC236}">
              <a16:creationId xmlns:a16="http://schemas.microsoft.com/office/drawing/2014/main" id="{6A532F64-892B-4773-8924-0DC57EAA40F5}"/>
            </a:ext>
          </a:extLst>
        </xdr:cNvPr>
        <xdr:cNvSpPr txBox="1">
          <a:spLocks noChangeArrowheads="1"/>
        </xdr:cNvSpPr>
      </xdr:nvSpPr>
      <xdr:spPr bwMode="auto">
        <a:xfrm>
          <a:off x="16522700" y="457200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72</xdr:row>
      <xdr:rowOff>28068</xdr:rowOff>
    </xdr:from>
    <xdr:to>
      <xdr:col>19</xdr:col>
      <xdr:colOff>591292</xdr:colOff>
      <xdr:row>72</xdr:row>
      <xdr:rowOff>28068</xdr:rowOff>
    </xdr:to>
    <xdr:sp macro="" textlink="">
      <xdr:nvSpPr>
        <xdr:cNvPr id="299025" name="Text Box 17" hidden="1">
          <a:extLst>
            <a:ext uri="{FF2B5EF4-FFF2-40B4-BE49-F238E27FC236}">
              <a16:creationId xmlns:a16="http://schemas.microsoft.com/office/drawing/2014/main" id="{C20793F8-B6F5-44F4-BD88-6139B98E7A68}"/>
            </a:ext>
          </a:extLst>
        </xdr:cNvPr>
        <xdr:cNvSpPr txBox="1">
          <a:spLocks noChangeArrowheads="1"/>
        </xdr:cNvSpPr>
      </xdr:nvSpPr>
      <xdr:spPr bwMode="auto">
        <a:xfrm>
          <a:off x="18046700" y="154559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95992</xdr:colOff>
      <xdr:row>21</xdr:row>
      <xdr:rowOff>95250</xdr:rowOff>
    </xdr:from>
    <xdr:to>
      <xdr:col>19</xdr:col>
      <xdr:colOff>629392</xdr:colOff>
      <xdr:row>24</xdr:row>
      <xdr:rowOff>137085</xdr:rowOff>
    </xdr:to>
    <xdr:sp macro="" textlink="">
      <xdr:nvSpPr>
        <xdr:cNvPr id="299024" name="Text Box 16" hidden="1">
          <a:extLst>
            <a:ext uri="{FF2B5EF4-FFF2-40B4-BE49-F238E27FC236}">
              <a16:creationId xmlns:a16="http://schemas.microsoft.com/office/drawing/2014/main" id="{FAF79D2E-A32F-4EE2-A454-9769297A93D8}"/>
            </a:ext>
          </a:extLst>
        </xdr:cNvPr>
        <xdr:cNvSpPr txBox="1">
          <a:spLocks noChangeArrowheads="1"/>
        </xdr:cNvSpPr>
      </xdr:nvSpPr>
      <xdr:spPr bwMode="auto">
        <a:xfrm>
          <a:off x="18122900" y="3333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30</xdr:row>
      <xdr:rowOff>434788</xdr:rowOff>
    </xdr:from>
    <xdr:to>
      <xdr:col>1</xdr:col>
      <xdr:colOff>4726379</xdr:colOff>
      <xdr:row>32</xdr:row>
      <xdr:rowOff>110565</xdr:rowOff>
    </xdr:to>
    <xdr:sp macro="" textlink="">
      <xdr:nvSpPr>
        <xdr:cNvPr id="299023" name="Text Box 15" hidden="1">
          <a:extLst>
            <a:ext uri="{FF2B5EF4-FFF2-40B4-BE49-F238E27FC236}">
              <a16:creationId xmlns:a16="http://schemas.microsoft.com/office/drawing/2014/main" id="{7C043F31-68E5-498C-AA82-74D5B42E623F}"/>
            </a:ext>
          </a:extLst>
        </xdr:cNvPr>
        <xdr:cNvSpPr txBox="1">
          <a:spLocks noChangeArrowheads="1"/>
        </xdr:cNvSpPr>
      </xdr:nvSpPr>
      <xdr:spPr bwMode="auto">
        <a:xfrm>
          <a:off x="4292600" y="6140450"/>
          <a:ext cx="127635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134092</xdr:colOff>
      <xdr:row>72</xdr:row>
      <xdr:rowOff>198835</xdr:rowOff>
    </xdr:from>
    <xdr:to>
      <xdr:col>8</xdr:col>
      <xdr:colOff>239774</xdr:colOff>
      <xdr:row>72</xdr:row>
      <xdr:rowOff>198835</xdr:rowOff>
    </xdr:to>
    <xdr:sp macro="" textlink="">
      <xdr:nvSpPr>
        <xdr:cNvPr id="299036" name="Text Box 28" hidden="1">
          <a:extLst>
            <a:ext uri="{FF2B5EF4-FFF2-40B4-BE49-F238E27FC236}">
              <a16:creationId xmlns:a16="http://schemas.microsoft.com/office/drawing/2014/main" id="{399819B4-63B2-4C2E-A12E-82E385610B26}"/>
            </a:ext>
          </a:extLst>
        </xdr:cNvPr>
        <xdr:cNvSpPr txBox="1">
          <a:spLocks noChangeArrowheads="1"/>
        </xdr:cNvSpPr>
      </xdr:nvSpPr>
      <xdr:spPr bwMode="auto">
        <a:xfrm>
          <a:off x="9004300" y="155829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123990</xdr:colOff>
      <xdr:row>72</xdr:row>
      <xdr:rowOff>198835</xdr:rowOff>
    </xdr:from>
    <xdr:to>
      <xdr:col>11</xdr:col>
      <xdr:colOff>200190</xdr:colOff>
      <xdr:row>72</xdr:row>
      <xdr:rowOff>198835</xdr:rowOff>
    </xdr:to>
    <xdr:sp macro="" textlink="">
      <xdr:nvSpPr>
        <xdr:cNvPr id="299035" name="Text Box 27" hidden="1">
          <a:extLst>
            <a:ext uri="{FF2B5EF4-FFF2-40B4-BE49-F238E27FC236}">
              <a16:creationId xmlns:a16="http://schemas.microsoft.com/office/drawing/2014/main" id="{7B25B8C6-8CA8-4524-8A92-6D95865C5C17}"/>
            </a:ext>
          </a:extLst>
        </xdr:cNvPr>
        <xdr:cNvSpPr txBox="1">
          <a:spLocks noChangeArrowheads="1"/>
        </xdr:cNvSpPr>
      </xdr:nvSpPr>
      <xdr:spPr bwMode="auto">
        <a:xfrm>
          <a:off x="11290300" y="155829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720890</xdr:colOff>
      <xdr:row>28</xdr:row>
      <xdr:rowOff>152026</xdr:rowOff>
    </xdr:from>
    <xdr:to>
      <xdr:col>17</xdr:col>
      <xdr:colOff>543090</xdr:colOff>
      <xdr:row>30</xdr:row>
      <xdr:rowOff>377638</xdr:rowOff>
    </xdr:to>
    <xdr:sp macro="" textlink="">
      <xdr:nvSpPr>
        <xdr:cNvPr id="299034" name="Text Box 26" hidden="1">
          <a:extLst>
            <a:ext uri="{FF2B5EF4-FFF2-40B4-BE49-F238E27FC236}">
              <a16:creationId xmlns:a16="http://schemas.microsoft.com/office/drawing/2014/main" id="{B622A327-F58C-45AA-B45E-2EAB2034AE26}"/>
            </a:ext>
          </a:extLst>
        </xdr:cNvPr>
        <xdr:cNvSpPr txBox="1">
          <a:spLocks noChangeArrowheads="1"/>
        </xdr:cNvSpPr>
      </xdr:nvSpPr>
      <xdr:spPr bwMode="auto">
        <a:xfrm>
          <a:off x="16471900" y="531495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720890</xdr:colOff>
      <xdr:row>25</xdr:row>
      <xdr:rowOff>333936</xdr:rowOff>
    </xdr:from>
    <xdr:to>
      <xdr:col>17</xdr:col>
      <xdr:colOff>543090</xdr:colOff>
      <xdr:row>28</xdr:row>
      <xdr:rowOff>234576</xdr:rowOff>
    </xdr:to>
    <xdr:sp macro="" textlink="">
      <xdr:nvSpPr>
        <xdr:cNvPr id="299033" name="Text Box 25" hidden="1">
          <a:extLst>
            <a:ext uri="{FF2B5EF4-FFF2-40B4-BE49-F238E27FC236}">
              <a16:creationId xmlns:a16="http://schemas.microsoft.com/office/drawing/2014/main" id="{CE4DDC36-7821-424A-8E7E-0907A6AFA839}"/>
            </a:ext>
          </a:extLst>
        </xdr:cNvPr>
        <xdr:cNvSpPr txBox="1">
          <a:spLocks noChangeArrowheads="1"/>
        </xdr:cNvSpPr>
      </xdr:nvSpPr>
      <xdr:spPr bwMode="auto">
        <a:xfrm>
          <a:off x="16471900" y="4572000"/>
          <a:ext cx="13335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85890</xdr:colOff>
      <xdr:row>21</xdr:row>
      <xdr:rowOff>95250</xdr:rowOff>
    </xdr:from>
    <xdr:to>
      <xdr:col>19</xdr:col>
      <xdr:colOff>619290</xdr:colOff>
      <xdr:row>24</xdr:row>
      <xdr:rowOff>137085</xdr:rowOff>
    </xdr:to>
    <xdr:sp macro="" textlink="">
      <xdr:nvSpPr>
        <xdr:cNvPr id="299031" name="Text Box 23" hidden="1">
          <a:extLst>
            <a:ext uri="{FF2B5EF4-FFF2-40B4-BE49-F238E27FC236}">
              <a16:creationId xmlns:a16="http://schemas.microsoft.com/office/drawing/2014/main" id="{53646557-6862-4D30-8D35-1A1FB8DC0488}"/>
            </a:ext>
          </a:extLst>
        </xdr:cNvPr>
        <xdr:cNvSpPr txBox="1">
          <a:spLocks noChangeArrowheads="1"/>
        </xdr:cNvSpPr>
      </xdr:nvSpPr>
      <xdr:spPr bwMode="auto">
        <a:xfrm>
          <a:off x="18110200" y="3333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30</xdr:row>
      <xdr:rowOff>415738</xdr:rowOff>
    </xdr:from>
    <xdr:to>
      <xdr:col>1</xdr:col>
      <xdr:colOff>4716277</xdr:colOff>
      <xdr:row>32</xdr:row>
      <xdr:rowOff>110565</xdr:rowOff>
    </xdr:to>
    <xdr:sp macro="" textlink="">
      <xdr:nvSpPr>
        <xdr:cNvPr id="299030" name="Text Box 22" hidden="1">
          <a:extLst>
            <a:ext uri="{FF2B5EF4-FFF2-40B4-BE49-F238E27FC236}">
              <a16:creationId xmlns:a16="http://schemas.microsoft.com/office/drawing/2014/main" id="{33645079-28BC-4576-A56A-BDAF11ED0110}"/>
            </a:ext>
          </a:extLst>
        </xdr:cNvPr>
        <xdr:cNvSpPr txBox="1">
          <a:spLocks noChangeArrowheads="1"/>
        </xdr:cNvSpPr>
      </xdr:nvSpPr>
      <xdr:spPr bwMode="auto">
        <a:xfrm>
          <a:off x="4229100" y="6121400"/>
          <a:ext cx="13271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3486150</xdr:colOff>
      <xdr:row>89</xdr:row>
      <xdr:rowOff>240996</xdr:rowOff>
    </xdr:from>
    <xdr:to>
      <xdr:col>2</xdr:col>
      <xdr:colOff>7093</xdr:colOff>
      <xdr:row>89</xdr:row>
      <xdr:rowOff>240996</xdr:rowOff>
    </xdr:to>
    <xdr:sp macro="" textlink="">
      <xdr:nvSpPr>
        <xdr:cNvPr id="299045" name="Text Box 37" hidden="1">
          <a:extLst>
            <a:ext uri="{FF2B5EF4-FFF2-40B4-BE49-F238E27FC236}">
              <a16:creationId xmlns:a16="http://schemas.microsoft.com/office/drawing/2014/main" id="{21738633-7086-423A-9D22-F9662922E6FC}"/>
            </a:ext>
          </a:extLst>
        </xdr:cNvPr>
        <xdr:cNvSpPr txBox="1">
          <a:spLocks noChangeArrowheads="1"/>
        </xdr:cNvSpPr>
      </xdr:nvSpPr>
      <xdr:spPr bwMode="auto">
        <a:xfrm>
          <a:off x="4248150" y="20421600"/>
          <a:ext cx="13462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123990</xdr:colOff>
      <xdr:row>65</xdr:row>
      <xdr:rowOff>127899</xdr:rowOff>
    </xdr:from>
    <xdr:to>
      <xdr:col>20</xdr:col>
      <xdr:colOff>657390</xdr:colOff>
      <xdr:row>69</xdr:row>
      <xdr:rowOff>150171</xdr:rowOff>
    </xdr:to>
    <xdr:sp macro="" textlink="">
      <xdr:nvSpPr>
        <xdr:cNvPr id="299046" name="Text Box 38" hidden="1">
          <a:extLst>
            <a:ext uri="{FF2B5EF4-FFF2-40B4-BE49-F238E27FC236}">
              <a16:creationId xmlns:a16="http://schemas.microsoft.com/office/drawing/2014/main" id="{ADD25145-6168-4E72-89E5-A3A438F40E35}"/>
            </a:ext>
          </a:extLst>
        </xdr:cNvPr>
        <xdr:cNvSpPr txBox="1">
          <a:spLocks noChangeArrowheads="1"/>
        </xdr:cNvSpPr>
      </xdr:nvSpPr>
      <xdr:spPr bwMode="auto">
        <a:xfrm>
          <a:off x="18910300" y="14173200"/>
          <a:ext cx="12954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123990</xdr:colOff>
      <xdr:row>65</xdr:row>
      <xdr:rowOff>127899</xdr:rowOff>
    </xdr:from>
    <xdr:to>
      <xdr:col>24</xdr:col>
      <xdr:colOff>657390</xdr:colOff>
      <xdr:row>69</xdr:row>
      <xdr:rowOff>150171</xdr:rowOff>
    </xdr:to>
    <xdr:sp macro="" textlink="">
      <xdr:nvSpPr>
        <xdr:cNvPr id="299047" name="Text Box 39" hidden="1">
          <a:extLst>
            <a:ext uri="{FF2B5EF4-FFF2-40B4-BE49-F238E27FC236}">
              <a16:creationId xmlns:a16="http://schemas.microsoft.com/office/drawing/2014/main" id="{39C80203-6992-4E71-83AE-745B344F33D7}"/>
            </a:ext>
          </a:extLst>
        </xdr:cNvPr>
        <xdr:cNvSpPr txBox="1">
          <a:spLocks noChangeArrowheads="1"/>
        </xdr:cNvSpPr>
      </xdr:nvSpPr>
      <xdr:spPr bwMode="auto">
        <a:xfrm>
          <a:off x="21958300" y="14173200"/>
          <a:ext cx="12954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123990</xdr:colOff>
      <xdr:row>65</xdr:row>
      <xdr:rowOff>127899</xdr:rowOff>
    </xdr:from>
    <xdr:to>
      <xdr:col>28</xdr:col>
      <xdr:colOff>657390</xdr:colOff>
      <xdr:row>69</xdr:row>
      <xdr:rowOff>150171</xdr:rowOff>
    </xdr:to>
    <xdr:sp macro="" textlink="">
      <xdr:nvSpPr>
        <xdr:cNvPr id="299048" name="Text Box 40" hidden="1">
          <a:extLst>
            <a:ext uri="{FF2B5EF4-FFF2-40B4-BE49-F238E27FC236}">
              <a16:creationId xmlns:a16="http://schemas.microsoft.com/office/drawing/2014/main" id="{4C7E5085-5C2B-4F2D-936E-DA7D20D47D08}"/>
            </a:ext>
          </a:extLst>
        </xdr:cNvPr>
        <xdr:cNvSpPr txBox="1">
          <a:spLocks noChangeArrowheads="1"/>
        </xdr:cNvSpPr>
      </xdr:nvSpPr>
      <xdr:spPr bwMode="auto">
        <a:xfrm>
          <a:off x="25006300" y="14173200"/>
          <a:ext cx="12954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134092</xdr:colOff>
      <xdr:row>72</xdr:row>
      <xdr:rowOff>198835</xdr:rowOff>
    </xdr:from>
    <xdr:to>
      <xdr:col>8</xdr:col>
      <xdr:colOff>239774</xdr:colOff>
      <xdr:row>72</xdr:row>
      <xdr:rowOff>198835</xdr:rowOff>
    </xdr:to>
    <xdr:sp macro="" textlink="">
      <xdr:nvSpPr>
        <xdr:cNvPr id="299058" name="Text Box 50" hidden="1">
          <a:extLst>
            <a:ext uri="{FF2B5EF4-FFF2-40B4-BE49-F238E27FC236}">
              <a16:creationId xmlns:a16="http://schemas.microsoft.com/office/drawing/2014/main" id="{E56C2B9F-DBBC-401A-95EB-56FE448109E4}"/>
            </a:ext>
          </a:extLst>
        </xdr:cNvPr>
        <xdr:cNvSpPr txBox="1">
          <a:spLocks noChangeArrowheads="1"/>
        </xdr:cNvSpPr>
      </xdr:nvSpPr>
      <xdr:spPr bwMode="auto">
        <a:xfrm>
          <a:off x="8734425" y="15621000"/>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123990</xdr:colOff>
      <xdr:row>72</xdr:row>
      <xdr:rowOff>198835</xdr:rowOff>
    </xdr:from>
    <xdr:to>
      <xdr:col>11</xdr:col>
      <xdr:colOff>200190</xdr:colOff>
      <xdr:row>72</xdr:row>
      <xdr:rowOff>198835</xdr:rowOff>
    </xdr:to>
    <xdr:sp macro="" textlink="">
      <xdr:nvSpPr>
        <xdr:cNvPr id="299057" name="Text Box 49" hidden="1">
          <a:extLst>
            <a:ext uri="{FF2B5EF4-FFF2-40B4-BE49-F238E27FC236}">
              <a16:creationId xmlns:a16="http://schemas.microsoft.com/office/drawing/2014/main" id="{180E7C2F-B5AB-4B2F-86EE-62B520B33503}"/>
            </a:ext>
          </a:extLst>
        </xdr:cNvPr>
        <xdr:cNvSpPr txBox="1">
          <a:spLocks noChangeArrowheads="1"/>
        </xdr:cNvSpPr>
      </xdr:nvSpPr>
      <xdr:spPr bwMode="auto">
        <a:xfrm>
          <a:off x="10982325" y="156210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720890</xdr:colOff>
      <xdr:row>28</xdr:row>
      <xdr:rowOff>152026</xdr:rowOff>
    </xdr:from>
    <xdr:to>
      <xdr:col>17</xdr:col>
      <xdr:colOff>543090</xdr:colOff>
      <xdr:row>30</xdr:row>
      <xdr:rowOff>377638</xdr:rowOff>
    </xdr:to>
    <xdr:sp macro="" textlink="">
      <xdr:nvSpPr>
        <xdr:cNvPr id="299056" name="Text Box 48" hidden="1">
          <a:extLst>
            <a:ext uri="{FF2B5EF4-FFF2-40B4-BE49-F238E27FC236}">
              <a16:creationId xmlns:a16="http://schemas.microsoft.com/office/drawing/2014/main" id="{6D762BA8-5008-4773-880D-F2E6AFA7C36A}"/>
            </a:ext>
          </a:extLst>
        </xdr:cNvPr>
        <xdr:cNvSpPr txBox="1">
          <a:spLocks noChangeArrowheads="1"/>
        </xdr:cNvSpPr>
      </xdr:nvSpPr>
      <xdr:spPr bwMode="auto">
        <a:xfrm>
          <a:off x="16163925" y="5295900"/>
          <a:ext cx="13335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720890</xdr:colOff>
      <xdr:row>25</xdr:row>
      <xdr:rowOff>333936</xdr:rowOff>
    </xdr:from>
    <xdr:to>
      <xdr:col>17</xdr:col>
      <xdr:colOff>543090</xdr:colOff>
      <xdr:row>28</xdr:row>
      <xdr:rowOff>234576</xdr:rowOff>
    </xdr:to>
    <xdr:sp macro="" textlink="">
      <xdr:nvSpPr>
        <xdr:cNvPr id="299055" name="Text Box 47" hidden="1">
          <a:extLst>
            <a:ext uri="{FF2B5EF4-FFF2-40B4-BE49-F238E27FC236}">
              <a16:creationId xmlns:a16="http://schemas.microsoft.com/office/drawing/2014/main" id="{230EB62E-4C78-41E6-B5C1-734CA29DD0DD}"/>
            </a:ext>
          </a:extLst>
        </xdr:cNvPr>
        <xdr:cNvSpPr txBox="1">
          <a:spLocks noChangeArrowheads="1"/>
        </xdr:cNvSpPr>
      </xdr:nvSpPr>
      <xdr:spPr bwMode="auto">
        <a:xfrm>
          <a:off x="16163925" y="4572000"/>
          <a:ext cx="13335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85890</xdr:colOff>
      <xdr:row>21</xdr:row>
      <xdr:rowOff>95250</xdr:rowOff>
    </xdr:from>
    <xdr:to>
      <xdr:col>19</xdr:col>
      <xdr:colOff>619290</xdr:colOff>
      <xdr:row>24</xdr:row>
      <xdr:rowOff>137085</xdr:rowOff>
    </xdr:to>
    <xdr:sp macro="" textlink="">
      <xdr:nvSpPr>
        <xdr:cNvPr id="299054" name="Text Box 46" hidden="1">
          <a:extLst>
            <a:ext uri="{FF2B5EF4-FFF2-40B4-BE49-F238E27FC236}">
              <a16:creationId xmlns:a16="http://schemas.microsoft.com/office/drawing/2014/main" id="{1BAB6882-EA83-4697-9ECB-A90D89E44E35}"/>
            </a:ext>
          </a:extLst>
        </xdr:cNvPr>
        <xdr:cNvSpPr txBox="1">
          <a:spLocks noChangeArrowheads="1"/>
        </xdr:cNvSpPr>
      </xdr:nvSpPr>
      <xdr:spPr bwMode="auto">
        <a:xfrm>
          <a:off x="17802225" y="3343275"/>
          <a:ext cx="12954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30</xdr:row>
      <xdr:rowOff>415738</xdr:rowOff>
    </xdr:from>
    <xdr:to>
      <xdr:col>1</xdr:col>
      <xdr:colOff>4716277</xdr:colOff>
      <xdr:row>32</xdr:row>
      <xdr:rowOff>110565</xdr:rowOff>
    </xdr:to>
    <xdr:sp macro="" textlink="">
      <xdr:nvSpPr>
        <xdr:cNvPr id="299053" name="Text Box 45" hidden="1">
          <a:extLst>
            <a:ext uri="{FF2B5EF4-FFF2-40B4-BE49-F238E27FC236}">
              <a16:creationId xmlns:a16="http://schemas.microsoft.com/office/drawing/2014/main" id="{82BC4430-CB01-4C05-8F04-42531DC8AD52}"/>
            </a:ext>
          </a:extLst>
        </xdr:cNvPr>
        <xdr:cNvSpPr txBox="1">
          <a:spLocks noChangeArrowheads="1"/>
        </xdr:cNvSpPr>
      </xdr:nvSpPr>
      <xdr:spPr bwMode="auto">
        <a:xfrm>
          <a:off x="4229100" y="6096000"/>
          <a:ext cx="1133475"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3486150</xdr:colOff>
      <xdr:row>89</xdr:row>
      <xdr:rowOff>240996</xdr:rowOff>
    </xdr:from>
    <xdr:to>
      <xdr:col>2</xdr:col>
      <xdr:colOff>7093</xdr:colOff>
      <xdr:row>89</xdr:row>
      <xdr:rowOff>240996</xdr:rowOff>
    </xdr:to>
    <xdr:sp macro="" textlink="">
      <xdr:nvSpPr>
        <xdr:cNvPr id="299052" name="Text Box 44" hidden="1">
          <a:extLst>
            <a:ext uri="{FF2B5EF4-FFF2-40B4-BE49-F238E27FC236}">
              <a16:creationId xmlns:a16="http://schemas.microsoft.com/office/drawing/2014/main" id="{E4BEFD25-3D72-4434-802A-69937C1E5F8D}"/>
            </a:ext>
          </a:extLst>
        </xdr:cNvPr>
        <xdr:cNvSpPr txBox="1">
          <a:spLocks noChangeArrowheads="1"/>
        </xdr:cNvSpPr>
      </xdr:nvSpPr>
      <xdr:spPr bwMode="auto">
        <a:xfrm>
          <a:off x="4248150" y="20488275"/>
          <a:ext cx="115252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123990</xdr:colOff>
      <xdr:row>65</xdr:row>
      <xdr:rowOff>127899</xdr:rowOff>
    </xdr:from>
    <xdr:to>
      <xdr:col>20</xdr:col>
      <xdr:colOff>657390</xdr:colOff>
      <xdr:row>69</xdr:row>
      <xdr:rowOff>150171</xdr:rowOff>
    </xdr:to>
    <xdr:sp macro="" textlink="">
      <xdr:nvSpPr>
        <xdr:cNvPr id="299051" name="Text Box 43" hidden="1">
          <a:extLst>
            <a:ext uri="{FF2B5EF4-FFF2-40B4-BE49-F238E27FC236}">
              <a16:creationId xmlns:a16="http://schemas.microsoft.com/office/drawing/2014/main" id="{0C9C38DE-FC5A-4AA3-AE62-97AF37FB57A5}"/>
            </a:ext>
          </a:extLst>
        </xdr:cNvPr>
        <xdr:cNvSpPr txBox="1">
          <a:spLocks noChangeArrowheads="1"/>
        </xdr:cNvSpPr>
      </xdr:nvSpPr>
      <xdr:spPr bwMode="auto">
        <a:xfrm>
          <a:off x="18602325" y="1420177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123990</xdr:colOff>
      <xdr:row>65</xdr:row>
      <xdr:rowOff>127899</xdr:rowOff>
    </xdr:from>
    <xdr:to>
      <xdr:col>24</xdr:col>
      <xdr:colOff>657390</xdr:colOff>
      <xdr:row>69</xdr:row>
      <xdr:rowOff>150171</xdr:rowOff>
    </xdr:to>
    <xdr:sp macro="" textlink="">
      <xdr:nvSpPr>
        <xdr:cNvPr id="299050" name="Text Box 42" hidden="1">
          <a:extLst>
            <a:ext uri="{FF2B5EF4-FFF2-40B4-BE49-F238E27FC236}">
              <a16:creationId xmlns:a16="http://schemas.microsoft.com/office/drawing/2014/main" id="{1CAACE1E-3B7F-49A2-9E19-8887E7880B19}"/>
            </a:ext>
          </a:extLst>
        </xdr:cNvPr>
        <xdr:cNvSpPr txBox="1">
          <a:spLocks noChangeArrowheads="1"/>
        </xdr:cNvSpPr>
      </xdr:nvSpPr>
      <xdr:spPr bwMode="auto">
        <a:xfrm>
          <a:off x="21650325" y="1420177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123990</xdr:colOff>
      <xdr:row>65</xdr:row>
      <xdr:rowOff>127899</xdr:rowOff>
    </xdr:from>
    <xdr:to>
      <xdr:col>28</xdr:col>
      <xdr:colOff>657390</xdr:colOff>
      <xdr:row>69</xdr:row>
      <xdr:rowOff>150171</xdr:rowOff>
    </xdr:to>
    <xdr:sp macro="" textlink="">
      <xdr:nvSpPr>
        <xdr:cNvPr id="299049" name="Text Box 41" hidden="1">
          <a:extLst>
            <a:ext uri="{FF2B5EF4-FFF2-40B4-BE49-F238E27FC236}">
              <a16:creationId xmlns:a16="http://schemas.microsoft.com/office/drawing/2014/main" id="{AD678E4F-8D2C-4402-A598-8C4C3F7D9628}"/>
            </a:ext>
          </a:extLst>
        </xdr:cNvPr>
        <xdr:cNvSpPr txBox="1">
          <a:spLocks noChangeArrowheads="1"/>
        </xdr:cNvSpPr>
      </xdr:nvSpPr>
      <xdr:spPr bwMode="auto">
        <a:xfrm>
          <a:off x="24698325" y="1420177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181140</xdr:colOff>
      <xdr:row>15</xdr:row>
      <xdr:rowOff>120650</xdr:rowOff>
    </xdr:from>
    <xdr:to>
      <xdr:col>22</xdr:col>
      <xdr:colOff>720890</xdr:colOff>
      <xdr:row>19</xdr:row>
      <xdr:rowOff>50800</xdr:rowOff>
    </xdr:to>
    <xdr:sp macro="" textlink="">
      <xdr:nvSpPr>
        <xdr:cNvPr id="299059" name="Text Box 51" hidden="1">
          <a:extLst>
            <a:ext uri="{FF2B5EF4-FFF2-40B4-BE49-F238E27FC236}">
              <a16:creationId xmlns:a16="http://schemas.microsoft.com/office/drawing/2014/main" id="{042DF6A9-E0A9-4CFD-81D7-8BE4A67E3F7D}"/>
            </a:ext>
          </a:extLst>
        </xdr:cNvPr>
        <xdr:cNvSpPr txBox="1">
          <a:spLocks noChangeArrowheads="1"/>
        </xdr:cNvSpPr>
      </xdr:nvSpPr>
      <xdr:spPr bwMode="auto">
        <a:xfrm>
          <a:off x="20183475" y="2047875"/>
          <a:ext cx="13144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99</xdr:row>
      <xdr:rowOff>352612</xdr:rowOff>
    </xdr:from>
    <xdr:to>
      <xdr:col>8</xdr:col>
      <xdr:colOff>228600</xdr:colOff>
      <xdr:row>99</xdr:row>
      <xdr:rowOff>352612</xdr:rowOff>
    </xdr:to>
    <xdr:sp macro="" textlink="">
      <xdr:nvSpPr>
        <xdr:cNvPr id="311307" name="Text Box 11" hidden="1">
          <a:extLst>
            <a:ext uri="{FF2B5EF4-FFF2-40B4-BE49-F238E27FC236}">
              <a16:creationId xmlns:a16="http://schemas.microsoft.com/office/drawing/2014/main" id="{23955DA3-9ACA-4979-B093-E96CBDBB426A}"/>
            </a:ext>
          </a:extLst>
        </xdr:cNvPr>
        <xdr:cNvSpPr txBox="1">
          <a:spLocks noChangeArrowheads="1"/>
        </xdr:cNvSpPr>
      </xdr:nvSpPr>
      <xdr:spPr bwMode="auto">
        <a:xfrm>
          <a:off x="8978900" y="2335530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99</xdr:row>
      <xdr:rowOff>352612</xdr:rowOff>
    </xdr:from>
    <xdr:to>
      <xdr:col>11</xdr:col>
      <xdr:colOff>190500</xdr:colOff>
      <xdr:row>99</xdr:row>
      <xdr:rowOff>352612</xdr:rowOff>
    </xdr:to>
    <xdr:sp macro="" textlink="">
      <xdr:nvSpPr>
        <xdr:cNvPr id="311306" name="Text Box 10" hidden="1">
          <a:extLst>
            <a:ext uri="{FF2B5EF4-FFF2-40B4-BE49-F238E27FC236}">
              <a16:creationId xmlns:a16="http://schemas.microsoft.com/office/drawing/2014/main" id="{C648C09D-8CDC-4ED2-B374-9076EDBB5E24}"/>
            </a:ext>
          </a:extLst>
        </xdr:cNvPr>
        <xdr:cNvSpPr txBox="1">
          <a:spLocks noChangeArrowheads="1"/>
        </xdr:cNvSpPr>
      </xdr:nvSpPr>
      <xdr:spPr bwMode="auto">
        <a:xfrm>
          <a:off x="11309350" y="233553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0</xdr:colOff>
      <xdr:row>28</xdr:row>
      <xdr:rowOff>152026</xdr:rowOff>
    </xdr:from>
    <xdr:to>
      <xdr:col>17</xdr:col>
      <xdr:colOff>533400</xdr:colOff>
      <xdr:row>30</xdr:row>
      <xdr:rowOff>377638</xdr:rowOff>
    </xdr:to>
    <xdr:sp macro="" textlink="">
      <xdr:nvSpPr>
        <xdr:cNvPr id="311305" name="Text Box 9" hidden="1">
          <a:extLst>
            <a:ext uri="{FF2B5EF4-FFF2-40B4-BE49-F238E27FC236}">
              <a16:creationId xmlns:a16="http://schemas.microsoft.com/office/drawing/2014/main" id="{9107698F-1477-452D-886D-F96E3F322328}"/>
            </a:ext>
          </a:extLst>
        </xdr:cNvPr>
        <xdr:cNvSpPr txBox="1">
          <a:spLocks noChangeArrowheads="1"/>
        </xdr:cNvSpPr>
      </xdr:nvSpPr>
      <xdr:spPr bwMode="auto">
        <a:xfrm>
          <a:off x="16490950" y="531495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0</xdr:colOff>
      <xdr:row>25</xdr:row>
      <xdr:rowOff>333936</xdr:rowOff>
    </xdr:from>
    <xdr:to>
      <xdr:col>17</xdr:col>
      <xdr:colOff>533400</xdr:colOff>
      <xdr:row>28</xdr:row>
      <xdr:rowOff>234576</xdr:rowOff>
    </xdr:to>
    <xdr:sp macro="" textlink="">
      <xdr:nvSpPr>
        <xdr:cNvPr id="311304" name="Text Box 8" hidden="1">
          <a:extLst>
            <a:ext uri="{FF2B5EF4-FFF2-40B4-BE49-F238E27FC236}">
              <a16:creationId xmlns:a16="http://schemas.microsoft.com/office/drawing/2014/main" id="{D4E29340-ED95-477E-BFD3-6A2437D9A6F2}"/>
            </a:ext>
          </a:extLst>
        </xdr:cNvPr>
        <xdr:cNvSpPr txBox="1">
          <a:spLocks noChangeArrowheads="1"/>
        </xdr:cNvSpPr>
      </xdr:nvSpPr>
      <xdr:spPr bwMode="auto">
        <a:xfrm>
          <a:off x="16490950" y="4572000"/>
          <a:ext cx="13335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21</xdr:row>
      <xdr:rowOff>95250</xdr:rowOff>
    </xdr:from>
    <xdr:to>
      <xdr:col>19</xdr:col>
      <xdr:colOff>609600</xdr:colOff>
      <xdr:row>24</xdr:row>
      <xdr:rowOff>137085</xdr:rowOff>
    </xdr:to>
    <xdr:sp macro="" textlink="">
      <xdr:nvSpPr>
        <xdr:cNvPr id="311303" name="Text Box 7" hidden="1">
          <a:extLst>
            <a:ext uri="{FF2B5EF4-FFF2-40B4-BE49-F238E27FC236}">
              <a16:creationId xmlns:a16="http://schemas.microsoft.com/office/drawing/2014/main" id="{6CB5D491-E502-4945-A831-7AB597444D54}"/>
            </a:ext>
          </a:extLst>
        </xdr:cNvPr>
        <xdr:cNvSpPr txBox="1">
          <a:spLocks noChangeArrowheads="1"/>
        </xdr:cNvSpPr>
      </xdr:nvSpPr>
      <xdr:spPr bwMode="auto">
        <a:xfrm>
          <a:off x="18129250" y="3333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30</xdr:row>
      <xdr:rowOff>415738</xdr:rowOff>
    </xdr:from>
    <xdr:to>
      <xdr:col>1</xdr:col>
      <xdr:colOff>4686300</xdr:colOff>
      <xdr:row>32</xdr:row>
      <xdr:rowOff>110565</xdr:rowOff>
    </xdr:to>
    <xdr:sp macro="" textlink="">
      <xdr:nvSpPr>
        <xdr:cNvPr id="311302" name="Text Box 6" hidden="1">
          <a:extLst>
            <a:ext uri="{FF2B5EF4-FFF2-40B4-BE49-F238E27FC236}">
              <a16:creationId xmlns:a16="http://schemas.microsoft.com/office/drawing/2014/main" id="{90911D7C-EA5F-4D27-B02B-D00D1B2725A6}"/>
            </a:ext>
          </a:extLst>
        </xdr:cNvPr>
        <xdr:cNvSpPr txBox="1">
          <a:spLocks noChangeArrowheads="1"/>
        </xdr:cNvSpPr>
      </xdr:nvSpPr>
      <xdr:spPr bwMode="auto">
        <a:xfrm>
          <a:off x="4229100" y="6121400"/>
          <a:ext cx="12192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177</xdr:row>
      <xdr:rowOff>171823</xdr:rowOff>
    </xdr:from>
    <xdr:to>
      <xdr:col>1</xdr:col>
      <xdr:colOff>4724400</xdr:colOff>
      <xdr:row>178</xdr:row>
      <xdr:rowOff>23159</xdr:rowOff>
    </xdr:to>
    <xdr:sp macro="" textlink="">
      <xdr:nvSpPr>
        <xdr:cNvPr id="311301" name="Text Box 5" hidden="1">
          <a:extLst>
            <a:ext uri="{FF2B5EF4-FFF2-40B4-BE49-F238E27FC236}">
              <a16:creationId xmlns:a16="http://schemas.microsoft.com/office/drawing/2014/main" id="{51D958F3-9B1C-46F7-BC5E-CCD0B41CD609}"/>
            </a:ext>
          </a:extLst>
        </xdr:cNvPr>
        <xdr:cNvSpPr txBox="1">
          <a:spLocks noChangeArrowheads="1"/>
        </xdr:cNvSpPr>
      </xdr:nvSpPr>
      <xdr:spPr bwMode="auto">
        <a:xfrm>
          <a:off x="4229100" y="40411400"/>
          <a:ext cx="125730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96</xdr:row>
      <xdr:rowOff>214033</xdr:rowOff>
    </xdr:from>
    <xdr:to>
      <xdr:col>20</xdr:col>
      <xdr:colOff>647700</xdr:colOff>
      <xdr:row>97</xdr:row>
      <xdr:rowOff>218515</xdr:rowOff>
    </xdr:to>
    <xdr:sp macro="" textlink="">
      <xdr:nvSpPr>
        <xdr:cNvPr id="311300" name="Text Box 4" hidden="1">
          <a:extLst>
            <a:ext uri="{FF2B5EF4-FFF2-40B4-BE49-F238E27FC236}">
              <a16:creationId xmlns:a16="http://schemas.microsoft.com/office/drawing/2014/main" id="{E0FA0B4A-8112-4880-AF45-7B4514B8C4D1}"/>
            </a:ext>
          </a:extLst>
        </xdr:cNvPr>
        <xdr:cNvSpPr txBox="1">
          <a:spLocks noChangeArrowheads="1"/>
        </xdr:cNvSpPr>
      </xdr:nvSpPr>
      <xdr:spPr bwMode="auto">
        <a:xfrm>
          <a:off x="18929350" y="2254250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96</xdr:row>
      <xdr:rowOff>214033</xdr:rowOff>
    </xdr:from>
    <xdr:to>
      <xdr:col>24</xdr:col>
      <xdr:colOff>647700</xdr:colOff>
      <xdr:row>97</xdr:row>
      <xdr:rowOff>218515</xdr:rowOff>
    </xdr:to>
    <xdr:sp macro="" textlink="">
      <xdr:nvSpPr>
        <xdr:cNvPr id="311299" name="Text Box 3" hidden="1">
          <a:extLst>
            <a:ext uri="{FF2B5EF4-FFF2-40B4-BE49-F238E27FC236}">
              <a16:creationId xmlns:a16="http://schemas.microsoft.com/office/drawing/2014/main" id="{1F127A3E-3FCF-4FB5-99C6-06D666B793B6}"/>
            </a:ext>
          </a:extLst>
        </xdr:cNvPr>
        <xdr:cNvSpPr txBox="1">
          <a:spLocks noChangeArrowheads="1"/>
        </xdr:cNvSpPr>
      </xdr:nvSpPr>
      <xdr:spPr bwMode="auto">
        <a:xfrm>
          <a:off x="21977350" y="2254250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96</xdr:row>
      <xdr:rowOff>214033</xdr:rowOff>
    </xdr:from>
    <xdr:to>
      <xdr:col>28</xdr:col>
      <xdr:colOff>647700</xdr:colOff>
      <xdr:row>97</xdr:row>
      <xdr:rowOff>218515</xdr:rowOff>
    </xdr:to>
    <xdr:sp macro="" textlink="">
      <xdr:nvSpPr>
        <xdr:cNvPr id="311298" name="Text Box 2" hidden="1">
          <a:extLst>
            <a:ext uri="{FF2B5EF4-FFF2-40B4-BE49-F238E27FC236}">
              <a16:creationId xmlns:a16="http://schemas.microsoft.com/office/drawing/2014/main" id="{E07F550C-14AB-4124-8527-4BF7833DE3E6}"/>
            </a:ext>
          </a:extLst>
        </xdr:cNvPr>
        <xdr:cNvSpPr txBox="1">
          <a:spLocks noChangeArrowheads="1"/>
        </xdr:cNvSpPr>
      </xdr:nvSpPr>
      <xdr:spPr bwMode="auto">
        <a:xfrm>
          <a:off x="25025350" y="2254250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120650</xdr:rowOff>
    </xdr:from>
    <xdr:to>
      <xdr:col>23</xdr:col>
      <xdr:colOff>0</xdr:colOff>
      <xdr:row>19</xdr:row>
      <xdr:rowOff>31750</xdr:rowOff>
    </xdr:to>
    <xdr:sp macro="" textlink="">
      <xdr:nvSpPr>
        <xdr:cNvPr id="311297" name="Text Box 1" hidden="1">
          <a:extLst>
            <a:ext uri="{FF2B5EF4-FFF2-40B4-BE49-F238E27FC236}">
              <a16:creationId xmlns:a16="http://schemas.microsoft.com/office/drawing/2014/main" id="{5CA7E701-CD06-4DC3-8915-B39C2CC774EE}"/>
            </a:ext>
          </a:extLst>
        </xdr:cNvPr>
        <xdr:cNvSpPr txBox="1">
          <a:spLocks noChangeArrowheads="1"/>
        </xdr:cNvSpPr>
      </xdr:nvSpPr>
      <xdr:spPr bwMode="auto">
        <a:xfrm>
          <a:off x="20491450" y="2038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54</xdr:row>
      <xdr:rowOff>44450</xdr:rowOff>
    </xdr:from>
    <xdr:to>
      <xdr:col>2</xdr:col>
      <xdr:colOff>685800</xdr:colOff>
      <xdr:row>57</xdr:row>
      <xdr:rowOff>93756</xdr:rowOff>
    </xdr:to>
    <xdr:sp macro="" textlink="">
      <xdr:nvSpPr>
        <xdr:cNvPr id="311308" name="Text Box 12" hidden="1">
          <a:extLst>
            <a:ext uri="{FF2B5EF4-FFF2-40B4-BE49-F238E27FC236}">
              <a16:creationId xmlns:a16="http://schemas.microsoft.com/office/drawing/2014/main" id="{7AF13A0A-D7FB-47FA-AEED-91E11A450016}"/>
            </a:ext>
          </a:extLst>
        </xdr:cNvPr>
        <xdr:cNvSpPr txBox="1">
          <a:spLocks noChangeArrowheads="1"/>
        </xdr:cNvSpPr>
      </xdr:nvSpPr>
      <xdr:spPr bwMode="auto">
        <a:xfrm>
          <a:off x="4991100" y="11741150"/>
          <a:ext cx="14224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101</xdr:row>
      <xdr:rowOff>144929</xdr:rowOff>
    </xdr:from>
    <xdr:to>
      <xdr:col>21</xdr:col>
      <xdr:colOff>685800</xdr:colOff>
      <xdr:row>104</xdr:row>
      <xdr:rowOff>151653</xdr:rowOff>
    </xdr:to>
    <xdr:sp macro="" textlink="">
      <xdr:nvSpPr>
        <xdr:cNvPr id="311321" name="Text Box 25" hidden="1">
          <a:extLst>
            <a:ext uri="{FF2B5EF4-FFF2-40B4-BE49-F238E27FC236}">
              <a16:creationId xmlns:a16="http://schemas.microsoft.com/office/drawing/2014/main" id="{EB03ED1F-379B-4B10-92D6-9F8648E38B80}"/>
            </a:ext>
          </a:extLst>
        </xdr:cNvPr>
        <xdr:cNvSpPr txBox="1">
          <a:spLocks noChangeArrowheads="1"/>
        </xdr:cNvSpPr>
      </xdr:nvSpPr>
      <xdr:spPr bwMode="auto">
        <a:xfrm>
          <a:off x="19729450" y="24269700"/>
          <a:ext cx="12954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101</xdr:row>
      <xdr:rowOff>144929</xdr:rowOff>
    </xdr:from>
    <xdr:to>
      <xdr:col>25</xdr:col>
      <xdr:colOff>685800</xdr:colOff>
      <xdr:row>104</xdr:row>
      <xdr:rowOff>151653</xdr:rowOff>
    </xdr:to>
    <xdr:sp macro="" textlink="">
      <xdr:nvSpPr>
        <xdr:cNvPr id="311322" name="Text Box 26" hidden="1">
          <a:extLst>
            <a:ext uri="{FF2B5EF4-FFF2-40B4-BE49-F238E27FC236}">
              <a16:creationId xmlns:a16="http://schemas.microsoft.com/office/drawing/2014/main" id="{156F43C7-5371-4B86-8242-1EBCC2A43D37}"/>
            </a:ext>
          </a:extLst>
        </xdr:cNvPr>
        <xdr:cNvSpPr txBox="1">
          <a:spLocks noChangeArrowheads="1"/>
        </xdr:cNvSpPr>
      </xdr:nvSpPr>
      <xdr:spPr bwMode="auto">
        <a:xfrm>
          <a:off x="22777450" y="24269700"/>
          <a:ext cx="12954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101</xdr:row>
      <xdr:rowOff>144929</xdr:rowOff>
    </xdr:from>
    <xdr:to>
      <xdr:col>29</xdr:col>
      <xdr:colOff>685800</xdr:colOff>
      <xdr:row>104</xdr:row>
      <xdr:rowOff>151653</xdr:rowOff>
    </xdr:to>
    <xdr:sp macro="" textlink="">
      <xdr:nvSpPr>
        <xdr:cNvPr id="311323" name="Text Box 27" hidden="1">
          <a:extLst>
            <a:ext uri="{FF2B5EF4-FFF2-40B4-BE49-F238E27FC236}">
              <a16:creationId xmlns:a16="http://schemas.microsoft.com/office/drawing/2014/main" id="{127155EE-3CFC-4663-8BAB-C2E44318263E}"/>
            </a:ext>
          </a:extLst>
        </xdr:cNvPr>
        <xdr:cNvSpPr txBox="1">
          <a:spLocks noChangeArrowheads="1"/>
        </xdr:cNvSpPr>
      </xdr:nvSpPr>
      <xdr:spPr bwMode="auto">
        <a:xfrm>
          <a:off x="25825450" y="24269700"/>
          <a:ext cx="12954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25</xdr:row>
      <xdr:rowOff>333936</xdr:rowOff>
    </xdr:from>
    <xdr:to>
      <xdr:col>22</xdr:col>
      <xdr:colOff>609600</xdr:colOff>
      <xdr:row>28</xdr:row>
      <xdr:rowOff>171076</xdr:rowOff>
    </xdr:to>
    <xdr:sp macro="" textlink="">
      <xdr:nvSpPr>
        <xdr:cNvPr id="311324" name="Text Box 28" hidden="1">
          <a:extLst>
            <a:ext uri="{FF2B5EF4-FFF2-40B4-BE49-F238E27FC236}">
              <a16:creationId xmlns:a16="http://schemas.microsoft.com/office/drawing/2014/main" id="{B1661101-3B65-4016-9B0D-C87BA4CE952A}"/>
            </a:ext>
          </a:extLst>
        </xdr:cNvPr>
        <xdr:cNvSpPr txBox="1">
          <a:spLocks noChangeArrowheads="1"/>
        </xdr:cNvSpPr>
      </xdr:nvSpPr>
      <xdr:spPr bwMode="auto">
        <a:xfrm>
          <a:off x="20453350" y="4572000"/>
          <a:ext cx="12573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99</xdr:row>
      <xdr:rowOff>352612</xdr:rowOff>
    </xdr:from>
    <xdr:to>
      <xdr:col>8</xdr:col>
      <xdr:colOff>228600</xdr:colOff>
      <xdr:row>99</xdr:row>
      <xdr:rowOff>352612</xdr:rowOff>
    </xdr:to>
    <xdr:sp macro="" textlink="">
      <xdr:nvSpPr>
        <xdr:cNvPr id="311340" name="Text Box 44" hidden="1">
          <a:extLst>
            <a:ext uri="{FF2B5EF4-FFF2-40B4-BE49-F238E27FC236}">
              <a16:creationId xmlns:a16="http://schemas.microsoft.com/office/drawing/2014/main" id="{70EC5761-0AC7-49DE-B955-C4A9720AAB43}"/>
            </a:ext>
          </a:extLst>
        </xdr:cNvPr>
        <xdr:cNvSpPr txBox="1">
          <a:spLocks noChangeArrowheads="1"/>
        </xdr:cNvSpPr>
      </xdr:nvSpPr>
      <xdr:spPr bwMode="auto">
        <a:xfrm>
          <a:off x="8985250" y="233870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99</xdr:row>
      <xdr:rowOff>352612</xdr:rowOff>
    </xdr:from>
    <xdr:to>
      <xdr:col>11</xdr:col>
      <xdr:colOff>190500</xdr:colOff>
      <xdr:row>99</xdr:row>
      <xdr:rowOff>352612</xdr:rowOff>
    </xdr:to>
    <xdr:sp macro="" textlink="">
      <xdr:nvSpPr>
        <xdr:cNvPr id="311339" name="Text Box 43" hidden="1">
          <a:extLst>
            <a:ext uri="{FF2B5EF4-FFF2-40B4-BE49-F238E27FC236}">
              <a16:creationId xmlns:a16="http://schemas.microsoft.com/office/drawing/2014/main" id="{4E25295D-A23E-4906-9D08-47403828DA18}"/>
            </a:ext>
          </a:extLst>
        </xdr:cNvPr>
        <xdr:cNvSpPr txBox="1">
          <a:spLocks noChangeArrowheads="1"/>
        </xdr:cNvSpPr>
      </xdr:nvSpPr>
      <xdr:spPr bwMode="auto">
        <a:xfrm>
          <a:off x="11315700" y="233870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0</xdr:colOff>
      <xdr:row>28</xdr:row>
      <xdr:rowOff>152026</xdr:rowOff>
    </xdr:from>
    <xdr:to>
      <xdr:col>17</xdr:col>
      <xdr:colOff>533400</xdr:colOff>
      <xdr:row>30</xdr:row>
      <xdr:rowOff>377638</xdr:rowOff>
    </xdr:to>
    <xdr:sp macro="" textlink="">
      <xdr:nvSpPr>
        <xdr:cNvPr id="311338" name="Text Box 42" hidden="1">
          <a:extLst>
            <a:ext uri="{FF2B5EF4-FFF2-40B4-BE49-F238E27FC236}">
              <a16:creationId xmlns:a16="http://schemas.microsoft.com/office/drawing/2014/main" id="{C51496EC-9FC4-45F0-98CD-00A486FD6047}"/>
            </a:ext>
          </a:extLst>
        </xdr:cNvPr>
        <xdr:cNvSpPr txBox="1">
          <a:spLocks noChangeArrowheads="1"/>
        </xdr:cNvSpPr>
      </xdr:nvSpPr>
      <xdr:spPr bwMode="auto">
        <a:xfrm>
          <a:off x="16497300" y="531495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0</xdr:colOff>
      <xdr:row>25</xdr:row>
      <xdr:rowOff>333936</xdr:rowOff>
    </xdr:from>
    <xdr:to>
      <xdr:col>17</xdr:col>
      <xdr:colOff>533400</xdr:colOff>
      <xdr:row>28</xdr:row>
      <xdr:rowOff>234576</xdr:rowOff>
    </xdr:to>
    <xdr:sp macro="" textlink="">
      <xdr:nvSpPr>
        <xdr:cNvPr id="311337" name="Text Box 41" hidden="1">
          <a:extLst>
            <a:ext uri="{FF2B5EF4-FFF2-40B4-BE49-F238E27FC236}">
              <a16:creationId xmlns:a16="http://schemas.microsoft.com/office/drawing/2014/main" id="{EEF1CB26-81A3-4054-B6F7-5C05021D71C5}"/>
            </a:ext>
          </a:extLst>
        </xdr:cNvPr>
        <xdr:cNvSpPr txBox="1">
          <a:spLocks noChangeArrowheads="1"/>
        </xdr:cNvSpPr>
      </xdr:nvSpPr>
      <xdr:spPr bwMode="auto">
        <a:xfrm>
          <a:off x="16497300" y="4572000"/>
          <a:ext cx="13335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21</xdr:row>
      <xdr:rowOff>95250</xdr:rowOff>
    </xdr:from>
    <xdr:to>
      <xdr:col>19</xdr:col>
      <xdr:colOff>609600</xdr:colOff>
      <xdr:row>24</xdr:row>
      <xdr:rowOff>137085</xdr:rowOff>
    </xdr:to>
    <xdr:sp macro="" textlink="">
      <xdr:nvSpPr>
        <xdr:cNvPr id="311336" name="Text Box 40" hidden="1">
          <a:extLst>
            <a:ext uri="{FF2B5EF4-FFF2-40B4-BE49-F238E27FC236}">
              <a16:creationId xmlns:a16="http://schemas.microsoft.com/office/drawing/2014/main" id="{E1EF579B-346B-4705-94FC-207134DEBC5B}"/>
            </a:ext>
          </a:extLst>
        </xdr:cNvPr>
        <xdr:cNvSpPr txBox="1">
          <a:spLocks noChangeArrowheads="1"/>
        </xdr:cNvSpPr>
      </xdr:nvSpPr>
      <xdr:spPr bwMode="auto">
        <a:xfrm>
          <a:off x="18135600" y="3333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30</xdr:row>
      <xdr:rowOff>415738</xdr:rowOff>
    </xdr:from>
    <xdr:to>
      <xdr:col>1</xdr:col>
      <xdr:colOff>4686300</xdr:colOff>
      <xdr:row>32</xdr:row>
      <xdr:rowOff>110565</xdr:rowOff>
    </xdr:to>
    <xdr:sp macro="" textlink="">
      <xdr:nvSpPr>
        <xdr:cNvPr id="311335" name="Text Box 39" hidden="1">
          <a:extLst>
            <a:ext uri="{FF2B5EF4-FFF2-40B4-BE49-F238E27FC236}">
              <a16:creationId xmlns:a16="http://schemas.microsoft.com/office/drawing/2014/main" id="{8C8E918B-7749-4F85-B353-8CCEA92E390C}"/>
            </a:ext>
          </a:extLst>
        </xdr:cNvPr>
        <xdr:cNvSpPr txBox="1">
          <a:spLocks noChangeArrowheads="1"/>
        </xdr:cNvSpPr>
      </xdr:nvSpPr>
      <xdr:spPr bwMode="auto">
        <a:xfrm>
          <a:off x="4229100" y="6121400"/>
          <a:ext cx="12192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177</xdr:row>
      <xdr:rowOff>171823</xdr:rowOff>
    </xdr:from>
    <xdr:to>
      <xdr:col>1</xdr:col>
      <xdr:colOff>4724400</xdr:colOff>
      <xdr:row>178</xdr:row>
      <xdr:rowOff>23159</xdr:rowOff>
    </xdr:to>
    <xdr:sp macro="" textlink="">
      <xdr:nvSpPr>
        <xdr:cNvPr id="311334" name="Text Box 38" hidden="1">
          <a:extLst>
            <a:ext uri="{FF2B5EF4-FFF2-40B4-BE49-F238E27FC236}">
              <a16:creationId xmlns:a16="http://schemas.microsoft.com/office/drawing/2014/main" id="{EE61C163-AF36-4CFD-8ABB-EDF170CEC4DD}"/>
            </a:ext>
          </a:extLst>
        </xdr:cNvPr>
        <xdr:cNvSpPr txBox="1">
          <a:spLocks noChangeArrowheads="1"/>
        </xdr:cNvSpPr>
      </xdr:nvSpPr>
      <xdr:spPr bwMode="auto">
        <a:xfrm>
          <a:off x="4229100" y="40443150"/>
          <a:ext cx="125730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96</xdr:row>
      <xdr:rowOff>214033</xdr:rowOff>
    </xdr:from>
    <xdr:to>
      <xdr:col>20</xdr:col>
      <xdr:colOff>647700</xdr:colOff>
      <xdr:row>97</xdr:row>
      <xdr:rowOff>218515</xdr:rowOff>
    </xdr:to>
    <xdr:sp macro="" textlink="">
      <xdr:nvSpPr>
        <xdr:cNvPr id="311333" name="Text Box 37" hidden="1">
          <a:extLst>
            <a:ext uri="{FF2B5EF4-FFF2-40B4-BE49-F238E27FC236}">
              <a16:creationId xmlns:a16="http://schemas.microsoft.com/office/drawing/2014/main" id="{62503561-6D20-46EF-B45E-3D1F70D7E321}"/>
            </a:ext>
          </a:extLst>
        </xdr:cNvPr>
        <xdr:cNvSpPr txBox="1">
          <a:spLocks noChangeArrowheads="1"/>
        </xdr:cNvSpPr>
      </xdr:nvSpPr>
      <xdr:spPr bwMode="auto">
        <a:xfrm>
          <a:off x="18935700" y="2257425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96</xdr:row>
      <xdr:rowOff>214033</xdr:rowOff>
    </xdr:from>
    <xdr:to>
      <xdr:col>24</xdr:col>
      <xdr:colOff>647700</xdr:colOff>
      <xdr:row>97</xdr:row>
      <xdr:rowOff>218515</xdr:rowOff>
    </xdr:to>
    <xdr:sp macro="" textlink="">
      <xdr:nvSpPr>
        <xdr:cNvPr id="311332" name="Text Box 36" hidden="1">
          <a:extLst>
            <a:ext uri="{FF2B5EF4-FFF2-40B4-BE49-F238E27FC236}">
              <a16:creationId xmlns:a16="http://schemas.microsoft.com/office/drawing/2014/main" id="{CC7178B2-984C-4BE5-900A-BD7A3BD69E85}"/>
            </a:ext>
          </a:extLst>
        </xdr:cNvPr>
        <xdr:cNvSpPr txBox="1">
          <a:spLocks noChangeArrowheads="1"/>
        </xdr:cNvSpPr>
      </xdr:nvSpPr>
      <xdr:spPr bwMode="auto">
        <a:xfrm>
          <a:off x="21983700" y="2257425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96</xdr:row>
      <xdr:rowOff>214033</xdr:rowOff>
    </xdr:from>
    <xdr:to>
      <xdr:col>28</xdr:col>
      <xdr:colOff>647700</xdr:colOff>
      <xdr:row>97</xdr:row>
      <xdr:rowOff>218515</xdr:rowOff>
    </xdr:to>
    <xdr:sp macro="" textlink="">
      <xdr:nvSpPr>
        <xdr:cNvPr id="311331" name="Text Box 35" hidden="1">
          <a:extLst>
            <a:ext uri="{FF2B5EF4-FFF2-40B4-BE49-F238E27FC236}">
              <a16:creationId xmlns:a16="http://schemas.microsoft.com/office/drawing/2014/main" id="{E0CA14EB-82FF-42B5-835D-1761A8A4DF59}"/>
            </a:ext>
          </a:extLst>
        </xdr:cNvPr>
        <xdr:cNvSpPr txBox="1">
          <a:spLocks noChangeArrowheads="1"/>
        </xdr:cNvSpPr>
      </xdr:nvSpPr>
      <xdr:spPr bwMode="auto">
        <a:xfrm>
          <a:off x="25031700" y="2257425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120650</xdr:rowOff>
    </xdr:from>
    <xdr:to>
      <xdr:col>23</xdr:col>
      <xdr:colOff>0</xdr:colOff>
      <xdr:row>19</xdr:row>
      <xdr:rowOff>31750</xdr:rowOff>
    </xdr:to>
    <xdr:sp macro="" textlink="">
      <xdr:nvSpPr>
        <xdr:cNvPr id="311330" name="Text Box 34" hidden="1">
          <a:extLst>
            <a:ext uri="{FF2B5EF4-FFF2-40B4-BE49-F238E27FC236}">
              <a16:creationId xmlns:a16="http://schemas.microsoft.com/office/drawing/2014/main" id="{E3D3FF04-A9A8-4042-9F96-5B1F4E52707D}"/>
            </a:ext>
          </a:extLst>
        </xdr:cNvPr>
        <xdr:cNvSpPr txBox="1">
          <a:spLocks noChangeArrowheads="1"/>
        </xdr:cNvSpPr>
      </xdr:nvSpPr>
      <xdr:spPr bwMode="auto">
        <a:xfrm>
          <a:off x="20497800" y="2038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54</xdr:row>
      <xdr:rowOff>44450</xdr:rowOff>
    </xdr:from>
    <xdr:to>
      <xdr:col>2</xdr:col>
      <xdr:colOff>685800</xdr:colOff>
      <xdr:row>57</xdr:row>
      <xdr:rowOff>93756</xdr:rowOff>
    </xdr:to>
    <xdr:sp macro="" textlink="">
      <xdr:nvSpPr>
        <xdr:cNvPr id="311329" name="Text Box 33" hidden="1">
          <a:extLst>
            <a:ext uri="{FF2B5EF4-FFF2-40B4-BE49-F238E27FC236}">
              <a16:creationId xmlns:a16="http://schemas.microsoft.com/office/drawing/2014/main" id="{6AD674DC-6599-4BE1-AD78-B4F66AC60891}"/>
            </a:ext>
          </a:extLst>
        </xdr:cNvPr>
        <xdr:cNvSpPr txBox="1">
          <a:spLocks noChangeArrowheads="1"/>
        </xdr:cNvSpPr>
      </xdr:nvSpPr>
      <xdr:spPr bwMode="auto">
        <a:xfrm>
          <a:off x="4991100" y="11741150"/>
          <a:ext cx="14287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101</xdr:row>
      <xdr:rowOff>144929</xdr:rowOff>
    </xdr:from>
    <xdr:to>
      <xdr:col>21</xdr:col>
      <xdr:colOff>685800</xdr:colOff>
      <xdr:row>104</xdr:row>
      <xdr:rowOff>151653</xdr:rowOff>
    </xdr:to>
    <xdr:sp macro="" textlink="">
      <xdr:nvSpPr>
        <xdr:cNvPr id="311328" name="Text Box 32" hidden="1">
          <a:extLst>
            <a:ext uri="{FF2B5EF4-FFF2-40B4-BE49-F238E27FC236}">
              <a16:creationId xmlns:a16="http://schemas.microsoft.com/office/drawing/2014/main" id="{1461C6A1-6D4C-438E-A9B3-905D104464B4}"/>
            </a:ext>
          </a:extLst>
        </xdr:cNvPr>
        <xdr:cNvSpPr txBox="1">
          <a:spLocks noChangeArrowheads="1"/>
        </xdr:cNvSpPr>
      </xdr:nvSpPr>
      <xdr:spPr bwMode="auto">
        <a:xfrm>
          <a:off x="19735800" y="2430145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101</xdr:row>
      <xdr:rowOff>144929</xdr:rowOff>
    </xdr:from>
    <xdr:to>
      <xdr:col>25</xdr:col>
      <xdr:colOff>685800</xdr:colOff>
      <xdr:row>104</xdr:row>
      <xdr:rowOff>151653</xdr:rowOff>
    </xdr:to>
    <xdr:sp macro="" textlink="">
      <xdr:nvSpPr>
        <xdr:cNvPr id="311327" name="Text Box 31" hidden="1">
          <a:extLst>
            <a:ext uri="{FF2B5EF4-FFF2-40B4-BE49-F238E27FC236}">
              <a16:creationId xmlns:a16="http://schemas.microsoft.com/office/drawing/2014/main" id="{45829A71-01D8-4AB3-8E9F-0145EB78B437}"/>
            </a:ext>
          </a:extLst>
        </xdr:cNvPr>
        <xdr:cNvSpPr txBox="1">
          <a:spLocks noChangeArrowheads="1"/>
        </xdr:cNvSpPr>
      </xdr:nvSpPr>
      <xdr:spPr bwMode="auto">
        <a:xfrm>
          <a:off x="22783800" y="2430145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101</xdr:row>
      <xdr:rowOff>144929</xdr:rowOff>
    </xdr:from>
    <xdr:to>
      <xdr:col>29</xdr:col>
      <xdr:colOff>685800</xdr:colOff>
      <xdr:row>104</xdr:row>
      <xdr:rowOff>151653</xdr:rowOff>
    </xdr:to>
    <xdr:sp macro="" textlink="">
      <xdr:nvSpPr>
        <xdr:cNvPr id="311326" name="Text Box 30" hidden="1">
          <a:extLst>
            <a:ext uri="{FF2B5EF4-FFF2-40B4-BE49-F238E27FC236}">
              <a16:creationId xmlns:a16="http://schemas.microsoft.com/office/drawing/2014/main" id="{295589FA-3FC7-464A-A1A8-3A3B7B2FB537}"/>
            </a:ext>
          </a:extLst>
        </xdr:cNvPr>
        <xdr:cNvSpPr txBox="1">
          <a:spLocks noChangeArrowheads="1"/>
        </xdr:cNvSpPr>
      </xdr:nvSpPr>
      <xdr:spPr bwMode="auto">
        <a:xfrm>
          <a:off x="25831800" y="2430145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25</xdr:row>
      <xdr:rowOff>333936</xdr:rowOff>
    </xdr:from>
    <xdr:to>
      <xdr:col>22</xdr:col>
      <xdr:colOff>609600</xdr:colOff>
      <xdr:row>28</xdr:row>
      <xdr:rowOff>152026</xdr:rowOff>
    </xdr:to>
    <xdr:sp macro="" textlink="">
      <xdr:nvSpPr>
        <xdr:cNvPr id="311325" name="Text Box 29" hidden="1">
          <a:extLst>
            <a:ext uri="{FF2B5EF4-FFF2-40B4-BE49-F238E27FC236}">
              <a16:creationId xmlns:a16="http://schemas.microsoft.com/office/drawing/2014/main" id="{EB74A1FC-F163-4CA9-B5A5-2770AB4C03E8}"/>
            </a:ext>
          </a:extLst>
        </xdr:cNvPr>
        <xdr:cNvSpPr txBox="1">
          <a:spLocks noChangeArrowheads="1"/>
        </xdr:cNvSpPr>
      </xdr:nvSpPr>
      <xdr:spPr bwMode="auto">
        <a:xfrm>
          <a:off x="20459700" y="4572000"/>
          <a:ext cx="125730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99</xdr:row>
      <xdr:rowOff>352612</xdr:rowOff>
    </xdr:from>
    <xdr:to>
      <xdr:col>8</xdr:col>
      <xdr:colOff>228600</xdr:colOff>
      <xdr:row>99</xdr:row>
      <xdr:rowOff>352612</xdr:rowOff>
    </xdr:to>
    <xdr:sp macro="" textlink="">
      <xdr:nvSpPr>
        <xdr:cNvPr id="311356" name="Text Box 60" hidden="1">
          <a:extLst>
            <a:ext uri="{FF2B5EF4-FFF2-40B4-BE49-F238E27FC236}">
              <a16:creationId xmlns:a16="http://schemas.microsoft.com/office/drawing/2014/main" id="{2A96247D-2CAE-BBF6-9431-90CA06B62E1B}"/>
            </a:ext>
          </a:extLst>
        </xdr:cNvPr>
        <xdr:cNvSpPr txBox="1">
          <a:spLocks noChangeArrowheads="1"/>
        </xdr:cNvSpPr>
      </xdr:nvSpPr>
      <xdr:spPr bwMode="auto">
        <a:xfrm>
          <a:off x="8985250" y="233870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99</xdr:row>
      <xdr:rowOff>352612</xdr:rowOff>
    </xdr:from>
    <xdr:to>
      <xdr:col>11</xdr:col>
      <xdr:colOff>190500</xdr:colOff>
      <xdr:row>99</xdr:row>
      <xdr:rowOff>352612</xdr:rowOff>
    </xdr:to>
    <xdr:sp macro="" textlink="">
      <xdr:nvSpPr>
        <xdr:cNvPr id="311355" name="Text Box 59" hidden="1">
          <a:extLst>
            <a:ext uri="{FF2B5EF4-FFF2-40B4-BE49-F238E27FC236}">
              <a16:creationId xmlns:a16="http://schemas.microsoft.com/office/drawing/2014/main" id="{728E5653-9942-744D-F028-643F938E2C67}"/>
            </a:ext>
          </a:extLst>
        </xdr:cNvPr>
        <xdr:cNvSpPr txBox="1">
          <a:spLocks noChangeArrowheads="1"/>
        </xdr:cNvSpPr>
      </xdr:nvSpPr>
      <xdr:spPr bwMode="auto">
        <a:xfrm>
          <a:off x="11315700" y="233870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0</xdr:colOff>
      <xdr:row>28</xdr:row>
      <xdr:rowOff>152026</xdr:rowOff>
    </xdr:from>
    <xdr:to>
      <xdr:col>17</xdr:col>
      <xdr:colOff>533400</xdr:colOff>
      <xdr:row>30</xdr:row>
      <xdr:rowOff>377638</xdr:rowOff>
    </xdr:to>
    <xdr:sp macro="" textlink="">
      <xdr:nvSpPr>
        <xdr:cNvPr id="311354" name="Text Box 58" hidden="1">
          <a:extLst>
            <a:ext uri="{FF2B5EF4-FFF2-40B4-BE49-F238E27FC236}">
              <a16:creationId xmlns:a16="http://schemas.microsoft.com/office/drawing/2014/main" id="{1505AEA0-28BE-F3EC-B235-3936DC8E5325}"/>
            </a:ext>
          </a:extLst>
        </xdr:cNvPr>
        <xdr:cNvSpPr txBox="1">
          <a:spLocks noChangeArrowheads="1"/>
        </xdr:cNvSpPr>
      </xdr:nvSpPr>
      <xdr:spPr bwMode="auto">
        <a:xfrm>
          <a:off x="16497300" y="531495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0</xdr:colOff>
      <xdr:row>25</xdr:row>
      <xdr:rowOff>333936</xdr:rowOff>
    </xdr:from>
    <xdr:to>
      <xdr:col>17</xdr:col>
      <xdr:colOff>533400</xdr:colOff>
      <xdr:row>28</xdr:row>
      <xdr:rowOff>234576</xdr:rowOff>
    </xdr:to>
    <xdr:sp macro="" textlink="">
      <xdr:nvSpPr>
        <xdr:cNvPr id="311353" name="Text Box 57" hidden="1">
          <a:extLst>
            <a:ext uri="{FF2B5EF4-FFF2-40B4-BE49-F238E27FC236}">
              <a16:creationId xmlns:a16="http://schemas.microsoft.com/office/drawing/2014/main" id="{2CA4AF3E-CFA2-7268-5E19-D24B0B50638A}"/>
            </a:ext>
          </a:extLst>
        </xdr:cNvPr>
        <xdr:cNvSpPr txBox="1">
          <a:spLocks noChangeArrowheads="1"/>
        </xdr:cNvSpPr>
      </xdr:nvSpPr>
      <xdr:spPr bwMode="auto">
        <a:xfrm>
          <a:off x="16497300" y="4572000"/>
          <a:ext cx="13335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21</xdr:row>
      <xdr:rowOff>95250</xdr:rowOff>
    </xdr:from>
    <xdr:to>
      <xdr:col>19</xdr:col>
      <xdr:colOff>609600</xdr:colOff>
      <xdr:row>24</xdr:row>
      <xdr:rowOff>137085</xdr:rowOff>
    </xdr:to>
    <xdr:sp macro="" textlink="">
      <xdr:nvSpPr>
        <xdr:cNvPr id="311352" name="Text Box 56" hidden="1">
          <a:extLst>
            <a:ext uri="{FF2B5EF4-FFF2-40B4-BE49-F238E27FC236}">
              <a16:creationId xmlns:a16="http://schemas.microsoft.com/office/drawing/2014/main" id="{E434CE6A-8C67-B4AA-76E2-8969CF9445BA}"/>
            </a:ext>
          </a:extLst>
        </xdr:cNvPr>
        <xdr:cNvSpPr txBox="1">
          <a:spLocks noChangeArrowheads="1"/>
        </xdr:cNvSpPr>
      </xdr:nvSpPr>
      <xdr:spPr bwMode="auto">
        <a:xfrm>
          <a:off x="18135600" y="3333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30</xdr:row>
      <xdr:rowOff>415738</xdr:rowOff>
    </xdr:from>
    <xdr:to>
      <xdr:col>1</xdr:col>
      <xdr:colOff>4686300</xdr:colOff>
      <xdr:row>32</xdr:row>
      <xdr:rowOff>110565</xdr:rowOff>
    </xdr:to>
    <xdr:sp macro="" textlink="">
      <xdr:nvSpPr>
        <xdr:cNvPr id="311351" name="Text Box 55" hidden="1">
          <a:extLst>
            <a:ext uri="{FF2B5EF4-FFF2-40B4-BE49-F238E27FC236}">
              <a16:creationId xmlns:a16="http://schemas.microsoft.com/office/drawing/2014/main" id="{A83E545C-03EB-B6CA-D2F8-6006234B1F2B}"/>
            </a:ext>
          </a:extLst>
        </xdr:cNvPr>
        <xdr:cNvSpPr txBox="1">
          <a:spLocks noChangeArrowheads="1"/>
        </xdr:cNvSpPr>
      </xdr:nvSpPr>
      <xdr:spPr bwMode="auto">
        <a:xfrm>
          <a:off x="4229100" y="6121400"/>
          <a:ext cx="12192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177</xdr:row>
      <xdr:rowOff>171823</xdr:rowOff>
    </xdr:from>
    <xdr:to>
      <xdr:col>1</xdr:col>
      <xdr:colOff>4724400</xdr:colOff>
      <xdr:row>178</xdr:row>
      <xdr:rowOff>23159</xdr:rowOff>
    </xdr:to>
    <xdr:sp macro="" textlink="">
      <xdr:nvSpPr>
        <xdr:cNvPr id="311350" name="Text Box 54" hidden="1">
          <a:extLst>
            <a:ext uri="{FF2B5EF4-FFF2-40B4-BE49-F238E27FC236}">
              <a16:creationId xmlns:a16="http://schemas.microsoft.com/office/drawing/2014/main" id="{0E2FC91B-5806-1EEA-B2D6-FB29B167238C}"/>
            </a:ext>
          </a:extLst>
        </xdr:cNvPr>
        <xdr:cNvSpPr txBox="1">
          <a:spLocks noChangeArrowheads="1"/>
        </xdr:cNvSpPr>
      </xdr:nvSpPr>
      <xdr:spPr bwMode="auto">
        <a:xfrm>
          <a:off x="4229100" y="40443150"/>
          <a:ext cx="125730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96</xdr:row>
      <xdr:rowOff>214033</xdr:rowOff>
    </xdr:from>
    <xdr:to>
      <xdr:col>20</xdr:col>
      <xdr:colOff>647700</xdr:colOff>
      <xdr:row>97</xdr:row>
      <xdr:rowOff>218515</xdr:rowOff>
    </xdr:to>
    <xdr:sp macro="" textlink="">
      <xdr:nvSpPr>
        <xdr:cNvPr id="311349" name="Text Box 53" hidden="1">
          <a:extLst>
            <a:ext uri="{FF2B5EF4-FFF2-40B4-BE49-F238E27FC236}">
              <a16:creationId xmlns:a16="http://schemas.microsoft.com/office/drawing/2014/main" id="{86AE32E1-5727-FC4C-872A-B6A7DA0F0271}"/>
            </a:ext>
          </a:extLst>
        </xdr:cNvPr>
        <xdr:cNvSpPr txBox="1">
          <a:spLocks noChangeArrowheads="1"/>
        </xdr:cNvSpPr>
      </xdr:nvSpPr>
      <xdr:spPr bwMode="auto">
        <a:xfrm>
          <a:off x="18935700" y="2257425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96</xdr:row>
      <xdr:rowOff>214033</xdr:rowOff>
    </xdr:from>
    <xdr:to>
      <xdr:col>24</xdr:col>
      <xdr:colOff>647700</xdr:colOff>
      <xdr:row>97</xdr:row>
      <xdr:rowOff>218515</xdr:rowOff>
    </xdr:to>
    <xdr:sp macro="" textlink="">
      <xdr:nvSpPr>
        <xdr:cNvPr id="311348" name="Text Box 52" hidden="1">
          <a:extLst>
            <a:ext uri="{FF2B5EF4-FFF2-40B4-BE49-F238E27FC236}">
              <a16:creationId xmlns:a16="http://schemas.microsoft.com/office/drawing/2014/main" id="{91AB72ED-15B9-557B-108D-370843C822C1}"/>
            </a:ext>
          </a:extLst>
        </xdr:cNvPr>
        <xdr:cNvSpPr txBox="1">
          <a:spLocks noChangeArrowheads="1"/>
        </xdr:cNvSpPr>
      </xdr:nvSpPr>
      <xdr:spPr bwMode="auto">
        <a:xfrm>
          <a:off x="21983700" y="2257425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96</xdr:row>
      <xdr:rowOff>214033</xdr:rowOff>
    </xdr:from>
    <xdr:to>
      <xdr:col>28</xdr:col>
      <xdr:colOff>647700</xdr:colOff>
      <xdr:row>97</xdr:row>
      <xdr:rowOff>218515</xdr:rowOff>
    </xdr:to>
    <xdr:sp macro="" textlink="">
      <xdr:nvSpPr>
        <xdr:cNvPr id="311347" name="Text Box 51" hidden="1">
          <a:extLst>
            <a:ext uri="{FF2B5EF4-FFF2-40B4-BE49-F238E27FC236}">
              <a16:creationId xmlns:a16="http://schemas.microsoft.com/office/drawing/2014/main" id="{8B69E227-C231-B163-5B5E-22A1D1C8438B}"/>
            </a:ext>
          </a:extLst>
        </xdr:cNvPr>
        <xdr:cNvSpPr txBox="1">
          <a:spLocks noChangeArrowheads="1"/>
        </xdr:cNvSpPr>
      </xdr:nvSpPr>
      <xdr:spPr bwMode="auto">
        <a:xfrm>
          <a:off x="25031700" y="2257425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120650</xdr:rowOff>
    </xdr:from>
    <xdr:to>
      <xdr:col>23</xdr:col>
      <xdr:colOff>0</xdr:colOff>
      <xdr:row>19</xdr:row>
      <xdr:rowOff>31750</xdr:rowOff>
    </xdr:to>
    <xdr:sp macro="" textlink="">
      <xdr:nvSpPr>
        <xdr:cNvPr id="311346" name="Text Box 50" hidden="1">
          <a:extLst>
            <a:ext uri="{FF2B5EF4-FFF2-40B4-BE49-F238E27FC236}">
              <a16:creationId xmlns:a16="http://schemas.microsoft.com/office/drawing/2014/main" id="{D560BE1C-D1D0-DF19-CDC1-51E09C26CC91}"/>
            </a:ext>
          </a:extLst>
        </xdr:cNvPr>
        <xdr:cNvSpPr txBox="1">
          <a:spLocks noChangeArrowheads="1"/>
        </xdr:cNvSpPr>
      </xdr:nvSpPr>
      <xdr:spPr bwMode="auto">
        <a:xfrm>
          <a:off x="20497800" y="2038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54</xdr:row>
      <xdr:rowOff>44450</xdr:rowOff>
    </xdr:from>
    <xdr:to>
      <xdr:col>2</xdr:col>
      <xdr:colOff>685800</xdr:colOff>
      <xdr:row>57</xdr:row>
      <xdr:rowOff>93756</xdr:rowOff>
    </xdr:to>
    <xdr:sp macro="" textlink="">
      <xdr:nvSpPr>
        <xdr:cNvPr id="311345" name="Text Box 49" hidden="1">
          <a:extLst>
            <a:ext uri="{FF2B5EF4-FFF2-40B4-BE49-F238E27FC236}">
              <a16:creationId xmlns:a16="http://schemas.microsoft.com/office/drawing/2014/main" id="{1D0F89FC-EF40-5099-42F5-2A590105B1E4}"/>
            </a:ext>
          </a:extLst>
        </xdr:cNvPr>
        <xdr:cNvSpPr txBox="1">
          <a:spLocks noChangeArrowheads="1"/>
        </xdr:cNvSpPr>
      </xdr:nvSpPr>
      <xdr:spPr bwMode="auto">
        <a:xfrm>
          <a:off x="4991100" y="11741150"/>
          <a:ext cx="14287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101</xdr:row>
      <xdr:rowOff>144929</xdr:rowOff>
    </xdr:from>
    <xdr:to>
      <xdr:col>21</xdr:col>
      <xdr:colOff>685800</xdr:colOff>
      <xdr:row>104</xdr:row>
      <xdr:rowOff>151653</xdr:rowOff>
    </xdr:to>
    <xdr:sp macro="" textlink="">
      <xdr:nvSpPr>
        <xdr:cNvPr id="311344" name="Text Box 48" hidden="1">
          <a:extLst>
            <a:ext uri="{FF2B5EF4-FFF2-40B4-BE49-F238E27FC236}">
              <a16:creationId xmlns:a16="http://schemas.microsoft.com/office/drawing/2014/main" id="{BCFB5243-91C5-7B8E-5B94-3827464D09B6}"/>
            </a:ext>
          </a:extLst>
        </xdr:cNvPr>
        <xdr:cNvSpPr txBox="1">
          <a:spLocks noChangeArrowheads="1"/>
        </xdr:cNvSpPr>
      </xdr:nvSpPr>
      <xdr:spPr bwMode="auto">
        <a:xfrm>
          <a:off x="19735800" y="2430145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101</xdr:row>
      <xdr:rowOff>144929</xdr:rowOff>
    </xdr:from>
    <xdr:to>
      <xdr:col>25</xdr:col>
      <xdr:colOff>685800</xdr:colOff>
      <xdr:row>104</xdr:row>
      <xdr:rowOff>151653</xdr:rowOff>
    </xdr:to>
    <xdr:sp macro="" textlink="">
      <xdr:nvSpPr>
        <xdr:cNvPr id="311343" name="Text Box 47" hidden="1">
          <a:extLst>
            <a:ext uri="{FF2B5EF4-FFF2-40B4-BE49-F238E27FC236}">
              <a16:creationId xmlns:a16="http://schemas.microsoft.com/office/drawing/2014/main" id="{DE369244-402A-6367-9147-957000843878}"/>
            </a:ext>
          </a:extLst>
        </xdr:cNvPr>
        <xdr:cNvSpPr txBox="1">
          <a:spLocks noChangeArrowheads="1"/>
        </xdr:cNvSpPr>
      </xdr:nvSpPr>
      <xdr:spPr bwMode="auto">
        <a:xfrm>
          <a:off x="22783800" y="2430145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101</xdr:row>
      <xdr:rowOff>144929</xdr:rowOff>
    </xdr:from>
    <xdr:to>
      <xdr:col>29</xdr:col>
      <xdr:colOff>685800</xdr:colOff>
      <xdr:row>104</xdr:row>
      <xdr:rowOff>151653</xdr:rowOff>
    </xdr:to>
    <xdr:sp macro="" textlink="">
      <xdr:nvSpPr>
        <xdr:cNvPr id="311342" name="Text Box 46" hidden="1">
          <a:extLst>
            <a:ext uri="{FF2B5EF4-FFF2-40B4-BE49-F238E27FC236}">
              <a16:creationId xmlns:a16="http://schemas.microsoft.com/office/drawing/2014/main" id="{9B3F94DC-C6B6-A0C0-CBBC-9C1E2DC67EA6}"/>
            </a:ext>
          </a:extLst>
        </xdr:cNvPr>
        <xdr:cNvSpPr txBox="1">
          <a:spLocks noChangeArrowheads="1"/>
        </xdr:cNvSpPr>
      </xdr:nvSpPr>
      <xdr:spPr bwMode="auto">
        <a:xfrm>
          <a:off x="25831800" y="2430145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25</xdr:row>
      <xdr:rowOff>333936</xdr:rowOff>
    </xdr:from>
    <xdr:to>
      <xdr:col>22</xdr:col>
      <xdr:colOff>609600</xdr:colOff>
      <xdr:row>28</xdr:row>
      <xdr:rowOff>152026</xdr:rowOff>
    </xdr:to>
    <xdr:sp macro="" textlink="">
      <xdr:nvSpPr>
        <xdr:cNvPr id="311341" name="Text Box 45" hidden="1">
          <a:extLst>
            <a:ext uri="{FF2B5EF4-FFF2-40B4-BE49-F238E27FC236}">
              <a16:creationId xmlns:a16="http://schemas.microsoft.com/office/drawing/2014/main" id="{0D575779-9493-F7B6-FDFC-A55DB3A3C4C2}"/>
            </a:ext>
          </a:extLst>
        </xdr:cNvPr>
        <xdr:cNvSpPr txBox="1">
          <a:spLocks noChangeArrowheads="1"/>
        </xdr:cNvSpPr>
      </xdr:nvSpPr>
      <xdr:spPr bwMode="auto">
        <a:xfrm>
          <a:off x="20459700" y="4572000"/>
          <a:ext cx="125730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11372" name="Text Box 76" hidden="1">
          <a:extLst>
            <a:ext uri="{FF2B5EF4-FFF2-40B4-BE49-F238E27FC236}">
              <a16:creationId xmlns:a16="http://schemas.microsoft.com/office/drawing/2014/main" id="{6BEF1E5D-F174-3DC5-BB25-9798F7291678}"/>
            </a:ext>
          </a:extLst>
        </xdr:cNvPr>
        <xdr:cNvSpPr txBox="1">
          <a:spLocks noChangeArrowheads="1"/>
        </xdr:cNvSpPr>
      </xdr:nvSpPr>
      <xdr:spPr bwMode="auto">
        <a:xfrm>
          <a:off x="8985250" y="252666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11371" name="Text Box 75" hidden="1">
          <a:extLst>
            <a:ext uri="{FF2B5EF4-FFF2-40B4-BE49-F238E27FC236}">
              <a16:creationId xmlns:a16="http://schemas.microsoft.com/office/drawing/2014/main" id="{BC045F7D-504A-BF20-44C0-03D925EF85C4}"/>
            </a:ext>
          </a:extLst>
        </xdr:cNvPr>
        <xdr:cNvSpPr txBox="1">
          <a:spLocks noChangeArrowheads="1"/>
        </xdr:cNvSpPr>
      </xdr:nvSpPr>
      <xdr:spPr bwMode="auto">
        <a:xfrm>
          <a:off x="11315700" y="252666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33</xdr:row>
      <xdr:rowOff>342900</xdr:rowOff>
    </xdr:from>
    <xdr:to>
      <xdr:col>17</xdr:col>
      <xdr:colOff>533400</xdr:colOff>
      <xdr:row>33</xdr:row>
      <xdr:rowOff>342900</xdr:rowOff>
    </xdr:to>
    <xdr:sp macro="" textlink="">
      <xdr:nvSpPr>
        <xdr:cNvPr id="311370" name="Text Box 74" hidden="1">
          <a:extLst>
            <a:ext uri="{FF2B5EF4-FFF2-40B4-BE49-F238E27FC236}">
              <a16:creationId xmlns:a16="http://schemas.microsoft.com/office/drawing/2014/main" id="{DBC8FDFD-C94A-3523-DC5D-0DC82974D4C6}"/>
            </a:ext>
          </a:extLst>
        </xdr:cNvPr>
        <xdr:cNvSpPr txBox="1">
          <a:spLocks noChangeArrowheads="1"/>
        </xdr:cNvSpPr>
      </xdr:nvSpPr>
      <xdr:spPr bwMode="auto">
        <a:xfrm>
          <a:off x="16497300" y="75692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32</xdr:row>
      <xdr:rowOff>342900</xdr:rowOff>
    </xdr:from>
    <xdr:to>
      <xdr:col>17</xdr:col>
      <xdr:colOff>533400</xdr:colOff>
      <xdr:row>33</xdr:row>
      <xdr:rowOff>342900</xdr:rowOff>
    </xdr:to>
    <xdr:sp macro="" textlink="">
      <xdr:nvSpPr>
        <xdr:cNvPr id="311369" name="Text Box 73" hidden="1">
          <a:extLst>
            <a:ext uri="{FF2B5EF4-FFF2-40B4-BE49-F238E27FC236}">
              <a16:creationId xmlns:a16="http://schemas.microsoft.com/office/drawing/2014/main" id="{B0864C73-9499-214D-1039-1ABCAAB35C90}"/>
            </a:ext>
          </a:extLst>
        </xdr:cNvPr>
        <xdr:cNvSpPr txBox="1">
          <a:spLocks noChangeArrowheads="1"/>
        </xdr:cNvSpPr>
      </xdr:nvSpPr>
      <xdr:spPr bwMode="auto">
        <a:xfrm>
          <a:off x="16497300" y="7175500"/>
          <a:ext cx="13335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11368" name="Text Box 72" hidden="1">
          <a:extLst>
            <a:ext uri="{FF2B5EF4-FFF2-40B4-BE49-F238E27FC236}">
              <a16:creationId xmlns:a16="http://schemas.microsoft.com/office/drawing/2014/main" id="{D1D01C5B-7A98-0018-F74E-CA19F3FAF13B}"/>
            </a:ext>
          </a:extLst>
        </xdr:cNvPr>
        <xdr:cNvSpPr txBox="1">
          <a:spLocks noChangeArrowheads="1"/>
        </xdr:cNvSpPr>
      </xdr:nvSpPr>
      <xdr:spPr bwMode="auto">
        <a:xfrm>
          <a:off x="18135600" y="5353050"/>
          <a:ext cx="1295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11367" name="Text Box 71" hidden="1">
          <a:extLst>
            <a:ext uri="{FF2B5EF4-FFF2-40B4-BE49-F238E27FC236}">
              <a16:creationId xmlns:a16="http://schemas.microsoft.com/office/drawing/2014/main" id="{1724F5E4-1CF3-C8D5-BE13-12E998E4921B}"/>
            </a:ext>
          </a:extLst>
        </xdr:cNvPr>
        <xdr:cNvSpPr txBox="1">
          <a:spLocks noChangeArrowheads="1"/>
        </xdr:cNvSpPr>
      </xdr:nvSpPr>
      <xdr:spPr bwMode="auto">
        <a:xfrm>
          <a:off x="4229100" y="7569200"/>
          <a:ext cx="1219200" cy="223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11366" name="Text Box 70" hidden="1">
          <a:extLst>
            <a:ext uri="{FF2B5EF4-FFF2-40B4-BE49-F238E27FC236}">
              <a16:creationId xmlns:a16="http://schemas.microsoft.com/office/drawing/2014/main" id="{C399C2D0-6D2C-1C55-552E-88108AB88DF1}"/>
            </a:ext>
          </a:extLst>
        </xdr:cNvPr>
        <xdr:cNvSpPr txBox="1">
          <a:spLocks noChangeArrowheads="1"/>
        </xdr:cNvSpPr>
      </xdr:nvSpPr>
      <xdr:spPr bwMode="auto">
        <a:xfrm>
          <a:off x="4229100" y="42081450"/>
          <a:ext cx="1257300" cy="5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11365" name="Text Box 69" hidden="1">
          <a:extLst>
            <a:ext uri="{FF2B5EF4-FFF2-40B4-BE49-F238E27FC236}">
              <a16:creationId xmlns:a16="http://schemas.microsoft.com/office/drawing/2014/main" id="{62B8E475-F858-B5E2-482E-2CDEF7B51AA2}"/>
            </a:ext>
          </a:extLst>
        </xdr:cNvPr>
        <xdr:cNvSpPr txBox="1">
          <a:spLocks noChangeArrowheads="1"/>
        </xdr:cNvSpPr>
      </xdr:nvSpPr>
      <xdr:spPr bwMode="auto">
        <a:xfrm>
          <a:off x="18935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11364" name="Text Box 68" hidden="1">
          <a:extLst>
            <a:ext uri="{FF2B5EF4-FFF2-40B4-BE49-F238E27FC236}">
              <a16:creationId xmlns:a16="http://schemas.microsoft.com/office/drawing/2014/main" id="{AF8BCF44-60F5-D045-FCD0-6EE2AECA8638}"/>
            </a:ext>
          </a:extLst>
        </xdr:cNvPr>
        <xdr:cNvSpPr txBox="1">
          <a:spLocks noChangeArrowheads="1"/>
        </xdr:cNvSpPr>
      </xdr:nvSpPr>
      <xdr:spPr bwMode="auto">
        <a:xfrm>
          <a:off x="21983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11363" name="Text Box 67" hidden="1">
          <a:extLst>
            <a:ext uri="{FF2B5EF4-FFF2-40B4-BE49-F238E27FC236}">
              <a16:creationId xmlns:a16="http://schemas.microsoft.com/office/drawing/2014/main" id="{55B6E464-D1AC-2139-A6F3-6AF661CD02F6}"/>
            </a:ext>
          </a:extLst>
        </xdr:cNvPr>
        <xdr:cNvSpPr txBox="1">
          <a:spLocks noChangeArrowheads="1"/>
        </xdr:cNvSpPr>
      </xdr:nvSpPr>
      <xdr:spPr bwMode="auto">
        <a:xfrm>
          <a:off x="25031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22</xdr:col>
      <xdr:colOff>723900</xdr:colOff>
      <xdr:row>19</xdr:row>
      <xdr:rowOff>19050</xdr:rowOff>
    </xdr:to>
    <xdr:sp macro="" textlink="">
      <xdr:nvSpPr>
        <xdr:cNvPr id="311362" name="Text Box 66" hidden="1">
          <a:extLst>
            <a:ext uri="{FF2B5EF4-FFF2-40B4-BE49-F238E27FC236}">
              <a16:creationId xmlns:a16="http://schemas.microsoft.com/office/drawing/2014/main" id="{74DC6817-50C2-931B-A0CA-876CBD843770}"/>
            </a:ext>
          </a:extLst>
        </xdr:cNvPr>
        <xdr:cNvSpPr txBox="1">
          <a:spLocks noChangeArrowheads="1"/>
        </xdr:cNvSpPr>
      </xdr:nvSpPr>
      <xdr:spPr bwMode="auto">
        <a:xfrm>
          <a:off x="20497800" y="203200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11361" name="Text Box 65" hidden="1">
          <a:extLst>
            <a:ext uri="{FF2B5EF4-FFF2-40B4-BE49-F238E27FC236}">
              <a16:creationId xmlns:a16="http://schemas.microsoft.com/office/drawing/2014/main" id="{FD51CE5F-133D-AE71-A5FB-DBA52475A7AA}"/>
            </a:ext>
          </a:extLst>
        </xdr:cNvPr>
        <xdr:cNvSpPr txBox="1">
          <a:spLocks noChangeArrowheads="1"/>
        </xdr:cNvSpPr>
      </xdr:nvSpPr>
      <xdr:spPr bwMode="auto">
        <a:xfrm>
          <a:off x="4991100" y="13030200"/>
          <a:ext cx="14287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11360" name="Text Box 64" hidden="1">
          <a:extLst>
            <a:ext uri="{FF2B5EF4-FFF2-40B4-BE49-F238E27FC236}">
              <a16:creationId xmlns:a16="http://schemas.microsoft.com/office/drawing/2014/main" id="{37C3A1F0-8B18-06A5-80E9-4C38633D2E83}"/>
            </a:ext>
          </a:extLst>
        </xdr:cNvPr>
        <xdr:cNvSpPr txBox="1">
          <a:spLocks noChangeArrowheads="1"/>
        </xdr:cNvSpPr>
      </xdr:nvSpPr>
      <xdr:spPr bwMode="auto">
        <a:xfrm>
          <a:off x="19735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11359" name="Text Box 63" hidden="1">
          <a:extLst>
            <a:ext uri="{FF2B5EF4-FFF2-40B4-BE49-F238E27FC236}">
              <a16:creationId xmlns:a16="http://schemas.microsoft.com/office/drawing/2014/main" id="{DFF9B17C-32E0-8C8C-FE91-47C7C45988B6}"/>
            </a:ext>
          </a:extLst>
        </xdr:cNvPr>
        <xdr:cNvSpPr txBox="1">
          <a:spLocks noChangeArrowheads="1"/>
        </xdr:cNvSpPr>
      </xdr:nvSpPr>
      <xdr:spPr bwMode="auto">
        <a:xfrm>
          <a:off x="22783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11358" name="Text Box 62" hidden="1">
          <a:extLst>
            <a:ext uri="{FF2B5EF4-FFF2-40B4-BE49-F238E27FC236}">
              <a16:creationId xmlns:a16="http://schemas.microsoft.com/office/drawing/2014/main" id="{F6AC0DB2-D002-84B0-F6DD-48B2E5BB29B4}"/>
            </a:ext>
          </a:extLst>
        </xdr:cNvPr>
        <xdr:cNvSpPr txBox="1">
          <a:spLocks noChangeArrowheads="1"/>
        </xdr:cNvSpPr>
      </xdr:nvSpPr>
      <xdr:spPr bwMode="auto">
        <a:xfrm>
          <a:off x="25831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11357" name="Text Box 61" hidden="1">
          <a:extLst>
            <a:ext uri="{FF2B5EF4-FFF2-40B4-BE49-F238E27FC236}">
              <a16:creationId xmlns:a16="http://schemas.microsoft.com/office/drawing/2014/main" id="{7233BF75-DFDC-0F31-D7D0-9D5A091E8A82}"/>
            </a:ext>
          </a:extLst>
        </xdr:cNvPr>
        <xdr:cNvSpPr txBox="1">
          <a:spLocks noChangeArrowheads="1"/>
        </xdr:cNvSpPr>
      </xdr:nvSpPr>
      <xdr:spPr bwMode="auto">
        <a:xfrm>
          <a:off x="20459700" y="7175500"/>
          <a:ext cx="12573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11462" name="Text Box 166" hidden="1">
          <a:extLst>
            <a:ext uri="{FF2B5EF4-FFF2-40B4-BE49-F238E27FC236}">
              <a16:creationId xmlns:a16="http://schemas.microsoft.com/office/drawing/2014/main" id="{26C2B5F1-1CAB-026A-CBF6-5A0761ECBE19}"/>
            </a:ext>
          </a:extLst>
        </xdr:cNvPr>
        <xdr:cNvSpPr txBox="1">
          <a:spLocks noChangeArrowheads="1"/>
        </xdr:cNvSpPr>
      </xdr:nvSpPr>
      <xdr:spPr bwMode="auto">
        <a:xfrm>
          <a:off x="21964650" y="6610350"/>
          <a:ext cx="1314450" cy="133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11463" name="Text Box 167" hidden="1">
          <a:extLst>
            <a:ext uri="{FF2B5EF4-FFF2-40B4-BE49-F238E27FC236}">
              <a16:creationId xmlns:a16="http://schemas.microsoft.com/office/drawing/2014/main" id="{12FF9D87-761C-C679-E2D7-CC360AC8D8AF}"/>
            </a:ext>
          </a:extLst>
        </xdr:cNvPr>
        <xdr:cNvSpPr txBox="1">
          <a:spLocks noChangeArrowheads="1"/>
        </xdr:cNvSpPr>
      </xdr:nvSpPr>
      <xdr:spPr bwMode="auto">
        <a:xfrm>
          <a:off x="22002750" y="18383250"/>
          <a:ext cx="14478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23.xml><?xml version="1.0" encoding="utf-8"?>
<xdr:wsDr xmlns:xdr="http://schemas.openxmlformats.org/drawingml/2006/spreadsheetDrawing" xmlns:a="http://schemas.openxmlformats.org/drawingml/2006/main" xmlns:r="http://schemas.openxmlformats.org/officeDocument/2006/relationships">
  <xdr:twoCellAnchor editAs="absolute">
    <xdr:from>
      <xdr:col>5</xdr:col>
      <xdr:colOff>841584</xdr:colOff>
      <xdr:row>101</xdr:row>
      <xdr:rowOff>258577</xdr:rowOff>
    </xdr:from>
    <xdr:to>
      <xdr:col>8</xdr:col>
      <xdr:colOff>5972</xdr:colOff>
      <xdr:row>101</xdr:row>
      <xdr:rowOff>258577</xdr:rowOff>
    </xdr:to>
    <xdr:sp macro="" textlink="">
      <xdr:nvSpPr>
        <xdr:cNvPr id="2" name="Text Box 4" hidden="1">
          <a:extLst>
            <a:ext uri="{FF2B5EF4-FFF2-40B4-BE49-F238E27FC236}">
              <a16:creationId xmlns:a16="http://schemas.microsoft.com/office/drawing/2014/main" id="{0691EE16-0C46-4D85-9FD4-EF55C74F2D64}"/>
            </a:ext>
          </a:extLst>
        </xdr:cNvPr>
        <xdr:cNvSpPr txBox="1">
          <a:spLocks noChangeArrowheads="1"/>
        </xdr:cNvSpPr>
      </xdr:nvSpPr>
      <xdr:spPr bwMode="auto">
        <a:xfrm>
          <a:off x="9014782" y="23838742"/>
          <a:ext cx="1591581"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101</xdr:row>
      <xdr:rowOff>258577</xdr:rowOff>
    </xdr:from>
    <xdr:to>
      <xdr:col>10</xdr:col>
      <xdr:colOff>549093</xdr:colOff>
      <xdr:row>101</xdr:row>
      <xdr:rowOff>258577</xdr:rowOff>
    </xdr:to>
    <xdr:sp macro="" textlink="">
      <xdr:nvSpPr>
        <xdr:cNvPr id="3" name="Text Box 5" hidden="1">
          <a:extLst>
            <a:ext uri="{FF2B5EF4-FFF2-40B4-BE49-F238E27FC236}">
              <a16:creationId xmlns:a16="http://schemas.microsoft.com/office/drawing/2014/main" id="{BE57657E-FF28-423D-A2EF-F064EFC860DD}"/>
            </a:ext>
          </a:extLst>
        </xdr:cNvPr>
        <xdr:cNvSpPr txBox="1">
          <a:spLocks noChangeArrowheads="1"/>
        </xdr:cNvSpPr>
      </xdr:nvSpPr>
      <xdr:spPr bwMode="auto">
        <a:xfrm>
          <a:off x="11328779" y="23838742"/>
          <a:ext cx="158750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4" name="Text Box 7" hidden="1">
          <a:extLst>
            <a:ext uri="{FF2B5EF4-FFF2-40B4-BE49-F238E27FC236}">
              <a16:creationId xmlns:a16="http://schemas.microsoft.com/office/drawing/2014/main" id="{54EAF1AE-2D0A-48B8-A016-121DF618761E}"/>
            </a:ext>
          </a:extLst>
        </xdr:cNvPr>
        <xdr:cNvSpPr txBox="1">
          <a:spLocks noChangeArrowheads="1"/>
        </xdr:cNvSpPr>
      </xdr:nvSpPr>
      <xdr:spPr bwMode="auto">
        <a:xfrm>
          <a:off x="3393168" y="6759388"/>
          <a:ext cx="1593561" cy="780508"/>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2675618</xdr:colOff>
      <xdr:row>51</xdr:row>
      <xdr:rowOff>164204</xdr:rowOff>
    </xdr:from>
    <xdr:to>
      <xdr:col>1</xdr:col>
      <xdr:colOff>4255844</xdr:colOff>
      <xdr:row>55</xdr:row>
      <xdr:rowOff>53081</xdr:rowOff>
    </xdr:to>
    <xdr:sp macro="" textlink="">
      <xdr:nvSpPr>
        <xdr:cNvPr id="5" name="Text Box 8" hidden="1">
          <a:extLst>
            <a:ext uri="{FF2B5EF4-FFF2-40B4-BE49-F238E27FC236}">
              <a16:creationId xmlns:a16="http://schemas.microsoft.com/office/drawing/2014/main" id="{D41B16DB-19AE-4E30-8515-53B8A56BFF96}"/>
            </a:ext>
          </a:extLst>
        </xdr:cNvPr>
        <xdr:cNvSpPr txBox="1">
          <a:spLocks noChangeArrowheads="1"/>
        </xdr:cNvSpPr>
      </xdr:nvSpPr>
      <xdr:spPr bwMode="auto">
        <a:xfrm>
          <a:off x="3431268" y="11862024"/>
          <a:ext cx="1580226" cy="803278"/>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101</xdr:row>
      <xdr:rowOff>258577</xdr:rowOff>
    </xdr:from>
    <xdr:to>
      <xdr:col>8</xdr:col>
      <xdr:colOff>5972</xdr:colOff>
      <xdr:row>101</xdr:row>
      <xdr:rowOff>258577</xdr:rowOff>
    </xdr:to>
    <xdr:sp macro="" textlink="">
      <xdr:nvSpPr>
        <xdr:cNvPr id="6" name="Text Box 4" hidden="1">
          <a:extLst>
            <a:ext uri="{FF2B5EF4-FFF2-40B4-BE49-F238E27FC236}">
              <a16:creationId xmlns:a16="http://schemas.microsoft.com/office/drawing/2014/main" id="{11B673C1-34F8-4FD9-806E-EF7817BC4534}"/>
            </a:ext>
          </a:extLst>
        </xdr:cNvPr>
        <xdr:cNvSpPr txBox="1">
          <a:spLocks noChangeArrowheads="1"/>
        </xdr:cNvSpPr>
      </xdr:nvSpPr>
      <xdr:spPr bwMode="auto">
        <a:xfrm>
          <a:off x="9014782" y="23838742"/>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101</xdr:row>
      <xdr:rowOff>258577</xdr:rowOff>
    </xdr:from>
    <xdr:to>
      <xdr:col>10</xdr:col>
      <xdr:colOff>549093</xdr:colOff>
      <xdr:row>101</xdr:row>
      <xdr:rowOff>258577</xdr:rowOff>
    </xdr:to>
    <xdr:sp macro="" textlink="">
      <xdr:nvSpPr>
        <xdr:cNvPr id="7" name="Text Box 3" hidden="1">
          <a:extLst>
            <a:ext uri="{FF2B5EF4-FFF2-40B4-BE49-F238E27FC236}">
              <a16:creationId xmlns:a16="http://schemas.microsoft.com/office/drawing/2014/main" id="{BA66565C-9D79-4D50-AC7F-3241299C8D73}"/>
            </a:ext>
          </a:extLst>
        </xdr:cNvPr>
        <xdr:cNvSpPr txBox="1">
          <a:spLocks noChangeArrowheads="1"/>
        </xdr:cNvSpPr>
      </xdr:nvSpPr>
      <xdr:spPr bwMode="auto">
        <a:xfrm>
          <a:off x="11328779" y="23838742"/>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8" name="Text Box 2" hidden="1">
          <a:extLst>
            <a:ext uri="{FF2B5EF4-FFF2-40B4-BE49-F238E27FC236}">
              <a16:creationId xmlns:a16="http://schemas.microsoft.com/office/drawing/2014/main" id="{05B0E8EE-A2C7-48D8-A1C0-B253B8EC4ED5}"/>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51</xdr:row>
      <xdr:rowOff>76534</xdr:rowOff>
    </xdr:from>
    <xdr:to>
      <xdr:col>8</xdr:col>
      <xdr:colOff>5972</xdr:colOff>
      <xdr:row>51</xdr:row>
      <xdr:rowOff>76534</xdr:rowOff>
    </xdr:to>
    <xdr:sp macro="" textlink="">
      <xdr:nvSpPr>
        <xdr:cNvPr id="9" name="Text Box 7" hidden="1">
          <a:extLst>
            <a:ext uri="{FF2B5EF4-FFF2-40B4-BE49-F238E27FC236}">
              <a16:creationId xmlns:a16="http://schemas.microsoft.com/office/drawing/2014/main" id="{53C259D1-1A51-4430-B7C6-6493DC5C5C12}"/>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549093</xdr:colOff>
      <xdr:row>51</xdr:row>
      <xdr:rowOff>76534</xdr:rowOff>
    </xdr:to>
    <xdr:sp macro="" textlink="">
      <xdr:nvSpPr>
        <xdr:cNvPr id="10" name="Text Box 6" hidden="1">
          <a:extLst>
            <a:ext uri="{FF2B5EF4-FFF2-40B4-BE49-F238E27FC236}">
              <a16:creationId xmlns:a16="http://schemas.microsoft.com/office/drawing/2014/main" id="{86787A2A-F6D6-4D1B-B401-AC1087D6653A}"/>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11" name="Text Box 5" hidden="1">
          <a:extLst>
            <a:ext uri="{FF2B5EF4-FFF2-40B4-BE49-F238E27FC236}">
              <a16:creationId xmlns:a16="http://schemas.microsoft.com/office/drawing/2014/main" id="{FD2F1AB9-B6B7-4516-BE35-A4D870104964}"/>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51</xdr:row>
      <xdr:rowOff>76534</xdr:rowOff>
    </xdr:from>
    <xdr:to>
      <xdr:col>8</xdr:col>
      <xdr:colOff>5972</xdr:colOff>
      <xdr:row>51</xdr:row>
      <xdr:rowOff>76534</xdr:rowOff>
    </xdr:to>
    <xdr:sp macro="" textlink="">
      <xdr:nvSpPr>
        <xdr:cNvPr id="12" name="Text Box 10" hidden="1">
          <a:extLst>
            <a:ext uri="{FF2B5EF4-FFF2-40B4-BE49-F238E27FC236}">
              <a16:creationId xmlns:a16="http://schemas.microsoft.com/office/drawing/2014/main" id="{8158A8FC-6353-44D0-B26C-DE52A596A354}"/>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549093</xdr:colOff>
      <xdr:row>51</xdr:row>
      <xdr:rowOff>76534</xdr:rowOff>
    </xdr:to>
    <xdr:sp macro="" textlink="">
      <xdr:nvSpPr>
        <xdr:cNvPr id="13" name="Text Box 9" hidden="1">
          <a:extLst>
            <a:ext uri="{FF2B5EF4-FFF2-40B4-BE49-F238E27FC236}">
              <a16:creationId xmlns:a16="http://schemas.microsoft.com/office/drawing/2014/main" id="{94EB6A12-D096-4239-9EB4-73C74D5387C0}"/>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14" name="Text Box 8" hidden="1">
          <a:extLst>
            <a:ext uri="{FF2B5EF4-FFF2-40B4-BE49-F238E27FC236}">
              <a16:creationId xmlns:a16="http://schemas.microsoft.com/office/drawing/2014/main" id="{46203EAE-19E8-447E-9272-D8443F598503}"/>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51</xdr:row>
      <xdr:rowOff>76534</xdr:rowOff>
    </xdr:from>
    <xdr:to>
      <xdr:col>8</xdr:col>
      <xdr:colOff>5972</xdr:colOff>
      <xdr:row>51</xdr:row>
      <xdr:rowOff>76534</xdr:rowOff>
    </xdr:to>
    <xdr:sp macro="" textlink="">
      <xdr:nvSpPr>
        <xdr:cNvPr id="15" name="Text Box 13" hidden="1">
          <a:extLst>
            <a:ext uri="{FF2B5EF4-FFF2-40B4-BE49-F238E27FC236}">
              <a16:creationId xmlns:a16="http://schemas.microsoft.com/office/drawing/2014/main" id="{650D6024-5BFA-4BA4-9F7B-57289EC2E230}"/>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549093</xdr:colOff>
      <xdr:row>51</xdr:row>
      <xdr:rowOff>76534</xdr:rowOff>
    </xdr:to>
    <xdr:sp macro="" textlink="">
      <xdr:nvSpPr>
        <xdr:cNvPr id="16" name="Text Box 12" hidden="1">
          <a:extLst>
            <a:ext uri="{FF2B5EF4-FFF2-40B4-BE49-F238E27FC236}">
              <a16:creationId xmlns:a16="http://schemas.microsoft.com/office/drawing/2014/main" id="{270183A6-26A5-4A85-B856-A2D89E34388D}"/>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17" name="Text Box 11" hidden="1">
          <a:extLst>
            <a:ext uri="{FF2B5EF4-FFF2-40B4-BE49-F238E27FC236}">
              <a16:creationId xmlns:a16="http://schemas.microsoft.com/office/drawing/2014/main" id="{4E96C962-8702-4CC2-9C11-73DA8358612F}"/>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51</xdr:row>
      <xdr:rowOff>76534</xdr:rowOff>
    </xdr:from>
    <xdr:to>
      <xdr:col>8</xdr:col>
      <xdr:colOff>5972</xdr:colOff>
      <xdr:row>51</xdr:row>
      <xdr:rowOff>76534</xdr:rowOff>
    </xdr:to>
    <xdr:sp macro="" textlink="">
      <xdr:nvSpPr>
        <xdr:cNvPr id="18" name="Text Box 16" hidden="1">
          <a:extLst>
            <a:ext uri="{FF2B5EF4-FFF2-40B4-BE49-F238E27FC236}">
              <a16:creationId xmlns:a16="http://schemas.microsoft.com/office/drawing/2014/main" id="{626207F0-EA76-4B20-837A-23888ADF65A1}"/>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549093</xdr:colOff>
      <xdr:row>51</xdr:row>
      <xdr:rowOff>76534</xdr:rowOff>
    </xdr:to>
    <xdr:sp macro="" textlink="">
      <xdr:nvSpPr>
        <xdr:cNvPr id="19" name="Text Box 15" hidden="1">
          <a:extLst>
            <a:ext uri="{FF2B5EF4-FFF2-40B4-BE49-F238E27FC236}">
              <a16:creationId xmlns:a16="http://schemas.microsoft.com/office/drawing/2014/main" id="{CB390E45-1673-46C7-941D-A508AFC4D6E8}"/>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20" name="Text Box 14" hidden="1">
          <a:extLst>
            <a:ext uri="{FF2B5EF4-FFF2-40B4-BE49-F238E27FC236}">
              <a16:creationId xmlns:a16="http://schemas.microsoft.com/office/drawing/2014/main" id="{661D9627-F1CA-4F75-8473-0C942788C734}"/>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51</xdr:row>
      <xdr:rowOff>76534</xdr:rowOff>
    </xdr:from>
    <xdr:to>
      <xdr:col>8</xdr:col>
      <xdr:colOff>5972</xdr:colOff>
      <xdr:row>51</xdr:row>
      <xdr:rowOff>76534</xdr:rowOff>
    </xdr:to>
    <xdr:sp macro="" textlink="">
      <xdr:nvSpPr>
        <xdr:cNvPr id="21" name="Text Box 19" hidden="1">
          <a:extLst>
            <a:ext uri="{FF2B5EF4-FFF2-40B4-BE49-F238E27FC236}">
              <a16:creationId xmlns:a16="http://schemas.microsoft.com/office/drawing/2014/main" id="{5F6A8D8E-13D0-4046-B1C7-91B37C0F8EB2}"/>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549093</xdr:colOff>
      <xdr:row>51</xdr:row>
      <xdr:rowOff>76534</xdr:rowOff>
    </xdr:to>
    <xdr:sp macro="" textlink="">
      <xdr:nvSpPr>
        <xdr:cNvPr id="22" name="Text Box 18" hidden="1">
          <a:extLst>
            <a:ext uri="{FF2B5EF4-FFF2-40B4-BE49-F238E27FC236}">
              <a16:creationId xmlns:a16="http://schemas.microsoft.com/office/drawing/2014/main" id="{0FA87725-3E33-4A91-8F32-A0E78CA437BF}"/>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23" name="Text Box 17" hidden="1">
          <a:extLst>
            <a:ext uri="{FF2B5EF4-FFF2-40B4-BE49-F238E27FC236}">
              <a16:creationId xmlns:a16="http://schemas.microsoft.com/office/drawing/2014/main" id="{7EFE59CA-633E-42D2-8800-04E1E7EBFE42}"/>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51</xdr:row>
      <xdr:rowOff>76534</xdr:rowOff>
    </xdr:from>
    <xdr:to>
      <xdr:col>8</xdr:col>
      <xdr:colOff>5972</xdr:colOff>
      <xdr:row>51</xdr:row>
      <xdr:rowOff>76534</xdr:rowOff>
    </xdr:to>
    <xdr:sp macro="" textlink="">
      <xdr:nvSpPr>
        <xdr:cNvPr id="24" name="Text Box 22" hidden="1">
          <a:extLst>
            <a:ext uri="{FF2B5EF4-FFF2-40B4-BE49-F238E27FC236}">
              <a16:creationId xmlns:a16="http://schemas.microsoft.com/office/drawing/2014/main" id="{CBEA0ACC-4893-4FD7-967C-18A4FAB462FC}"/>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549093</xdr:colOff>
      <xdr:row>51</xdr:row>
      <xdr:rowOff>76534</xdr:rowOff>
    </xdr:to>
    <xdr:sp macro="" textlink="">
      <xdr:nvSpPr>
        <xdr:cNvPr id="25" name="Text Box 21" hidden="1">
          <a:extLst>
            <a:ext uri="{FF2B5EF4-FFF2-40B4-BE49-F238E27FC236}">
              <a16:creationId xmlns:a16="http://schemas.microsoft.com/office/drawing/2014/main" id="{40AA5AD6-D189-4C31-8091-3894A8CE1904}"/>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26" name="Text Box 20" hidden="1">
          <a:extLst>
            <a:ext uri="{FF2B5EF4-FFF2-40B4-BE49-F238E27FC236}">
              <a16:creationId xmlns:a16="http://schemas.microsoft.com/office/drawing/2014/main" id="{7D793F23-DD73-4FFB-9E7A-4A1358461A67}"/>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51</xdr:row>
      <xdr:rowOff>76534</xdr:rowOff>
    </xdr:from>
    <xdr:to>
      <xdr:col>8</xdr:col>
      <xdr:colOff>5972</xdr:colOff>
      <xdr:row>51</xdr:row>
      <xdr:rowOff>76534</xdr:rowOff>
    </xdr:to>
    <xdr:sp macro="" textlink="">
      <xdr:nvSpPr>
        <xdr:cNvPr id="27" name="Text Box 25" hidden="1">
          <a:extLst>
            <a:ext uri="{FF2B5EF4-FFF2-40B4-BE49-F238E27FC236}">
              <a16:creationId xmlns:a16="http://schemas.microsoft.com/office/drawing/2014/main" id="{9DFA9DAE-D6B1-47AD-9631-E6360C46A738}"/>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549093</xdr:colOff>
      <xdr:row>51</xdr:row>
      <xdr:rowOff>76534</xdr:rowOff>
    </xdr:to>
    <xdr:sp macro="" textlink="">
      <xdr:nvSpPr>
        <xdr:cNvPr id="28" name="Text Box 24" hidden="1">
          <a:extLst>
            <a:ext uri="{FF2B5EF4-FFF2-40B4-BE49-F238E27FC236}">
              <a16:creationId xmlns:a16="http://schemas.microsoft.com/office/drawing/2014/main" id="{60C3A95F-284E-449E-9B1F-342DA37BC4B4}"/>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29" name="Text Box 23" hidden="1">
          <a:extLst>
            <a:ext uri="{FF2B5EF4-FFF2-40B4-BE49-F238E27FC236}">
              <a16:creationId xmlns:a16="http://schemas.microsoft.com/office/drawing/2014/main" id="{2BCD6C99-44C9-4EE1-96D4-B3A354B94AD9}"/>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85</xdr:row>
      <xdr:rowOff>16384</xdr:rowOff>
    </xdr:from>
    <xdr:to>
      <xdr:col>8</xdr:col>
      <xdr:colOff>5972</xdr:colOff>
      <xdr:row>85</xdr:row>
      <xdr:rowOff>16384</xdr:rowOff>
    </xdr:to>
    <xdr:sp macro="" textlink="">
      <xdr:nvSpPr>
        <xdr:cNvPr id="30" name="Text Box 28" hidden="1">
          <a:extLst>
            <a:ext uri="{FF2B5EF4-FFF2-40B4-BE49-F238E27FC236}">
              <a16:creationId xmlns:a16="http://schemas.microsoft.com/office/drawing/2014/main" id="{BADE9FCA-4A15-49EC-9496-FB0D21A4D270}"/>
            </a:ext>
          </a:extLst>
        </xdr:cNvPr>
        <xdr:cNvSpPr txBox="1">
          <a:spLocks noChangeArrowheads="1"/>
        </xdr:cNvSpPr>
      </xdr:nvSpPr>
      <xdr:spPr bwMode="auto">
        <a:xfrm>
          <a:off x="9014782" y="18756355"/>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85</xdr:row>
      <xdr:rowOff>16384</xdr:rowOff>
    </xdr:from>
    <xdr:to>
      <xdr:col>10</xdr:col>
      <xdr:colOff>549093</xdr:colOff>
      <xdr:row>85</xdr:row>
      <xdr:rowOff>16384</xdr:rowOff>
    </xdr:to>
    <xdr:sp macro="" textlink="">
      <xdr:nvSpPr>
        <xdr:cNvPr id="31" name="Text Box 27" hidden="1">
          <a:extLst>
            <a:ext uri="{FF2B5EF4-FFF2-40B4-BE49-F238E27FC236}">
              <a16:creationId xmlns:a16="http://schemas.microsoft.com/office/drawing/2014/main" id="{70528C97-5943-4EC3-A30C-9C2674EA14F3}"/>
            </a:ext>
          </a:extLst>
        </xdr:cNvPr>
        <xdr:cNvSpPr txBox="1">
          <a:spLocks noChangeArrowheads="1"/>
        </xdr:cNvSpPr>
      </xdr:nvSpPr>
      <xdr:spPr bwMode="auto">
        <a:xfrm>
          <a:off x="11328779" y="18756355"/>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32" name="Text Box 26" hidden="1">
          <a:extLst>
            <a:ext uri="{FF2B5EF4-FFF2-40B4-BE49-F238E27FC236}">
              <a16:creationId xmlns:a16="http://schemas.microsoft.com/office/drawing/2014/main" id="{0F888637-88BA-4FFC-90C2-EA8F91EEA10B}"/>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85</xdr:row>
      <xdr:rowOff>16384</xdr:rowOff>
    </xdr:from>
    <xdr:to>
      <xdr:col>8</xdr:col>
      <xdr:colOff>5972</xdr:colOff>
      <xdr:row>85</xdr:row>
      <xdr:rowOff>16384</xdr:rowOff>
    </xdr:to>
    <xdr:sp macro="" textlink="">
      <xdr:nvSpPr>
        <xdr:cNvPr id="33" name="Text Box 31" hidden="1">
          <a:extLst>
            <a:ext uri="{FF2B5EF4-FFF2-40B4-BE49-F238E27FC236}">
              <a16:creationId xmlns:a16="http://schemas.microsoft.com/office/drawing/2014/main" id="{2CA9723F-5C8C-4D23-9C72-17D1F5117189}"/>
            </a:ext>
          </a:extLst>
        </xdr:cNvPr>
        <xdr:cNvSpPr txBox="1">
          <a:spLocks noChangeArrowheads="1"/>
        </xdr:cNvSpPr>
      </xdr:nvSpPr>
      <xdr:spPr bwMode="auto">
        <a:xfrm>
          <a:off x="9014782" y="18756355"/>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85</xdr:row>
      <xdr:rowOff>16384</xdr:rowOff>
    </xdr:from>
    <xdr:to>
      <xdr:col>10</xdr:col>
      <xdr:colOff>549093</xdr:colOff>
      <xdr:row>85</xdr:row>
      <xdr:rowOff>16384</xdr:rowOff>
    </xdr:to>
    <xdr:sp macro="" textlink="">
      <xdr:nvSpPr>
        <xdr:cNvPr id="34" name="Text Box 30" hidden="1">
          <a:extLst>
            <a:ext uri="{FF2B5EF4-FFF2-40B4-BE49-F238E27FC236}">
              <a16:creationId xmlns:a16="http://schemas.microsoft.com/office/drawing/2014/main" id="{49CA1536-A866-4C14-BE9C-4016D629FD8F}"/>
            </a:ext>
          </a:extLst>
        </xdr:cNvPr>
        <xdr:cNvSpPr txBox="1">
          <a:spLocks noChangeArrowheads="1"/>
        </xdr:cNvSpPr>
      </xdr:nvSpPr>
      <xdr:spPr bwMode="auto">
        <a:xfrm>
          <a:off x="11328779" y="18756355"/>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35" name="Text Box 29" hidden="1">
          <a:extLst>
            <a:ext uri="{FF2B5EF4-FFF2-40B4-BE49-F238E27FC236}">
              <a16:creationId xmlns:a16="http://schemas.microsoft.com/office/drawing/2014/main" id="{0D1046D8-2692-4BC4-BC0C-07FAA3C6712A}"/>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85</xdr:row>
      <xdr:rowOff>16384</xdr:rowOff>
    </xdr:from>
    <xdr:to>
      <xdr:col>8</xdr:col>
      <xdr:colOff>5972</xdr:colOff>
      <xdr:row>85</xdr:row>
      <xdr:rowOff>16384</xdr:rowOff>
    </xdr:to>
    <xdr:sp macro="" textlink="">
      <xdr:nvSpPr>
        <xdr:cNvPr id="36" name="Text Box 34" hidden="1">
          <a:extLst>
            <a:ext uri="{FF2B5EF4-FFF2-40B4-BE49-F238E27FC236}">
              <a16:creationId xmlns:a16="http://schemas.microsoft.com/office/drawing/2014/main" id="{0D3AD16F-A685-41EE-BCAA-1490EEF31AAB}"/>
            </a:ext>
          </a:extLst>
        </xdr:cNvPr>
        <xdr:cNvSpPr txBox="1">
          <a:spLocks noChangeArrowheads="1"/>
        </xdr:cNvSpPr>
      </xdr:nvSpPr>
      <xdr:spPr bwMode="auto">
        <a:xfrm>
          <a:off x="9014782" y="18756355"/>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85</xdr:row>
      <xdr:rowOff>16384</xdr:rowOff>
    </xdr:from>
    <xdr:to>
      <xdr:col>10</xdr:col>
      <xdr:colOff>549093</xdr:colOff>
      <xdr:row>85</xdr:row>
      <xdr:rowOff>16384</xdr:rowOff>
    </xdr:to>
    <xdr:sp macro="" textlink="">
      <xdr:nvSpPr>
        <xdr:cNvPr id="37" name="Text Box 33" hidden="1">
          <a:extLst>
            <a:ext uri="{FF2B5EF4-FFF2-40B4-BE49-F238E27FC236}">
              <a16:creationId xmlns:a16="http://schemas.microsoft.com/office/drawing/2014/main" id="{7B41FD0D-9DB5-4A9F-BA8F-80C460F975CE}"/>
            </a:ext>
          </a:extLst>
        </xdr:cNvPr>
        <xdr:cNvSpPr txBox="1">
          <a:spLocks noChangeArrowheads="1"/>
        </xdr:cNvSpPr>
      </xdr:nvSpPr>
      <xdr:spPr bwMode="auto">
        <a:xfrm>
          <a:off x="11328779" y="18756355"/>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38" name="Text Box 32" hidden="1">
          <a:extLst>
            <a:ext uri="{FF2B5EF4-FFF2-40B4-BE49-F238E27FC236}">
              <a16:creationId xmlns:a16="http://schemas.microsoft.com/office/drawing/2014/main" id="{3147E6DF-DE98-4625-8906-34369A0DAA86}"/>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85</xdr:row>
      <xdr:rowOff>16384</xdr:rowOff>
    </xdr:from>
    <xdr:to>
      <xdr:col>8</xdr:col>
      <xdr:colOff>5972</xdr:colOff>
      <xdr:row>85</xdr:row>
      <xdr:rowOff>16384</xdr:rowOff>
    </xdr:to>
    <xdr:sp macro="" textlink="">
      <xdr:nvSpPr>
        <xdr:cNvPr id="39" name="Text Box 37" hidden="1">
          <a:extLst>
            <a:ext uri="{FF2B5EF4-FFF2-40B4-BE49-F238E27FC236}">
              <a16:creationId xmlns:a16="http://schemas.microsoft.com/office/drawing/2014/main" id="{BB579CF4-5CCE-4A4F-99AC-0F2191A62E41}"/>
            </a:ext>
          </a:extLst>
        </xdr:cNvPr>
        <xdr:cNvSpPr txBox="1">
          <a:spLocks noChangeArrowheads="1"/>
        </xdr:cNvSpPr>
      </xdr:nvSpPr>
      <xdr:spPr bwMode="auto">
        <a:xfrm>
          <a:off x="9014782" y="18756355"/>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85</xdr:row>
      <xdr:rowOff>16384</xdr:rowOff>
    </xdr:from>
    <xdr:to>
      <xdr:col>10</xdr:col>
      <xdr:colOff>549093</xdr:colOff>
      <xdr:row>85</xdr:row>
      <xdr:rowOff>16384</xdr:rowOff>
    </xdr:to>
    <xdr:sp macro="" textlink="">
      <xdr:nvSpPr>
        <xdr:cNvPr id="40" name="Text Box 36" hidden="1">
          <a:extLst>
            <a:ext uri="{FF2B5EF4-FFF2-40B4-BE49-F238E27FC236}">
              <a16:creationId xmlns:a16="http://schemas.microsoft.com/office/drawing/2014/main" id="{C7EDD65B-C8A6-4EEF-909E-76DF1A9AF09C}"/>
            </a:ext>
          </a:extLst>
        </xdr:cNvPr>
        <xdr:cNvSpPr txBox="1">
          <a:spLocks noChangeArrowheads="1"/>
        </xdr:cNvSpPr>
      </xdr:nvSpPr>
      <xdr:spPr bwMode="auto">
        <a:xfrm>
          <a:off x="11328779" y="18756355"/>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41" name="Text Box 35" hidden="1">
          <a:extLst>
            <a:ext uri="{FF2B5EF4-FFF2-40B4-BE49-F238E27FC236}">
              <a16:creationId xmlns:a16="http://schemas.microsoft.com/office/drawing/2014/main" id="{1DB52A29-EFBC-48AA-AB56-07FE83330139}"/>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86</xdr:row>
      <xdr:rowOff>9187</xdr:rowOff>
    </xdr:from>
    <xdr:to>
      <xdr:col>8</xdr:col>
      <xdr:colOff>5972</xdr:colOff>
      <xdr:row>86</xdr:row>
      <xdr:rowOff>9187</xdr:rowOff>
    </xdr:to>
    <xdr:sp macro="" textlink="">
      <xdr:nvSpPr>
        <xdr:cNvPr id="42" name="Text Box 40" hidden="1">
          <a:extLst>
            <a:ext uri="{FF2B5EF4-FFF2-40B4-BE49-F238E27FC236}">
              <a16:creationId xmlns:a16="http://schemas.microsoft.com/office/drawing/2014/main" id="{F5AB0263-B488-4410-B659-4C20BB989884}"/>
            </a:ext>
          </a:extLst>
        </xdr:cNvPr>
        <xdr:cNvSpPr txBox="1">
          <a:spLocks noChangeArrowheads="1"/>
        </xdr:cNvSpPr>
      </xdr:nvSpPr>
      <xdr:spPr bwMode="auto">
        <a:xfrm>
          <a:off x="9014782" y="18933308"/>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86</xdr:row>
      <xdr:rowOff>9187</xdr:rowOff>
    </xdr:from>
    <xdr:to>
      <xdr:col>10</xdr:col>
      <xdr:colOff>549093</xdr:colOff>
      <xdr:row>86</xdr:row>
      <xdr:rowOff>9187</xdr:rowOff>
    </xdr:to>
    <xdr:sp macro="" textlink="">
      <xdr:nvSpPr>
        <xdr:cNvPr id="43" name="Text Box 39" hidden="1">
          <a:extLst>
            <a:ext uri="{FF2B5EF4-FFF2-40B4-BE49-F238E27FC236}">
              <a16:creationId xmlns:a16="http://schemas.microsoft.com/office/drawing/2014/main" id="{04204A27-CB98-40B9-A0B1-7FB76D704548}"/>
            </a:ext>
          </a:extLst>
        </xdr:cNvPr>
        <xdr:cNvSpPr txBox="1">
          <a:spLocks noChangeArrowheads="1"/>
        </xdr:cNvSpPr>
      </xdr:nvSpPr>
      <xdr:spPr bwMode="auto">
        <a:xfrm>
          <a:off x="11328779" y="18933308"/>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119809</xdr:rowOff>
    </xdr:to>
    <xdr:sp macro="" textlink="">
      <xdr:nvSpPr>
        <xdr:cNvPr id="44" name="Text Box 38" hidden="1">
          <a:extLst>
            <a:ext uri="{FF2B5EF4-FFF2-40B4-BE49-F238E27FC236}">
              <a16:creationId xmlns:a16="http://schemas.microsoft.com/office/drawing/2014/main" id="{46862D14-01A9-4A81-9886-78D81D09DCE8}"/>
            </a:ext>
          </a:extLst>
        </xdr:cNvPr>
        <xdr:cNvSpPr txBox="1">
          <a:spLocks noChangeArrowheads="1"/>
        </xdr:cNvSpPr>
      </xdr:nvSpPr>
      <xdr:spPr bwMode="auto">
        <a:xfrm>
          <a:off x="3393168" y="6759388"/>
          <a:ext cx="1593561"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86</xdr:row>
      <xdr:rowOff>9187</xdr:rowOff>
    </xdr:from>
    <xdr:to>
      <xdr:col>8</xdr:col>
      <xdr:colOff>5972</xdr:colOff>
      <xdr:row>86</xdr:row>
      <xdr:rowOff>9187</xdr:rowOff>
    </xdr:to>
    <xdr:sp macro="" textlink="">
      <xdr:nvSpPr>
        <xdr:cNvPr id="45" name="Text Box 43" hidden="1">
          <a:extLst>
            <a:ext uri="{FF2B5EF4-FFF2-40B4-BE49-F238E27FC236}">
              <a16:creationId xmlns:a16="http://schemas.microsoft.com/office/drawing/2014/main" id="{16F26580-6DC3-4729-9AF7-82D5683A3F7B}"/>
            </a:ext>
          </a:extLst>
        </xdr:cNvPr>
        <xdr:cNvSpPr txBox="1">
          <a:spLocks noChangeArrowheads="1"/>
        </xdr:cNvSpPr>
      </xdr:nvSpPr>
      <xdr:spPr bwMode="auto">
        <a:xfrm>
          <a:off x="9014782" y="18933308"/>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86</xdr:row>
      <xdr:rowOff>9187</xdr:rowOff>
    </xdr:from>
    <xdr:to>
      <xdr:col>10</xdr:col>
      <xdr:colOff>549093</xdr:colOff>
      <xdr:row>86</xdr:row>
      <xdr:rowOff>9187</xdr:rowOff>
    </xdr:to>
    <xdr:sp macro="" textlink="">
      <xdr:nvSpPr>
        <xdr:cNvPr id="46" name="Text Box 42" hidden="1">
          <a:extLst>
            <a:ext uri="{FF2B5EF4-FFF2-40B4-BE49-F238E27FC236}">
              <a16:creationId xmlns:a16="http://schemas.microsoft.com/office/drawing/2014/main" id="{7626AD3E-4FA6-4822-98F7-5102A2CA2100}"/>
            </a:ext>
          </a:extLst>
        </xdr:cNvPr>
        <xdr:cNvSpPr txBox="1">
          <a:spLocks noChangeArrowheads="1"/>
        </xdr:cNvSpPr>
      </xdr:nvSpPr>
      <xdr:spPr bwMode="auto">
        <a:xfrm>
          <a:off x="11328779" y="18933308"/>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119809</xdr:rowOff>
    </xdr:to>
    <xdr:sp macro="" textlink="">
      <xdr:nvSpPr>
        <xdr:cNvPr id="47" name="Text Box 41" hidden="1">
          <a:extLst>
            <a:ext uri="{FF2B5EF4-FFF2-40B4-BE49-F238E27FC236}">
              <a16:creationId xmlns:a16="http://schemas.microsoft.com/office/drawing/2014/main" id="{442CEB52-52C7-47DF-9850-10C696C19717}"/>
            </a:ext>
          </a:extLst>
        </xdr:cNvPr>
        <xdr:cNvSpPr txBox="1">
          <a:spLocks noChangeArrowheads="1"/>
        </xdr:cNvSpPr>
      </xdr:nvSpPr>
      <xdr:spPr bwMode="auto">
        <a:xfrm>
          <a:off x="3393168" y="6759388"/>
          <a:ext cx="1593561"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3000</xdr:colOff>
      <xdr:row>86</xdr:row>
      <xdr:rowOff>9187</xdr:rowOff>
    </xdr:from>
    <xdr:to>
      <xdr:col>8</xdr:col>
      <xdr:colOff>19035</xdr:colOff>
      <xdr:row>86</xdr:row>
      <xdr:rowOff>9187</xdr:rowOff>
    </xdr:to>
    <xdr:sp macro="" textlink="">
      <xdr:nvSpPr>
        <xdr:cNvPr id="48" name="Text Box 46" hidden="1">
          <a:extLst>
            <a:ext uri="{FF2B5EF4-FFF2-40B4-BE49-F238E27FC236}">
              <a16:creationId xmlns:a16="http://schemas.microsoft.com/office/drawing/2014/main" id="{FD5E7D07-4FBB-48E5-82AE-2AC8416A9EBF}"/>
            </a:ext>
          </a:extLst>
        </xdr:cNvPr>
        <xdr:cNvSpPr txBox="1">
          <a:spLocks noChangeArrowheads="1"/>
        </xdr:cNvSpPr>
      </xdr:nvSpPr>
      <xdr:spPr bwMode="auto">
        <a:xfrm>
          <a:off x="9027845" y="18933308"/>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739956</xdr:colOff>
      <xdr:row>86</xdr:row>
      <xdr:rowOff>9187</xdr:rowOff>
    </xdr:from>
    <xdr:to>
      <xdr:col>10</xdr:col>
      <xdr:colOff>562156</xdr:colOff>
      <xdr:row>86</xdr:row>
      <xdr:rowOff>9187</xdr:rowOff>
    </xdr:to>
    <xdr:sp macro="" textlink="">
      <xdr:nvSpPr>
        <xdr:cNvPr id="49" name="Text Box 45" hidden="1">
          <a:extLst>
            <a:ext uri="{FF2B5EF4-FFF2-40B4-BE49-F238E27FC236}">
              <a16:creationId xmlns:a16="http://schemas.microsoft.com/office/drawing/2014/main" id="{1AD3B64E-D57C-44D4-8AAE-13895C8911C9}"/>
            </a:ext>
          </a:extLst>
        </xdr:cNvPr>
        <xdr:cNvSpPr txBox="1">
          <a:spLocks noChangeArrowheads="1"/>
        </xdr:cNvSpPr>
      </xdr:nvSpPr>
      <xdr:spPr bwMode="auto">
        <a:xfrm>
          <a:off x="11341842" y="18933308"/>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119809</xdr:rowOff>
    </xdr:to>
    <xdr:sp macro="" textlink="">
      <xdr:nvSpPr>
        <xdr:cNvPr id="50" name="Text Box 44" hidden="1">
          <a:extLst>
            <a:ext uri="{FF2B5EF4-FFF2-40B4-BE49-F238E27FC236}">
              <a16:creationId xmlns:a16="http://schemas.microsoft.com/office/drawing/2014/main" id="{4490B07B-D57B-4A93-988B-4BD8FDB61CEC}"/>
            </a:ext>
          </a:extLst>
        </xdr:cNvPr>
        <xdr:cNvSpPr txBox="1">
          <a:spLocks noChangeArrowheads="1"/>
        </xdr:cNvSpPr>
      </xdr:nvSpPr>
      <xdr:spPr bwMode="auto">
        <a:xfrm>
          <a:off x="3393168" y="6759388"/>
          <a:ext cx="1593561"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3000</xdr:colOff>
      <xdr:row>86</xdr:row>
      <xdr:rowOff>9187</xdr:rowOff>
    </xdr:from>
    <xdr:to>
      <xdr:col>8</xdr:col>
      <xdr:colOff>19035</xdr:colOff>
      <xdr:row>86</xdr:row>
      <xdr:rowOff>9187</xdr:rowOff>
    </xdr:to>
    <xdr:sp macro="" textlink="">
      <xdr:nvSpPr>
        <xdr:cNvPr id="51" name="Text Box 49" hidden="1">
          <a:extLst>
            <a:ext uri="{FF2B5EF4-FFF2-40B4-BE49-F238E27FC236}">
              <a16:creationId xmlns:a16="http://schemas.microsoft.com/office/drawing/2014/main" id="{C9DDB686-1F24-4D72-A9C9-2334C8A3C108}"/>
            </a:ext>
          </a:extLst>
        </xdr:cNvPr>
        <xdr:cNvSpPr txBox="1">
          <a:spLocks noChangeArrowheads="1"/>
        </xdr:cNvSpPr>
      </xdr:nvSpPr>
      <xdr:spPr bwMode="auto">
        <a:xfrm>
          <a:off x="9027845" y="18933308"/>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739956</xdr:colOff>
      <xdr:row>86</xdr:row>
      <xdr:rowOff>9187</xdr:rowOff>
    </xdr:from>
    <xdr:to>
      <xdr:col>10</xdr:col>
      <xdr:colOff>562156</xdr:colOff>
      <xdr:row>86</xdr:row>
      <xdr:rowOff>9187</xdr:rowOff>
    </xdr:to>
    <xdr:sp macro="" textlink="">
      <xdr:nvSpPr>
        <xdr:cNvPr id="52" name="Text Box 48" hidden="1">
          <a:extLst>
            <a:ext uri="{FF2B5EF4-FFF2-40B4-BE49-F238E27FC236}">
              <a16:creationId xmlns:a16="http://schemas.microsoft.com/office/drawing/2014/main" id="{5B2DB892-CAD0-4DE7-8A41-370063B239FD}"/>
            </a:ext>
          </a:extLst>
        </xdr:cNvPr>
        <xdr:cNvSpPr txBox="1">
          <a:spLocks noChangeArrowheads="1"/>
        </xdr:cNvSpPr>
      </xdr:nvSpPr>
      <xdr:spPr bwMode="auto">
        <a:xfrm>
          <a:off x="11341842" y="18933308"/>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119809</xdr:rowOff>
    </xdr:to>
    <xdr:sp macro="" textlink="">
      <xdr:nvSpPr>
        <xdr:cNvPr id="53" name="Text Box 47" hidden="1">
          <a:extLst>
            <a:ext uri="{FF2B5EF4-FFF2-40B4-BE49-F238E27FC236}">
              <a16:creationId xmlns:a16="http://schemas.microsoft.com/office/drawing/2014/main" id="{DEA64C0F-F4BA-495D-81F4-54FCAF5A3C51}"/>
            </a:ext>
          </a:extLst>
        </xdr:cNvPr>
        <xdr:cNvSpPr txBox="1">
          <a:spLocks noChangeArrowheads="1"/>
        </xdr:cNvSpPr>
      </xdr:nvSpPr>
      <xdr:spPr bwMode="auto">
        <a:xfrm>
          <a:off x="3393168" y="6759388"/>
          <a:ext cx="1593561"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817817</xdr:colOff>
      <xdr:row>85</xdr:row>
      <xdr:rowOff>53735</xdr:rowOff>
    </xdr:from>
    <xdr:to>
      <xdr:col>7</xdr:col>
      <xdr:colOff>829557</xdr:colOff>
      <xdr:row>85</xdr:row>
      <xdr:rowOff>53735</xdr:rowOff>
    </xdr:to>
    <xdr:sp macro="" textlink="">
      <xdr:nvSpPr>
        <xdr:cNvPr id="54" name="Text Box 52" hidden="1">
          <a:extLst>
            <a:ext uri="{FF2B5EF4-FFF2-40B4-BE49-F238E27FC236}">
              <a16:creationId xmlns:a16="http://schemas.microsoft.com/office/drawing/2014/main" id="{9707ED17-E3BC-4F29-B027-373CE855FFB0}"/>
            </a:ext>
          </a:extLst>
        </xdr:cNvPr>
        <xdr:cNvSpPr txBox="1">
          <a:spLocks noChangeArrowheads="1"/>
        </xdr:cNvSpPr>
      </xdr:nvSpPr>
      <xdr:spPr bwMode="auto">
        <a:xfrm>
          <a:off x="8991015" y="18791091"/>
          <a:ext cx="1594756"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703126</xdr:colOff>
      <xdr:row>85</xdr:row>
      <xdr:rowOff>53735</xdr:rowOff>
    </xdr:from>
    <xdr:to>
      <xdr:col>10</xdr:col>
      <xdr:colOff>525326</xdr:colOff>
      <xdr:row>85</xdr:row>
      <xdr:rowOff>53735</xdr:rowOff>
    </xdr:to>
    <xdr:sp macro="" textlink="">
      <xdr:nvSpPr>
        <xdr:cNvPr id="55" name="Text Box 51" hidden="1">
          <a:extLst>
            <a:ext uri="{FF2B5EF4-FFF2-40B4-BE49-F238E27FC236}">
              <a16:creationId xmlns:a16="http://schemas.microsoft.com/office/drawing/2014/main" id="{1C78F84C-943B-4F0F-B2F0-BD6FEC6D489D}"/>
            </a:ext>
          </a:extLst>
        </xdr:cNvPr>
        <xdr:cNvSpPr txBox="1">
          <a:spLocks noChangeArrowheads="1"/>
        </xdr:cNvSpPr>
      </xdr:nvSpPr>
      <xdr:spPr bwMode="auto">
        <a:xfrm>
          <a:off x="11305012" y="18791091"/>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4197424</xdr:colOff>
      <xdr:row>36</xdr:row>
      <xdr:rowOff>119809</xdr:rowOff>
    </xdr:to>
    <xdr:sp macro="" textlink="">
      <xdr:nvSpPr>
        <xdr:cNvPr id="56" name="Text Box 50" hidden="1">
          <a:extLst>
            <a:ext uri="{FF2B5EF4-FFF2-40B4-BE49-F238E27FC236}">
              <a16:creationId xmlns:a16="http://schemas.microsoft.com/office/drawing/2014/main" id="{185EF336-AC13-4722-9939-FC3E96CBC160}"/>
            </a:ext>
          </a:extLst>
        </xdr:cNvPr>
        <xdr:cNvSpPr txBox="1">
          <a:spLocks noChangeArrowheads="1"/>
        </xdr:cNvSpPr>
      </xdr:nvSpPr>
      <xdr:spPr bwMode="auto">
        <a:xfrm>
          <a:off x="3384550" y="6759388"/>
          <a:ext cx="1568524"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763639</xdr:colOff>
      <xdr:row>31</xdr:row>
      <xdr:rowOff>153520</xdr:rowOff>
    </xdr:to>
    <xdr:sp macro="" textlink="">
      <xdr:nvSpPr>
        <xdr:cNvPr id="57" name="Text Box 53" hidden="1">
          <a:extLst>
            <a:ext uri="{FF2B5EF4-FFF2-40B4-BE49-F238E27FC236}">
              <a16:creationId xmlns:a16="http://schemas.microsoft.com/office/drawing/2014/main" id="{1AACBF53-CDCC-48E6-AE66-DE6F71A7C6C0}"/>
            </a:ext>
          </a:extLst>
        </xdr:cNvPr>
        <xdr:cNvSpPr txBox="1">
          <a:spLocks noChangeArrowheads="1"/>
        </xdr:cNvSpPr>
      </xdr:nvSpPr>
      <xdr:spPr bwMode="auto">
        <a:xfrm>
          <a:off x="16424275" y="5314576"/>
          <a:ext cx="1345037" cy="765362"/>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763639</xdr:colOff>
      <xdr:row>28</xdr:row>
      <xdr:rowOff>115047</xdr:rowOff>
    </xdr:to>
    <xdr:sp macro="" textlink="">
      <xdr:nvSpPr>
        <xdr:cNvPr id="58" name="Text Box 54" hidden="1">
          <a:extLst>
            <a:ext uri="{FF2B5EF4-FFF2-40B4-BE49-F238E27FC236}">
              <a16:creationId xmlns:a16="http://schemas.microsoft.com/office/drawing/2014/main" id="{99AC66A4-4D6D-4840-9AB0-347F45077448}"/>
            </a:ext>
          </a:extLst>
        </xdr:cNvPr>
        <xdr:cNvSpPr txBox="1">
          <a:spLocks noChangeArrowheads="1"/>
        </xdr:cNvSpPr>
      </xdr:nvSpPr>
      <xdr:spPr bwMode="auto">
        <a:xfrm>
          <a:off x="16424275" y="4563036"/>
          <a:ext cx="1345037" cy="83409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79</xdr:row>
      <xdr:rowOff>144518</xdr:rowOff>
    </xdr:from>
    <xdr:to>
      <xdr:col>17</xdr:col>
      <xdr:colOff>456822</xdr:colOff>
      <xdr:row>84</xdr:row>
      <xdr:rowOff>155137</xdr:rowOff>
    </xdr:to>
    <xdr:sp macro="" textlink="">
      <xdr:nvSpPr>
        <xdr:cNvPr id="59" name="Text Box 56" hidden="1">
          <a:extLst>
            <a:ext uri="{FF2B5EF4-FFF2-40B4-BE49-F238E27FC236}">
              <a16:creationId xmlns:a16="http://schemas.microsoft.com/office/drawing/2014/main" id="{27122D55-4D32-496C-9D26-5E0B67120E36}"/>
            </a:ext>
          </a:extLst>
        </xdr:cNvPr>
        <xdr:cNvSpPr txBox="1">
          <a:spLocks noChangeArrowheads="1"/>
        </xdr:cNvSpPr>
      </xdr:nvSpPr>
      <xdr:spPr bwMode="auto">
        <a:xfrm>
          <a:off x="17935575" y="17366091"/>
          <a:ext cx="1381867" cy="1342252"/>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85</xdr:row>
      <xdr:rowOff>53735</xdr:rowOff>
    </xdr:from>
    <xdr:to>
      <xdr:col>7</xdr:col>
      <xdr:colOff>825112</xdr:colOff>
      <xdr:row>85</xdr:row>
      <xdr:rowOff>53735</xdr:rowOff>
    </xdr:to>
    <xdr:sp macro="" textlink="">
      <xdr:nvSpPr>
        <xdr:cNvPr id="60" name="Text Box 62" hidden="1">
          <a:extLst>
            <a:ext uri="{FF2B5EF4-FFF2-40B4-BE49-F238E27FC236}">
              <a16:creationId xmlns:a16="http://schemas.microsoft.com/office/drawing/2014/main" id="{6028E8AF-8310-482F-BE50-EE9BD91AA8EA}"/>
            </a:ext>
          </a:extLst>
        </xdr:cNvPr>
        <xdr:cNvSpPr txBox="1">
          <a:spLocks noChangeArrowheads="1"/>
        </xdr:cNvSpPr>
      </xdr:nvSpPr>
      <xdr:spPr bwMode="auto">
        <a:xfrm>
          <a:off x="8989745" y="18791091"/>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85</xdr:row>
      <xdr:rowOff>53735</xdr:rowOff>
    </xdr:from>
    <xdr:to>
      <xdr:col>10</xdr:col>
      <xdr:colOff>524056</xdr:colOff>
      <xdr:row>85</xdr:row>
      <xdr:rowOff>53735</xdr:rowOff>
    </xdr:to>
    <xdr:sp macro="" textlink="">
      <xdr:nvSpPr>
        <xdr:cNvPr id="61" name="Text Box 61" hidden="1">
          <a:extLst>
            <a:ext uri="{FF2B5EF4-FFF2-40B4-BE49-F238E27FC236}">
              <a16:creationId xmlns:a16="http://schemas.microsoft.com/office/drawing/2014/main" id="{9F4D4BD1-FFFD-4CD2-99A3-3F61C5FE6F98}"/>
            </a:ext>
          </a:extLst>
        </xdr:cNvPr>
        <xdr:cNvSpPr txBox="1">
          <a:spLocks noChangeArrowheads="1"/>
        </xdr:cNvSpPr>
      </xdr:nvSpPr>
      <xdr:spPr bwMode="auto">
        <a:xfrm>
          <a:off x="11303742" y="18791091"/>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62" name="Text Box 60" hidden="1">
          <a:extLst>
            <a:ext uri="{FF2B5EF4-FFF2-40B4-BE49-F238E27FC236}">
              <a16:creationId xmlns:a16="http://schemas.microsoft.com/office/drawing/2014/main" id="{E86438DB-4788-4AA7-92B8-4FC3E1028316}"/>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63" name="Text Box 59" hidden="1">
          <a:extLst>
            <a:ext uri="{FF2B5EF4-FFF2-40B4-BE49-F238E27FC236}">
              <a16:creationId xmlns:a16="http://schemas.microsoft.com/office/drawing/2014/main" id="{C654AE99-02DC-4004-B9EB-CD8E53A52B96}"/>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64" name="Text Box 58" hidden="1">
          <a:extLst>
            <a:ext uri="{FF2B5EF4-FFF2-40B4-BE49-F238E27FC236}">
              <a16:creationId xmlns:a16="http://schemas.microsoft.com/office/drawing/2014/main" id="{D75468F9-D413-49A6-BE8D-FB64AAA0C03A}"/>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79</xdr:row>
      <xdr:rowOff>144518</xdr:rowOff>
    </xdr:from>
    <xdr:to>
      <xdr:col>17</xdr:col>
      <xdr:colOff>456822</xdr:colOff>
      <xdr:row>84</xdr:row>
      <xdr:rowOff>134817</xdr:rowOff>
    </xdr:to>
    <xdr:sp macro="" textlink="">
      <xdr:nvSpPr>
        <xdr:cNvPr id="65" name="Text Box 57" hidden="1">
          <a:extLst>
            <a:ext uri="{FF2B5EF4-FFF2-40B4-BE49-F238E27FC236}">
              <a16:creationId xmlns:a16="http://schemas.microsoft.com/office/drawing/2014/main" id="{725DCDDC-4AA1-4A40-B5E7-AF6E9509F58E}"/>
            </a:ext>
          </a:extLst>
        </xdr:cNvPr>
        <xdr:cNvSpPr txBox="1">
          <a:spLocks noChangeArrowheads="1"/>
        </xdr:cNvSpPr>
      </xdr:nvSpPr>
      <xdr:spPr bwMode="auto">
        <a:xfrm>
          <a:off x="17935575" y="17366091"/>
          <a:ext cx="1381867" cy="13219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85</xdr:row>
      <xdr:rowOff>53735</xdr:rowOff>
    </xdr:from>
    <xdr:to>
      <xdr:col>7</xdr:col>
      <xdr:colOff>825112</xdr:colOff>
      <xdr:row>85</xdr:row>
      <xdr:rowOff>53735</xdr:rowOff>
    </xdr:to>
    <xdr:sp macro="" textlink="">
      <xdr:nvSpPr>
        <xdr:cNvPr id="66" name="Text Box 68" hidden="1">
          <a:extLst>
            <a:ext uri="{FF2B5EF4-FFF2-40B4-BE49-F238E27FC236}">
              <a16:creationId xmlns:a16="http://schemas.microsoft.com/office/drawing/2014/main" id="{3519ECD4-973B-40FF-9AFE-0EE797B1D33C}"/>
            </a:ext>
          </a:extLst>
        </xdr:cNvPr>
        <xdr:cNvSpPr txBox="1">
          <a:spLocks noChangeArrowheads="1"/>
        </xdr:cNvSpPr>
      </xdr:nvSpPr>
      <xdr:spPr bwMode="auto">
        <a:xfrm>
          <a:off x="8989745" y="18791091"/>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85</xdr:row>
      <xdr:rowOff>53735</xdr:rowOff>
    </xdr:from>
    <xdr:to>
      <xdr:col>10</xdr:col>
      <xdr:colOff>524056</xdr:colOff>
      <xdr:row>85</xdr:row>
      <xdr:rowOff>53735</xdr:rowOff>
    </xdr:to>
    <xdr:sp macro="" textlink="">
      <xdr:nvSpPr>
        <xdr:cNvPr id="67" name="Text Box 67" hidden="1">
          <a:extLst>
            <a:ext uri="{FF2B5EF4-FFF2-40B4-BE49-F238E27FC236}">
              <a16:creationId xmlns:a16="http://schemas.microsoft.com/office/drawing/2014/main" id="{5A30CA96-087C-4B04-8C87-D74E5876D4FC}"/>
            </a:ext>
          </a:extLst>
        </xdr:cNvPr>
        <xdr:cNvSpPr txBox="1">
          <a:spLocks noChangeArrowheads="1"/>
        </xdr:cNvSpPr>
      </xdr:nvSpPr>
      <xdr:spPr bwMode="auto">
        <a:xfrm>
          <a:off x="11303742" y="18791091"/>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68" name="Text Box 66" hidden="1">
          <a:extLst>
            <a:ext uri="{FF2B5EF4-FFF2-40B4-BE49-F238E27FC236}">
              <a16:creationId xmlns:a16="http://schemas.microsoft.com/office/drawing/2014/main" id="{3A9679D4-F943-472A-A2C1-7E7C68EE3EA1}"/>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69" name="Text Box 65" hidden="1">
          <a:extLst>
            <a:ext uri="{FF2B5EF4-FFF2-40B4-BE49-F238E27FC236}">
              <a16:creationId xmlns:a16="http://schemas.microsoft.com/office/drawing/2014/main" id="{5059A9CE-7AC4-4334-93BE-938E0012D805}"/>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70" name="Text Box 64" hidden="1">
          <a:extLst>
            <a:ext uri="{FF2B5EF4-FFF2-40B4-BE49-F238E27FC236}">
              <a16:creationId xmlns:a16="http://schemas.microsoft.com/office/drawing/2014/main" id="{63A6A6F3-1F46-42D3-A9E7-75B8690AFAEA}"/>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79</xdr:row>
      <xdr:rowOff>144518</xdr:rowOff>
    </xdr:from>
    <xdr:to>
      <xdr:col>17</xdr:col>
      <xdr:colOff>456822</xdr:colOff>
      <xdr:row>84</xdr:row>
      <xdr:rowOff>134817</xdr:rowOff>
    </xdr:to>
    <xdr:sp macro="" textlink="">
      <xdr:nvSpPr>
        <xdr:cNvPr id="71" name="Text Box 63" hidden="1">
          <a:extLst>
            <a:ext uri="{FF2B5EF4-FFF2-40B4-BE49-F238E27FC236}">
              <a16:creationId xmlns:a16="http://schemas.microsoft.com/office/drawing/2014/main" id="{25454F2E-A0E8-4B3F-8CAC-E8800CF769AC}"/>
            </a:ext>
          </a:extLst>
        </xdr:cNvPr>
        <xdr:cNvSpPr txBox="1">
          <a:spLocks noChangeArrowheads="1"/>
        </xdr:cNvSpPr>
      </xdr:nvSpPr>
      <xdr:spPr bwMode="auto">
        <a:xfrm>
          <a:off x="17935575" y="17366091"/>
          <a:ext cx="1381867" cy="13219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72" name="Text Box 86" hidden="1">
          <a:extLst>
            <a:ext uri="{FF2B5EF4-FFF2-40B4-BE49-F238E27FC236}">
              <a16:creationId xmlns:a16="http://schemas.microsoft.com/office/drawing/2014/main" id="{E8E09BAD-0D56-4EEE-A6B1-323EE7C97DDD}"/>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73" name="Text Box 85" hidden="1">
          <a:extLst>
            <a:ext uri="{FF2B5EF4-FFF2-40B4-BE49-F238E27FC236}">
              <a16:creationId xmlns:a16="http://schemas.microsoft.com/office/drawing/2014/main" id="{0E79090E-EB1E-419C-8C09-F98F4269A6D3}"/>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74" name="Text Box 84" hidden="1">
          <a:extLst>
            <a:ext uri="{FF2B5EF4-FFF2-40B4-BE49-F238E27FC236}">
              <a16:creationId xmlns:a16="http://schemas.microsoft.com/office/drawing/2014/main" id="{91EFF052-F785-4ECD-BF59-FF038FC63FFE}"/>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75" name="Text Box 83" hidden="1">
          <a:extLst>
            <a:ext uri="{FF2B5EF4-FFF2-40B4-BE49-F238E27FC236}">
              <a16:creationId xmlns:a16="http://schemas.microsoft.com/office/drawing/2014/main" id="{9B110E89-0755-4BD6-B4E0-17BC53ECB89F}"/>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76" name="Text Box 82" hidden="1">
          <a:extLst>
            <a:ext uri="{FF2B5EF4-FFF2-40B4-BE49-F238E27FC236}">
              <a16:creationId xmlns:a16="http://schemas.microsoft.com/office/drawing/2014/main" id="{C82BBD84-CEEB-448A-B204-C464ACF4A976}"/>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46841</xdr:rowOff>
    </xdr:to>
    <xdr:sp macro="" textlink="">
      <xdr:nvSpPr>
        <xdr:cNvPr id="77" name="Text Box 81" hidden="1">
          <a:extLst>
            <a:ext uri="{FF2B5EF4-FFF2-40B4-BE49-F238E27FC236}">
              <a16:creationId xmlns:a16="http://schemas.microsoft.com/office/drawing/2014/main" id="{7E1FCECD-58A6-4365-AE10-4ED921A6A8F0}"/>
            </a:ext>
          </a:extLst>
        </xdr:cNvPr>
        <xdr:cNvSpPr txBox="1">
          <a:spLocks noChangeArrowheads="1"/>
        </xdr:cNvSpPr>
      </xdr:nvSpPr>
      <xdr:spPr bwMode="auto">
        <a:xfrm>
          <a:off x="17935575" y="17544359"/>
          <a:ext cx="1381867" cy="124245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78" name="Text Box 80" hidden="1">
          <a:extLst>
            <a:ext uri="{FF2B5EF4-FFF2-40B4-BE49-F238E27FC236}">
              <a16:creationId xmlns:a16="http://schemas.microsoft.com/office/drawing/2014/main" id="{AF5FB31C-263D-4D5E-B8F1-B35AF9791013}"/>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79" name="Text Box 79" hidden="1">
          <a:extLst>
            <a:ext uri="{FF2B5EF4-FFF2-40B4-BE49-F238E27FC236}">
              <a16:creationId xmlns:a16="http://schemas.microsoft.com/office/drawing/2014/main" id="{6A90470A-FE37-417E-B47B-3CB3A4099BE1}"/>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80" name="Text Box 78" hidden="1">
          <a:extLst>
            <a:ext uri="{FF2B5EF4-FFF2-40B4-BE49-F238E27FC236}">
              <a16:creationId xmlns:a16="http://schemas.microsoft.com/office/drawing/2014/main" id="{C129D15A-4835-46BF-BE3E-E2F61EF76400}"/>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81" name="Text Box 77" hidden="1">
          <a:extLst>
            <a:ext uri="{FF2B5EF4-FFF2-40B4-BE49-F238E27FC236}">
              <a16:creationId xmlns:a16="http://schemas.microsoft.com/office/drawing/2014/main" id="{D8E2B37A-1C9A-4BAD-8310-2D78FAE559F3}"/>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82" name="Text Box 76" hidden="1">
          <a:extLst>
            <a:ext uri="{FF2B5EF4-FFF2-40B4-BE49-F238E27FC236}">
              <a16:creationId xmlns:a16="http://schemas.microsoft.com/office/drawing/2014/main" id="{04DA3957-565C-4F19-B812-4B9103742050}"/>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46841</xdr:rowOff>
    </xdr:to>
    <xdr:sp macro="" textlink="">
      <xdr:nvSpPr>
        <xdr:cNvPr id="83" name="Text Box 75" hidden="1">
          <a:extLst>
            <a:ext uri="{FF2B5EF4-FFF2-40B4-BE49-F238E27FC236}">
              <a16:creationId xmlns:a16="http://schemas.microsoft.com/office/drawing/2014/main" id="{F48C2320-0703-476E-8505-3E795B6B92D1}"/>
            </a:ext>
          </a:extLst>
        </xdr:cNvPr>
        <xdr:cNvSpPr txBox="1">
          <a:spLocks noChangeArrowheads="1"/>
        </xdr:cNvSpPr>
      </xdr:nvSpPr>
      <xdr:spPr bwMode="auto">
        <a:xfrm>
          <a:off x="17935575" y="17544359"/>
          <a:ext cx="1381867" cy="124245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84" name="Text Box 74" hidden="1">
          <a:extLst>
            <a:ext uri="{FF2B5EF4-FFF2-40B4-BE49-F238E27FC236}">
              <a16:creationId xmlns:a16="http://schemas.microsoft.com/office/drawing/2014/main" id="{27CCDA49-B5F4-4569-B068-B9A8DE0E371E}"/>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85" name="Text Box 73" hidden="1">
          <a:extLst>
            <a:ext uri="{FF2B5EF4-FFF2-40B4-BE49-F238E27FC236}">
              <a16:creationId xmlns:a16="http://schemas.microsoft.com/office/drawing/2014/main" id="{DC0E5855-B6F0-4629-8194-6229891B990C}"/>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86" name="Text Box 72" hidden="1">
          <a:extLst>
            <a:ext uri="{FF2B5EF4-FFF2-40B4-BE49-F238E27FC236}">
              <a16:creationId xmlns:a16="http://schemas.microsoft.com/office/drawing/2014/main" id="{20A705E3-93C8-451F-AE71-2F1F7D4C91D6}"/>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87" name="Text Box 71" hidden="1">
          <a:extLst>
            <a:ext uri="{FF2B5EF4-FFF2-40B4-BE49-F238E27FC236}">
              <a16:creationId xmlns:a16="http://schemas.microsoft.com/office/drawing/2014/main" id="{D989AA20-0A69-4EDE-AAA8-F9C6940AA83F}"/>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88" name="Text Box 70" hidden="1">
          <a:extLst>
            <a:ext uri="{FF2B5EF4-FFF2-40B4-BE49-F238E27FC236}">
              <a16:creationId xmlns:a16="http://schemas.microsoft.com/office/drawing/2014/main" id="{06CFADB1-8A78-42EB-B9AA-3722F1E9CE68}"/>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46841</xdr:rowOff>
    </xdr:to>
    <xdr:sp macro="" textlink="">
      <xdr:nvSpPr>
        <xdr:cNvPr id="89" name="Text Box 69" hidden="1">
          <a:extLst>
            <a:ext uri="{FF2B5EF4-FFF2-40B4-BE49-F238E27FC236}">
              <a16:creationId xmlns:a16="http://schemas.microsoft.com/office/drawing/2014/main" id="{627F20CE-A3C1-4A97-8DF7-B059389C4842}"/>
            </a:ext>
          </a:extLst>
        </xdr:cNvPr>
        <xdr:cNvSpPr txBox="1">
          <a:spLocks noChangeArrowheads="1"/>
        </xdr:cNvSpPr>
      </xdr:nvSpPr>
      <xdr:spPr bwMode="auto">
        <a:xfrm>
          <a:off x="17935575" y="17544359"/>
          <a:ext cx="1381867" cy="124245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90" name="Text Box 104" hidden="1">
          <a:extLst>
            <a:ext uri="{FF2B5EF4-FFF2-40B4-BE49-F238E27FC236}">
              <a16:creationId xmlns:a16="http://schemas.microsoft.com/office/drawing/2014/main" id="{E9E84B01-29C2-4A62-A670-38DD42223319}"/>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91" name="Text Box 103" hidden="1">
          <a:extLst>
            <a:ext uri="{FF2B5EF4-FFF2-40B4-BE49-F238E27FC236}">
              <a16:creationId xmlns:a16="http://schemas.microsoft.com/office/drawing/2014/main" id="{88BEBD20-4FBA-4A89-8DD5-39FAD111D4AD}"/>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92" name="Text Box 102" hidden="1">
          <a:extLst>
            <a:ext uri="{FF2B5EF4-FFF2-40B4-BE49-F238E27FC236}">
              <a16:creationId xmlns:a16="http://schemas.microsoft.com/office/drawing/2014/main" id="{F14918DF-6AEB-42E6-863D-8C594B15D164}"/>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93" name="Text Box 101" hidden="1">
          <a:extLst>
            <a:ext uri="{FF2B5EF4-FFF2-40B4-BE49-F238E27FC236}">
              <a16:creationId xmlns:a16="http://schemas.microsoft.com/office/drawing/2014/main" id="{39F26558-3152-471F-91BA-153D86F37752}"/>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94" name="Text Box 100" hidden="1">
          <a:extLst>
            <a:ext uri="{FF2B5EF4-FFF2-40B4-BE49-F238E27FC236}">
              <a16:creationId xmlns:a16="http://schemas.microsoft.com/office/drawing/2014/main" id="{8A9D9558-DF33-4429-9617-D0E6DD2F48A7}"/>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51921</xdr:rowOff>
    </xdr:to>
    <xdr:sp macro="" textlink="">
      <xdr:nvSpPr>
        <xdr:cNvPr id="95" name="Text Box 99" hidden="1">
          <a:extLst>
            <a:ext uri="{FF2B5EF4-FFF2-40B4-BE49-F238E27FC236}">
              <a16:creationId xmlns:a16="http://schemas.microsoft.com/office/drawing/2014/main" id="{657F6E6B-AF23-4BCD-B6A8-26AD805809AA}"/>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96" name="Text Box 98" hidden="1">
          <a:extLst>
            <a:ext uri="{FF2B5EF4-FFF2-40B4-BE49-F238E27FC236}">
              <a16:creationId xmlns:a16="http://schemas.microsoft.com/office/drawing/2014/main" id="{EA439995-1E96-49D9-9AC1-952DE1521C79}"/>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97" name="Text Box 97" hidden="1">
          <a:extLst>
            <a:ext uri="{FF2B5EF4-FFF2-40B4-BE49-F238E27FC236}">
              <a16:creationId xmlns:a16="http://schemas.microsoft.com/office/drawing/2014/main" id="{BFF2C50D-1063-42DD-9060-7602A60AC580}"/>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98" name="Text Box 96" hidden="1">
          <a:extLst>
            <a:ext uri="{FF2B5EF4-FFF2-40B4-BE49-F238E27FC236}">
              <a16:creationId xmlns:a16="http://schemas.microsoft.com/office/drawing/2014/main" id="{B2689C0D-F18D-4E51-994E-250658835234}"/>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99" name="Text Box 95" hidden="1">
          <a:extLst>
            <a:ext uri="{FF2B5EF4-FFF2-40B4-BE49-F238E27FC236}">
              <a16:creationId xmlns:a16="http://schemas.microsoft.com/office/drawing/2014/main" id="{6A998CB4-E69F-4F81-B737-BEC530E644FB}"/>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00" name="Text Box 94" hidden="1">
          <a:extLst>
            <a:ext uri="{FF2B5EF4-FFF2-40B4-BE49-F238E27FC236}">
              <a16:creationId xmlns:a16="http://schemas.microsoft.com/office/drawing/2014/main" id="{1A20A847-4912-4134-A690-DEFD2E791490}"/>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51921</xdr:rowOff>
    </xdr:to>
    <xdr:sp macro="" textlink="">
      <xdr:nvSpPr>
        <xdr:cNvPr id="101" name="Text Box 93" hidden="1">
          <a:extLst>
            <a:ext uri="{FF2B5EF4-FFF2-40B4-BE49-F238E27FC236}">
              <a16:creationId xmlns:a16="http://schemas.microsoft.com/office/drawing/2014/main" id="{DE4B78B4-1287-4A82-89AF-97DCC6ACF300}"/>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102" name="Text Box 92" hidden="1">
          <a:extLst>
            <a:ext uri="{FF2B5EF4-FFF2-40B4-BE49-F238E27FC236}">
              <a16:creationId xmlns:a16="http://schemas.microsoft.com/office/drawing/2014/main" id="{7A2237AF-FA2D-418B-B9C7-A9A4540D984D}"/>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103" name="Text Box 91" hidden="1">
          <a:extLst>
            <a:ext uri="{FF2B5EF4-FFF2-40B4-BE49-F238E27FC236}">
              <a16:creationId xmlns:a16="http://schemas.microsoft.com/office/drawing/2014/main" id="{230E9036-348D-4186-BAC7-8A255B1C22B7}"/>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104" name="Text Box 90" hidden="1">
          <a:extLst>
            <a:ext uri="{FF2B5EF4-FFF2-40B4-BE49-F238E27FC236}">
              <a16:creationId xmlns:a16="http://schemas.microsoft.com/office/drawing/2014/main" id="{9A9CAF44-9132-419F-8EA9-1388CB24DFE2}"/>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05" name="Text Box 89" hidden="1">
          <a:extLst>
            <a:ext uri="{FF2B5EF4-FFF2-40B4-BE49-F238E27FC236}">
              <a16:creationId xmlns:a16="http://schemas.microsoft.com/office/drawing/2014/main" id="{06A1C27B-1E87-4A32-99D1-72230C1A01B2}"/>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06" name="Text Box 88" hidden="1">
          <a:extLst>
            <a:ext uri="{FF2B5EF4-FFF2-40B4-BE49-F238E27FC236}">
              <a16:creationId xmlns:a16="http://schemas.microsoft.com/office/drawing/2014/main" id="{2D9F1411-3F13-4237-BAB1-44E444C28B5F}"/>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51921</xdr:rowOff>
    </xdr:to>
    <xdr:sp macro="" textlink="">
      <xdr:nvSpPr>
        <xdr:cNvPr id="107" name="Text Box 87" hidden="1">
          <a:extLst>
            <a:ext uri="{FF2B5EF4-FFF2-40B4-BE49-F238E27FC236}">
              <a16:creationId xmlns:a16="http://schemas.microsoft.com/office/drawing/2014/main" id="{3C205AC5-23E9-48CE-8129-69C4A9126529}"/>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108" name="Text Box 110" hidden="1">
          <a:extLst>
            <a:ext uri="{FF2B5EF4-FFF2-40B4-BE49-F238E27FC236}">
              <a16:creationId xmlns:a16="http://schemas.microsoft.com/office/drawing/2014/main" id="{CB7D790E-1F99-4283-805B-94A077F30715}"/>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109" name="Text Box 109" hidden="1">
          <a:extLst>
            <a:ext uri="{FF2B5EF4-FFF2-40B4-BE49-F238E27FC236}">
              <a16:creationId xmlns:a16="http://schemas.microsoft.com/office/drawing/2014/main" id="{DDABB981-AF01-4699-BB64-42C289DFA26D}"/>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110" name="Text Box 108" hidden="1">
          <a:extLst>
            <a:ext uri="{FF2B5EF4-FFF2-40B4-BE49-F238E27FC236}">
              <a16:creationId xmlns:a16="http://schemas.microsoft.com/office/drawing/2014/main" id="{99DFC96A-66D2-40B0-893D-0D305212C814}"/>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11" name="Text Box 107" hidden="1">
          <a:extLst>
            <a:ext uri="{FF2B5EF4-FFF2-40B4-BE49-F238E27FC236}">
              <a16:creationId xmlns:a16="http://schemas.microsoft.com/office/drawing/2014/main" id="{1B8212ED-F562-4870-90DF-5AB7BD7BD8C4}"/>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12" name="Text Box 106" hidden="1">
          <a:extLst>
            <a:ext uri="{FF2B5EF4-FFF2-40B4-BE49-F238E27FC236}">
              <a16:creationId xmlns:a16="http://schemas.microsoft.com/office/drawing/2014/main" id="{B81D8F48-8510-4CF9-9006-5091CD59DF16}"/>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51921</xdr:rowOff>
    </xdr:to>
    <xdr:sp macro="" textlink="">
      <xdr:nvSpPr>
        <xdr:cNvPr id="113" name="Text Box 105" hidden="1">
          <a:extLst>
            <a:ext uri="{FF2B5EF4-FFF2-40B4-BE49-F238E27FC236}">
              <a16:creationId xmlns:a16="http://schemas.microsoft.com/office/drawing/2014/main" id="{741AFE87-71BC-42A5-A699-7323407F8104}"/>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114" name="Text Box 116" hidden="1">
          <a:extLst>
            <a:ext uri="{FF2B5EF4-FFF2-40B4-BE49-F238E27FC236}">
              <a16:creationId xmlns:a16="http://schemas.microsoft.com/office/drawing/2014/main" id="{46720586-45AF-4F0E-A4B5-38C894A902CB}"/>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115" name="Text Box 115" hidden="1">
          <a:extLst>
            <a:ext uri="{FF2B5EF4-FFF2-40B4-BE49-F238E27FC236}">
              <a16:creationId xmlns:a16="http://schemas.microsoft.com/office/drawing/2014/main" id="{70808BFA-85E3-4E75-9684-03F428667D33}"/>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116" name="Text Box 114" hidden="1">
          <a:extLst>
            <a:ext uri="{FF2B5EF4-FFF2-40B4-BE49-F238E27FC236}">
              <a16:creationId xmlns:a16="http://schemas.microsoft.com/office/drawing/2014/main" id="{D4104070-560B-4C0D-B542-D1D9F21AB354}"/>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17" name="Text Box 113" hidden="1">
          <a:extLst>
            <a:ext uri="{FF2B5EF4-FFF2-40B4-BE49-F238E27FC236}">
              <a16:creationId xmlns:a16="http://schemas.microsoft.com/office/drawing/2014/main" id="{28C4EBA9-F93D-49D4-AAE9-0BE2E1C5854F}"/>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18" name="Text Box 112" hidden="1">
          <a:extLst>
            <a:ext uri="{FF2B5EF4-FFF2-40B4-BE49-F238E27FC236}">
              <a16:creationId xmlns:a16="http://schemas.microsoft.com/office/drawing/2014/main" id="{5D90D618-C800-4571-9F2D-FC2389FBA207}"/>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51921</xdr:rowOff>
    </xdr:to>
    <xdr:sp macro="" textlink="">
      <xdr:nvSpPr>
        <xdr:cNvPr id="119" name="Text Box 111" hidden="1">
          <a:extLst>
            <a:ext uri="{FF2B5EF4-FFF2-40B4-BE49-F238E27FC236}">
              <a16:creationId xmlns:a16="http://schemas.microsoft.com/office/drawing/2014/main" id="{6D403D7D-0335-4684-AC3F-737FF86B3E28}"/>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120" name="Text Box 122" hidden="1">
          <a:extLst>
            <a:ext uri="{FF2B5EF4-FFF2-40B4-BE49-F238E27FC236}">
              <a16:creationId xmlns:a16="http://schemas.microsoft.com/office/drawing/2014/main" id="{D92B1F6D-3BB6-4BE6-9968-C7D2C7EB703D}"/>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121" name="Text Box 121" hidden="1">
          <a:extLst>
            <a:ext uri="{FF2B5EF4-FFF2-40B4-BE49-F238E27FC236}">
              <a16:creationId xmlns:a16="http://schemas.microsoft.com/office/drawing/2014/main" id="{6D12F573-2094-4FB4-89D2-D547451EC212}"/>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122" name="Text Box 120" hidden="1">
          <a:extLst>
            <a:ext uri="{FF2B5EF4-FFF2-40B4-BE49-F238E27FC236}">
              <a16:creationId xmlns:a16="http://schemas.microsoft.com/office/drawing/2014/main" id="{AD72E19A-83F0-4595-A1F5-2863915AC469}"/>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23" name="Text Box 119" hidden="1">
          <a:extLst>
            <a:ext uri="{FF2B5EF4-FFF2-40B4-BE49-F238E27FC236}">
              <a16:creationId xmlns:a16="http://schemas.microsoft.com/office/drawing/2014/main" id="{0579671D-2EF8-4A0B-87FC-C4731E56F7A2}"/>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24" name="Text Box 118" hidden="1">
          <a:extLst>
            <a:ext uri="{FF2B5EF4-FFF2-40B4-BE49-F238E27FC236}">
              <a16:creationId xmlns:a16="http://schemas.microsoft.com/office/drawing/2014/main" id="{B6CFA056-A3F1-4B77-81BC-F6BE44907C78}"/>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51921</xdr:rowOff>
    </xdr:to>
    <xdr:sp macro="" textlink="">
      <xdr:nvSpPr>
        <xdr:cNvPr id="125" name="Text Box 117" hidden="1">
          <a:extLst>
            <a:ext uri="{FF2B5EF4-FFF2-40B4-BE49-F238E27FC236}">
              <a16:creationId xmlns:a16="http://schemas.microsoft.com/office/drawing/2014/main" id="{6B1D4D1D-6D1B-4DC9-9E07-0A675682A08D}"/>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126" name="Text Box 128" hidden="1">
          <a:extLst>
            <a:ext uri="{FF2B5EF4-FFF2-40B4-BE49-F238E27FC236}">
              <a16:creationId xmlns:a16="http://schemas.microsoft.com/office/drawing/2014/main" id="{94A714CC-5E78-480B-804C-B48D007B2DAE}"/>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127" name="Text Box 127" hidden="1">
          <a:extLst>
            <a:ext uri="{FF2B5EF4-FFF2-40B4-BE49-F238E27FC236}">
              <a16:creationId xmlns:a16="http://schemas.microsoft.com/office/drawing/2014/main" id="{D436D0A3-1F76-489C-B80B-8DCF7DF09D76}"/>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128" name="Text Box 126" hidden="1">
          <a:extLst>
            <a:ext uri="{FF2B5EF4-FFF2-40B4-BE49-F238E27FC236}">
              <a16:creationId xmlns:a16="http://schemas.microsoft.com/office/drawing/2014/main" id="{282B7E0F-5863-4DF2-BE9E-1EE428003B54}"/>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29" name="Text Box 125" hidden="1">
          <a:extLst>
            <a:ext uri="{FF2B5EF4-FFF2-40B4-BE49-F238E27FC236}">
              <a16:creationId xmlns:a16="http://schemas.microsoft.com/office/drawing/2014/main" id="{2EEF4852-E46E-4823-9545-00851D115AEF}"/>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30" name="Text Box 124" hidden="1">
          <a:extLst>
            <a:ext uri="{FF2B5EF4-FFF2-40B4-BE49-F238E27FC236}">
              <a16:creationId xmlns:a16="http://schemas.microsoft.com/office/drawing/2014/main" id="{96C33DEB-3691-4AFE-997A-678F836CE605}"/>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51921</xdr:rowOff>
    </xdr:to>
    <xdr:sp macro="" textlink="">
      <xdr:nvSpPr>
        <xdr:cNvPr id="131" name="Text Box 123" hidden="1">
          <a:extLst>
            <a:ext uri="{FF2B5EF4-FFF2-40B4-BE49-F238E27FC236}">
              <a16:creationId xmlns:a16="http://schemas.microsoft.com/office/drawing/2014/main" id="{2F2076EE-3D1A-42B5-A860-74B170ECC558}"/>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132" name="Text Box 134" hidden="1">
          <a:extLst>
            <a:ext uri="{FF2B5EF4-FFF2-40B4-BE49-F238E27FC236}">
              <a16:creationId xmlns:a16="http://schemas.microsoft.com/office/drawing/2014/main" id="{60A400AE-D34B-4914-A86B-C57A90EF7FAD}"/>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133" name="Text Box 133" hidden="1">
          <a:extLst>
            <a:ext uri="{FF2B5EF4-FFF2-40B4-BE49-F238E27FC236}">
              <a16:creationId xmlns:a16="http://schemas.microsoft.com/office/drawing/2014/main" id="{1D3E26AD-E9B1-4581-A4E9-83CC6DF12183}"/>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134" name="Text Box 132" hidden="1">
          <a:extLst>
            <a:ext uri="{FF2B5EF4-FFF2-40B4-BE49-F238E27FC236}">
              <a16:creationId xmlns:a16="http://schemas.microsoft.com/office/drawing/2014/main" id="{54AE923D-0A7C-4B71-B6F0-9A576EFFDB72}"/>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35" name="Text Box 131" hidden="1">
          <a:extLst>
            <a:ext uri="{FF2B5EF4-FFF2-40B4-BE49-F238E27FC236}">
              <a16:creationId xmlns:a16="http://schemas.microsoft.com/office/drawing/2014/main" id="{2860915D-1648-49B0-A3BF-4723E04D664A}"/>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36" name="Text Box 130" hidden="1">
          <a:extLst>
            <a:ext uri="{FF2B5EF4-FFF2-40B4-BE49-F238E27FC236}">
              <a16:creationId xmlns:a16="http://schemas.microsoft.com/office/drawing/2014/main" id="{5A2F794F-E0E0-450F-9E8A-A80D90EA02AF}"/>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51921</xdr:rowOff>
    </xdr:to>
    <xdr:sp macro="" textlink="">
      <xdr:nvSpPr>
        <xdr:cNvPr id="137" name="Text Box 129" hidden="1">
          <a:extLst>
            <a:ext uri="{FF2B5EF4-FFF2-40B4-BE49-F238E27FC236}">
              <a16:creationId xmlns:a16="http://schemas.microsoft.com/office/drawing/2014/main" id="{5F7B6042-A339-4B64-9AA1-909212B4B5EA}"/>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68</xdr:row>
      <xdr:rowOff>173937</xdr:rowOff>
    </xdr:from>
    <xdr:to>
      <xdr:col>7</xdr:col>
      <xdr:colOff>825112</xdr:colOff>
      <xdr:row>68</xdr:row>
      <xdr:rowOff>173937</xdr:rowOff>
    </xdr:to>
    <xdr:sp macro="" textlink="">
      <xdr:nvSpPr>
        <xdr:cNvPr id="138" name="Text Box 140" hidden="1">
          <a:extLst>
            <a:ext uri="{FF2B5EF4-FFF2-40B4-BE49-F238E27FC236}">
              <a16:creationId xmlns:a16="http://schemas.microsoft.com/office/drawing/2014/main" id="{DEDF39B6-1FE4-4D85-88D5-5647B7575FB5}"/>
            </a:ext>
          </a:extLst>
        </xdr:cNvPr>
        <xdr:cNvSpPr txBox="1">
          <a:spLocks noChangeArrowheads="1"/>
        </xdr:cNvSpPr>
      </xdr:nvSpPr>
      <xdr:spPr bwMode="auto">
        <a:xfrm>
          <a:off x="8989745" y="15349316"/>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68</xdr:row>
      <xdr:rowOff>173937</xdr:rowOff>
    </xdr:from>
    <xdr:to>
      <xdr:col>10</xdr:col>
      <xdr:colOff>524056</xdr:colOff>
      <xdr:row>68</xdr:row>
      <xdr:rowOff>173937</xdr:rowOff>
    </xdr:to>
    <xdr:sp macro="" textlink="">
      <xdr:nvSpPr>
        <xdr:cNvPr id="139" name="Text Box 139" hidden="1">
          <a:extLst>
            <a:ext uri="{FF2B5EF4-FFF2-40B4-BE49-F238E27FC236}">
              <a16:creationId xmlns:a16="http://schemas.microsoft.com/office/drawing/2014/main" id="{D35D6C79-4041-4424-A11E-933CBF4E2D1A}"/>
            </a:ext>
          </a:extLst>
        </xdr:cNvPr>
        <xdr:cNvSpPr txBox="1">
          <a:spLocks noChangeArrowheads="1"/>
        </xdr:cNvSpPr>
      </xdr:nvSpPr>
      <xdr:spPr bwMode="auto">
        <a:xfrm>
          <a:off x="11303742" y="15349316"/>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40" name="Text Box 137" hidden="1">
          <a:extLst>
            <a:ext uri="{FF2B5EF4-FFF2-40B4-BE49-F238E27FC236}">
              <a16:creationId xmlns:a16="http://schemas.microsoft.com/office/drawing/2014/main" id="{3129022D-2902-445B-8D19-F54376034BD3}"/>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41" name="Text Box 136" hidden="1">
          <a:extLst>
            <a:ext uri="{FF2B5EF4-FFF2-40B4-BE49-F238E27FC236}">
              <a16:creationId xmlns:a16="http://schemas.microsoft.com/office/drawing/2014/main" id="{B3A50CD5-BCEB-442E-9BCF-5057BF582B13}"/>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68</xdr:row>
      <xdr:rowOff>35539</xdr:rowOff>
    </xdr:from>
    <xdr:to>
      <xdr:col>17</xdr:col>
      <xdr:colOff>456822</xdr:colOff>
      <xdr:row>68</xdr:row>
      <xdr:rowOff>35539</xdr:rowOff>
    </xdr:to>
    <xdr:sp macro="" textlink="">
      <xdr:nvSpPr>
        <xdr:cNvPr id="142" name="Text Box 135" hidden="1">
          <a:extLst>
            <a:ext uri="{FF2B5EF4-FFF2-40B4-BE49-F238E27FC236}">
              <a16:creationId xmlns:a16="http://schemas.microsoft.com/office/drawing/2014/main" id="{3A499909-BB3C-46ED-ABC3-C6AE4C0A5971}"/>
            </a:ext>
          </a:extLst>
        </xdr:cNvPr>
        <xdr:cNvSpPr txBox="1">
          <a:spLocks noChangeArrowheads="1"/>
        </xdr:cNvSpPr>
      </xdr:nvSpPr>
      <xdr:spPr bwMode="auto">
        <a:xfrm>
          <a:off x="17935575" y="15210918"/>
          <a:ext cx="1381867"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133345</xdr:colOff>
      <xdr:row>21</xdr:row>
      <xdr:rowOff>72838</xdr:rowOff>
    </xdr:from>
    <xdr:to>
      <xdr:col>17</xdr:col>
      <xdr:colOff>494922</xdr:colOff>
      <xdr:row>23</xdr:row>
      <xdr:rowOff>279026</xdr:rowOff>
    </xdr:to>
    <xdr:sp macro="" textlink="">
      <xdr:nvSpPr>
        <xdr:cNvPr id="143" name="Text Box 141" hidden="1">
          <a:extLst>
            <a:ext uri="{FF2B5EF4-FFF2-40B4-BE49-F238E27FC236}">
              <a16:creationId xmlns:a16="http://schemas.microsoft.com/office/drawing/2014/main" id="{15295C4A-A305-4C39-976D-00D1E6CB71DB}"/>
            </a:ext>
          </a:extLst>
        </xdr:cNvPr>
        <xdr:cNvSpPr txBox="1">
          <a:spLocks noChangeArrowheads="1"/>
        </xdr:cNvSpPr>
      </xdr:nvSpPr>
      <xdr:spPr bwMode="auto">
        <a:xfrm>
          <a:off x="18066492" y="3333750"/>
          <a:ext cx="1289050" cy="75303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31</xdr:row>
      <xdr:rowOff>210670</xdr:rowOff>
    </xdr:from>
    <xdr:to>
      <xdr:col>1</xdr:col>
      <xdr:colOff>4726379</xdr:colOff>
      <xdr:row>34</xdr:row>
      <xdr:rowOff>28388</xdr:rowOff>
    </xdr:to>
    <xdr:sp macro="" textlink="">
      <xdr:nvSpPr>
        <xdr:cNvPr id="144" name="Text Box 142" hidden="1">
          <a:extLst>
            <a:ext uri="{FF2B5EF4-FFF2-40B4-BE49-F238E27FC236}">
              <a16:creationId xmlns:a16="http://schemas.microsoft.com/office/drawing/2014/main" id="{E467389B-1AF0-46E3-9232-D50BCFE116E0}"/>
            </a:ext>
          </a:extLst>
        </xdr:cNvPr>
        <xdr:cNvSpPr txBox="1">
          <a:spLocks noChangeArrowheads="1"/>
        </xdr:cNvSpPr>
      </xdr:nvSpPr>
      <xdr:spPr bwMode="auto">
        <a:xfrm>
          <a:off x="4225471" y="6137088"/>
          <a:ext cx="1256558" cy="80607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68</xdr:row>
      <xdr:rowOff>173937</xdr:rowOff>
    </xdr:from>
    <xdr:to>
      <xdr:col>7</xdr:col>
      <xdr:colOff>825112</xdr:colOff>
      <xdr:row>68</xdr:row>
      <xdr:rowOff>173937</xdr:rowOff>
    </xdr:to>
    <xdr:sp macro="" textlink="">
      <xdr:nvSpPr>
        <xdr:cNvPr id="145" name="Text Box 7" hidden="1">
          <a:extLst>
            <a:ext uri="{FF2B5EF4-FFF2-40B4-BE49-F238E27FC236}">
              <a16:creationId xmlns:a16="http://schemas.microsoft.com/office/drawing/2014/main" id="{1B9F6CEB-AEEE-4E2F-8196-9F7F4D15F00A}"/>
            </a:ext>
          </a:extLst>
        </xdr:cNvPr>
        <xdr:cNvSpPr txBox="1">
          <a:spLocks noChangeArrowheads="1"/>
        </xdr:cNvSpPr>
      </xdr:nvSpPr>
      <xdr:spPr bwMode="auto">
        <a:xfrm>
          <a:off x="8989745" y="15349316"/>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68</xdr:row>
      <xdr:rowOff>173937</xdr:rowOff>
    </xdr:from>
    <xdr:to>
      <xdr:col>10</xdr:col>
      <xdr:colOff>524056</xdr:colOff>
      <xdr:row>68</xdr:row>
      <xdr:rowOff>173937</xdr:rowOff>
    </xdr:to>
    <xdr:sp macro="" textlink="">
      <xdr:nvSpPr>
        <xdr:cNvPr id="146" name="Text Box 6" hidden="1">
          <a:extLst>
            <a:ext uri="{FF2B5EF4-FFF2-40B4-BE49-F238E27FC236}">
              <a16:creationId xmlns:a16="http://schemas.microsoft.com/office/drawing/2014/main" id="{08DC28C8-A284-4E77-BE3F-682EC806DF81}"/>
            </a:ext>
          </a:extLst>
        </xdr:cNvPr>
        <xdr:cNvSpPr txBox="1">
          <a:spLocks noChangeArrowheads="1"/>
        </xdr:cNvSpPr>
      </xdr:nvSpPr>
      <xdr:spPr bwMode="auto">
        <a:xfrm>
          <a:off x="11303742" y="15349316"/>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47" name="Text Box 5" hidden="1">
          <a:extLst>
            <a:ext uri="{FF2B5EF4-FFF2-40B4-BE49-F238E27FC236}">
              <a16:creationId xmlns:a16="http://schemas.microsoft.com/office/drawing/2014/main" id="{B940D84A-80A6-4CB5-B8D3-138107E4CBFC}"/>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48" name="Text Box 4" hidden="1">
          <a:extLst>
            <a:ext uri="{FF2B5EF4-FFF2-40B4-BE49-F238E27FC236}">
              <a16:creationId xmlns:a16="http://schemas.microsoft.com/office/drawing/2014/main" id="{3560799F-6F96-4BA1-9721-FE6CD61BDD23}"/>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68</xdr:row>
      <xdr:rowOff>35539</xdr:rowOff>
    </xdr:from>
    <xdr:to>
      <xdr:col>17</xdr:col>
      <xdr:colOff>456822</xdr:colOff>
      <xdr:row>68</xdr:row>
      <xdr:rowOff>35539</xdr:rowOff>
    </xdr:to>
    <xdr:sp macro="" textlink="">
      <xdr:nvSpPr>
        <xdr:cNvPr id="149" name="Text Box 3" hidden="1">
          <a:extLst>
            <a:ext uri="{FF2B5EF4-FFF2-40B4-BE49-F238E27FC236}">
              <a16:creationId xmlns:a16="http://schemas.microsoft.com/office/drawing/2014/main" id="{7EF8C29F-3905-4789-BE5C-FBDF7AD929CB}"/>
            </a:ext>
          </a:extLst>
        </xdr:cNvPr>
        <xdr:cNvSpPr txBox="1">
          <a:spLocks noChangeArrowheads="1"/>
        </xdr:cNvSpPr>
      </xdr:nvSpPr>
      <xdr:spPr bwMode="auto">
        <a:xfrm>
          <a:off x="17935575" y="15210918"/>
          <a:ext cx="1381867"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133345</xdr:colOff>
      <xdr:row>21</xdr:row>
      <xdr:rowOff>72838</xdr:rowOff>
    </xdr:from>
    <xdr:to>
      <xdr:col>17</xdr:col>
      <xdr:colOff>494922</xdr:colOff>
      <xdr:row>23</xdr:row>
      <xdr:rowOff>279026</xdr:rowOff>
    </xdr:to>
    <xdr:sp macro="" textlink="">
      <xdr:nvSpPr>
        <xdr:cNvPr id="150" name="Text Box 2" hidden="1">
          <a:extLst>
            <a:ext uri="{FF2B5EF4-FFF2-40B4-BE49-F238E27FC236}">
              <a16:creationId xmlns:a16="http://schemas.microsoft.com/office/drawing/2014/main" id="{462EC419-FF8C-4765-B03B-841BF3A66508}"/>
            </a:ext>
          </a:extLst>
        </xdr:cNvPr>
        <xdr:cNvSpPr txBox="1">
          <a:spLocks noChangeArrowheads="1"/>
        </xdr:cNvSpPr>
      </xdr:nvSpPr>
      <xdr:spPr bwMode="auto">
        <a:xfrm>
          <a:off x="18066492"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31</xdr:row>
      <xdr:rowOff>210670</xdr:rowOff>
    </xdr:from>
    <xdr:to>
      <xdr:col>1</xdr:col>
      <xdr:colOff>4726379</xdr:colOff>
      <xdr:row>34</xdr:row>
      <xdr:rowOff>28388</xdr:rowOff>
    </xdr:to>
    <xdr:sp macro="" textlink="">
      <xdr:nvSpPr>
        <xdr:cNvPr id="151" name="Text Box 1" hidden="1">
          <a:extLst>
            <a:ext uri="{FF2B5EF4-FFF2-40B4-BE49-F238E27FC236}">
              <a16:creationId xmlns:a16="http://schemas.microsoft.com/office/drawing/2014/main" id="{73BE6DCD-38B0-4301-BF92-CB6DE85C45FD}"/>
            </a:ext>
          </a:extLst>
        </xdr:cNvPr>
        <xdr:cNvSpPr txBox="1">
          <a:spLocks noChangeArrowheads="1"/>
        </xdr:cNvSpPr>
      </xdr:nvSpPr>
      <xdr:spPr bwMode="auto">
        <a:xfrm>
          <a:off x="4225471" y="6137088"/>
          <a:ext cx="1256558" cy="80607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68</xdr:row>
      <xdr:rowOff>173937</xdr:rowOff>
    </xdr:from>
    <xdr:to>
      <xdr:col>7</xdr:col>
      <xdr:colOff>825112</xdr:colOff>
      <xdr:row>68</xdr:row>
      <xdr:rowOff>173937</xdr:rowOff>
    </xdr:to>
    <xdr:sp macro="" textlink="">
      <xdr:nvSpPr>
        <xdr:cNvPr id="152" name="Text Box 14" hidden="1">
          <a:extLst>
            <a:ext uri="{FF2B5EF4-FFF2-40B4-BE49-F238E27FC236}">
              <a16:creationId xmlns:a16="http://schemas.microsoft.com/office/drawing/2014/main" id="{C356011A-5E44-44FC-88B5-72FE1B3B3AE5}"/>
            </a:ext>
          </a:extLst>
        </xdr:cNvPr>
        <xdr:cNvSpPr txBox="1">
          <a:spLocks noChangeArrowheads="1"/>
        </xdr:cNvSpPr>
      </xdr:nvSpPr>
      <xdr:spPr bwMode="auto">
        <a:xfrm>
          <a:off x="8989745" y="15349316"/>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68</xdr:row>
      <xdr:rowOff>173937</xdr:rowOff>
    </xdr:from>
    <xdr:to>
      <xdr:col>10</xdr:col>
      <xdr:colOff>524056</xdr:colOff>
      <xdr:row>68</xdr:row>
      <xdr:rowOff>173937</xdr:rowOff>
    </xdr:to>
    <xdr:sp macro="" textlink="">
      <xdr:nvSpPr>
        <xdr:cNvPr id="153" name="Text Box 13" hidden="1">
          <a:extLst>
            <a:ext uri="{FF2B5EF4-FFF2-40B4-BE49-F238E27FC236}">
              <a16:creationId xmlns:a16="http://schemas.microsoft.com/office/drawing/2014/main" id="{913490E5-9E7A-4E2B-BC44-F5E805647F10}"/>
            </a:ext>
          </a:extLst>
        </xdr:cNvPr>
        <xdr:cNvSpPr txBox="1">
          <a:spLocks noChangeArrowheads="1"/>
        </xdr:cNvSpPr>
      </xdr:nvSpPr>
      <xdr:spPr bwMode="auto">
        <a:xfrm>
          <a:off x="11303742" y="15349316"/>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54" name="Text Box 12" hidden="1">
          <a:extLst>
            <a:ext uri="{FF2B5EF4-FFF2-40B4-BE49-F238E27FC236}">
              <a16:creationId xmlns:a16="http://schemas.microsoft.com/office/drawing/2014/main" id="{462CF0FF-9894-4A70-9DD7-5DBF0ABDF806}"/>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55" name="Text Box 11" hidden="1">
          <a:extLst>
            <a:ext uri="{FF2B5EF4-FFF2-40B4-BE49-F238E27FC236}">
              <a16:creationId xmlns:a16="http://schemas.microsoft.com/office/drawing/2014/main" id="{67072118-2E93-49F6-9827-DE47E4223857}"/>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68</xdr:row>
      <xdr:rowOff>35539</xdr:rowOff>
    </xdr:from>
    <xdr:to>
      <xdr:col>17</xdr:col>
      <xdr:colOff>456822</xdr:colOff>
      <xdr:row>68</xdr:row>
      <xdr:rowOff>35539</xdr:rowOff>
    </xdr:to>
    <xdr:sp macro="" textlink="">
      <xdr:nvSpPr>
        <xdr:cNvPr id="156" name="Text Box 10" hidden="1">
          <a:extLst>
            <a:ext uri="{FF2B5EF4-FFF2-40B4-BE49-F238E27FC236}">
              <a16:creationId xmlns:a16="http://schemas.microsoft.com/office/drawing/2014/main" id="{C37B8B9D-24A5-41EB-AF03-204BA893B8A3}"/>
            </a:ext>
          </a:extLst>
        </xdr:cNvPr>
        <xdr:cNvSpPr txBox="1">
          <a:spLocks noChangeArrowheads="1"/>
        </xdr:cNvSpPr>
      </xdr:nvSpPr>
      <xdr:spPr bwMode="auto">
        <a:xfrm>
          <a:off x="17935575" y="15210918"/>
          <a:ext cx="1381867"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133345</xdr:colOff>
      <xdr:row>21</xdr:row>
      <xdr:rowOff>72838</xdr:rowOff>
    </xdr:from>
    <xdr:to>
      <xdr:col>17</xdr:col>
      <xdr:colOff>494922</xdr:colOff>
      <xdr:row>23</xdr:row>
      <xdr:rowOff>279026</xdr:rowOff>
    </xdr:to>
    <xdr:sp macro="" textlink="">
      <xdr:nvSpPr>
        <xdr:cNvPr id="157" name="Text Box 9" hidden="1">
          <a:extLst>
            <a:ext uri="{FF2B5EF4-FFF2-40B4-BE49-F238E27FC236}">
              <a16:creationId xmlns:a16="http://schemas.microsoft.com/office/drawing/2014/main" id="{811E5EE5-C73E-466D-B85F-93C85B6424A3}"/>
            </a:ext>
          </a:extLst>
        </xdr:cNvPr>
        <xdr:cNvSpPr txBox="1">
          <a:spLocks noChangeArrowheads="1"/>
        </xdr:cNvSpPr>
      </xdr:nvSpPr>
      <xdr:spPr bwMode="auto">
        <a:xfrm>
          <a:off x="18066492"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31</xdr:row>
      <xdr:rowOff>210670</xdr:rowOff>
    </xdr:from>
    <xdr:to>
      <xdr:col>1</xdr:col>
      <xdr:colOff>4726379</xdr:colOff>
      <xdr:row>34</xdr:row>
      <xdr:rowOff>28388</xdr:rowOff>
    </xdr:to>
    <xdr:sp macro="" textlink="">
      <xdr:nvSpPr>
        <xdr:cNvPr id="158" name="Text Box 8" hidden="1">
          <a:extLst>
            <a:ext uri="{FF2B5EF4-FFF2-40B4-BE49-F238E27FC236}">
              <a16:creationId xmlns:a16="http://schemas.microsoft.com/office/drawing/2014/main" id="{7102F625-4BA0-4501-82AB-995863A46CF8}"/>
            </a:ext>
          </a:extLst>
        </xdr:cNvPr>
        <xdr:cNvSpPr txBox="1">
          <a:spLocks noChangeArrowheads="1"/>
        </xdr:cNvSpPr>
      </xdr:nvSpPr>
      <xdr:spPr bwMode="auto">
        <a:xfrm>
          <a:off x="4225471" y="6137088"/>
          <a:ext cx="1256558" cy="80607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68</xdr:row>
      <xdr:rowOff>173937</xdr:rowOff>
    </xdr:from>
    <xdr:to>
      <xdr:col>7</xdr:col>
      <xdr:colOff>825112</xdr:colOff>
      <xdr:row>68</xdr:row>
      <xdr:rowOff>173937</xdr:rowOff>
    </xdr:to>
    <xdr:sp macro="" textlink="">
      <xdr:nvSpPr>
        <xdr:cNvPr id="159" name="Text Box 21" hidden="1">
          <a:extLst>
            <a:ext uri="{FF2B5EF4-FFF2-40B4-BE49-F238E27FC236}">
              <a16:creationId xmlns:a16="http://schemas.microsoft.com/office/drawing/2014/main" id="{F064D310-CFE2-4EFF-B953-413B0697FFF7}"/>
            </a:ext>
          </a:extLst>
        </xdr:cNvPr>
        <xdr:cNvSpPr txBox="1">
          <a:spLocks noChangeArrowheads="1"/>
        </xdr:cNvSpPr>
      </xdr:nvSpPr>
      <xdr:spPr bwMode="auto">
        <a:xfrm>
          <a:off x="8989745" y="15349316"/>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68</xdr:row>
      <xdr:rowOff>173937</xdr:rowOff>
    </xdr:from>
    <xdr:to>
      <xdr:col>10</xdr:col>
      <xdr:colOff>524056</xdr:colOff>
      <xdr:row>68</xdr:row>
      <xdr:rowOff>173937</xdr:rowOff>
    </xdr:to>
    <xdr:sp macro="" textlink="">
      <xdr:nvSpPr>
        <xdr:cNvPr id="160" name="Text Box 20" hidden="1">
          <a:extLst>
            <a:ext uri="{FF2B5EF4-FFF2-40B4-BE49-F238E27FC236}">
              <a16:creationId xmlns:a16="http://schemas.microsoft.com/office/drawing/2014/main" id="{6DCF086E-C16C-4A10-A8C5-9DC23C59E242}"/>
            </a:ext>
          </a:extLst>
        </xdr:cNvPr>
        <xdr:cNvSpPr txBox="1">
          <a:spLocks noChangeArrowheads="1"/>
        </xdr:cNvSpPr>
      </xdr:nvSpPr>
      <xdr:spPr bwMode="auto">
        <a:xfrm>
          <a:off x="11303742" y="15349316"/>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61" name="Text Box 19" hidden="1">
          <a:extLst>
            <a:ext uri="{FF2B5EF4-FFF2-40B4-BE49-F238E27FC236}">
              <a16:creationId xmlns:a16="http://schemas.microsoft.com/office/drawing/2014/main" id="{8DECFEBB-D1D9-46F8-BC85-54017049BE86}"/>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62" name="Text Box 18" hidden="1">
          <a:extLst>
            <a:ext uri="{FF2B5EF4-FFF2-40B4-BE49-F238E27FC236}">
              <a16:creationId xmlns:a16="http://schemas.microsoft.com/office/drawing/2014/main" id="{FA42CBF2-E4E8-4DEA-8AF5-CBC3D24ABFA7}"/>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68</xdr:row>
      <xdr:rowOff>35539</xdr:rowOff>
    </xdr:from>
    <xdr:to>
      <xdr:col>17</xdr:col>
      <xdr:colOff>456822</xdr:colOff>
      <xdr:row>68</xdr:row>
      <xdr:rowOff>35539</xdr:rowOff>
    </xdr:to>
    <xdr:sp macro="" textlink="">
      <xdr:nvSpPr>
        <xdr:cNvPr id="163" name="Text Box 17" hidden="1">
          <a:extLst>
            <a:ext uri="{FF2B5EF4-FFF2-40B4-BE49-F238E27FC236}">
              <a16:creationId xmlns:a16="http://schemas.microsoft.com/office/drawing/2014/main" id="{3FD3D4B0-A152-40FD-96FE-9B830252EDD0}"/>
            </a:ext>
          </a:extLst>
        </xdr:cNvPr>
        <xdr:cNvSpPr txBox="1">
          <a:spLocks noChangeArrowheads="1"/>
        </xdr:cNvSpPr>
      </xdr:nvSpPr>
      <xdr:spPr bwMode="auto">
        <a:xfrm>
          <a:off x="17935575" y="15210918"/>
          <a:ext cx="1381867"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133345</xdr:colOff>
      <xdr:row>21</xdr:row>
      <xdr:rowOff>72838</xdr:rowOff>
    </xdr:from>
    <xdr:to>
      <xdr:col>17</xdr:col>
      <xdr:colOff>494922</xdr:colOff>
      <xdr:row>23</xdr:row>
      <xdr:rowOff>279026</xdr:rowOff>
    </xdr:to>
    <xdr:sp macro="" textlink="">
      <xdr:nvSpPr>
        <xdr:cNvPr id="164" name="Text Box 16" hidden="1">
          <a:extLst>
            <a:ext uri="{FF2B5EF4-FFF2-40B4-BE49-F238E27FC236}">
              <a16:creationId xmlns:a16="http://schemas.microsoft.com/office/drawing/2014/main" id="{397BBE25-18E9-40AE-98B3-6ED150C327E6}"/>
            </a:ext>
          </a:extLst>
        </xdr:cNvPr>
        <xdr:cNvSpPr txBox="1">
          <a:spLocks noChangeArrowheads="1"/>
        </xdr:cNvSpPr>
      </xdr:nvSpPr>
      <xdr:spPr bwMode="auto">
        <a:xfrm>
          <a:off x="18066492"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31</xdr:row>
      <xdr:rowOff>210670</xdr:rowOff>
    </xdr:from>
    <xdr:to>
      <xdr:col>1</xdr:col>
      <xdr:colOff>4726379</xdr:colOff>
      <xdr:row>34</xdr:row>
      <xdr:rowOff>28388</xdr:rowOff>
    </xdr:to>
    <xdr:sp macro="" textlink="">
      <xdr:nvSpPr>
        <xdr:cNvPr id="165" name="Text Box 15" hidden="1">
          <a:extLst>
            <a:ext uri="{FF2B5EF4-FFF2-40B4-BE49-F238E27FC236}">
              <a16:creationId xmlns:a16="http://schemas.microsoft.com/office/drawing/2014/main" id="{D932F572-994B-4D82-A4F7-9E3CAD42FFC9}"/>
            </a:ext>
          </a:extLst>
        </xdr:cNvPr>
        <xdr:cNvSpPr txBox="1">
          <a:spLocks noChangeArrowheads="1"/>
        </xdr:cNvSpPr>
      </xdr:nvSpPr>
      <xdr:spPr bwMode="auto">
        <a:xfrm>
          <a:off x="4225471" y="6137088"/>
          <a:ext cx="1256558" cy="80607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806444</xdr:colOff>
      <xdr:row>69</xdr:row>
      <xdr:rowOff>19541</xdr:rowOff>
    </xdr:from>
    <xdr:to>
      <xdr:col>7</xdr:col>
      <xdr:colOff>815010</xdr:colOff>
      <xdr:row>69</xdr:row>
      <xdr:rowOff>19541</xdr:rowOff>
    </xdr:to>
    <xdr:sp macro="" textlink="">
      <xdr:nvSpPr>
        <xdr:cNvPr id="166" name="Text Box 28" hidden="1">
          <a:extLst>
            <a:ext uri="{FF2B5EF4-FFF2-40B4-BE49-F238E27FC236}">
              <a16:creationId xmlns:a16="http://schemas.microsoft.com/office/drawing/2014/main" id="{68A6C076-5447-4A90-9C21-9856C88B3FB3}"/>
            </a:ext>
          </a:extLst>
        </xdr:cNvPr>
        <xdr:cNvSpPr txBox="1">
          <a:spLocks noChangeArrowheads="1"/>
        </xdr:cNvSpPr>
      </xdr:nvSpPr>
      <xdr:spPr bwMode="auto">
        <a:xfrm>
          <a:off x="8979642" y="15381685"/>
          <a:ext cx="1591582"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691754</xdr:colOff>
      <xdr:row>69</xdr:row>
      <xdr:rowOff>19541</xdr:rowOff>
    </xdr:from>
    <xdr:to>
      <xdr:col>10</xdr:col>
      <xdr:colOff>513954</xdr:colOff>
      <xdr:row>69</xdr:row>
      <xdr:rowOff>19541</xdr:rowOff>
    </xdr:to>
    <xdr:sp macro="" textlink="">
      <xdr:nvSpPr>
        <xdr:cNvPr id="167" name="Text Box 27" hidden="1">
          <a:extLst>
            <a:ext uri="{FF2B5EF4-FFF2-40B4-BE49-F238E27FC236}">
              <a16:creationId xmlns:a16="http://schemas.microsoft.com/office/drawing/2014/main" id="{2760D67D-A256-4CB0-8F71-522381AD55AD}"/>
            </a:ext>
          </a:extLst>
        </xdr:cNvPr>
        <xdr:cNvSpPr txBox="1">
          <a:spLocks noChangeArrowheads="1"/>
        </xdr:cNvSpPr>
      </xdr:nvSpPr>
      <xdr:spPr bwMode="auto">
        <a:xfrm>
          <a:off x="11293640" y="15381685"/>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347361</xdr:colOff>
      <xdr:row>28</xdr:row>
      <xdr:rowOff>32497</xdr:rowOff>
    </xdr:from>
    <xdr:to>
      <xdr:col>15</xdr:col>
      <xdr:colOff>752267</xdr:colOff>
      <xdr:row>31</xdr:row>
      <xdr:rowOff>153520</xdr:rowOff>
    </xdr:to>
    <xdr:sp macro="" textlink="">
      <xdr:nvSpPr>
        <xdr:cNvPr id="168" name="Text Box 26" hidden="1">
          <a:extLst>
            <a:ext uri="{FF2B5EF4-FFF2-40B4-BE49-F238E27FC236}">
              <a16:creationId xmlns:a16="http://schemas.microsoft.com/office/drawing/2014/main" id="{7EA378B0-1CA1-4C72-B444-69542F028400}"/>
            </a:ext>
          </a:extLst>
        </xdr:cNvPr>
        <xdr:cNvSpPr txBox="1">
          <a:spLocks noChangeArrowheads="1"/>
        </xdr:cNvSpPr>
      </xdr:nvSpPr>
      <xdr:spPr bwMode="auto">
        <a:xfrm>
          <a:off x="16424440" y="5314576"/>
          <a:ext cx="1333500"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347361</xdr:colOff>
      <xdr:row>25</xdr:row>
      <xdr:rowOff>72465</xdr:rowOff>
    </xdr:from>
    <xdr:to>
      <xdr:col>15</xdr:col>
      <xdr:colOff>752267</xdr:colOff>
      <xdr:row>28</xdr:row>
      <xdr:rowOff>115047</xdr:rowOff>
    </xdr:to>
    <xdr:sp macro="" textlink="">
      <xdr:nvSpPr>
        <xdr:cNvPr id="169" name="Text Box 25" hidden="1">
          <a:extLst>
            <a:ext uri="{FF2B5EF4-FFF2-40B4-BE49-F238E27FC236}">
              <a16:creationId xmlns:a16="http://schemas.microsoft.com/office/drawing/2014/main" id="{F83A08D2-D4CD-4DD1-BC74-A9DEA0E73A05}"/>
            </a:ext>
          </a:extLst>
        </xdr:cNvPr>
        <xdr:cNvSpPr txBox="1">
          <a:spLocks noChangeArrowheads="1"/>
        </xdr:cNvSpPr>
      </xdr:nvSpPr>
      <xdr:spPr bwMode="auto">
        <a:xfrm>
          <a:off x="16424440" y="4563036"/>
          <a:ext cx="1333500"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123243</xdr:colOff>
      <xdr:row>21</xdr:row>
      <xdr:rowOff>72838</xdr:rowOff>
    </xdr:from>
    <xdr:to>
      <xdr:col>17</xdr:col>
      <xdr:colOff>484820</xdr:colOff>
      <xdr:row>23</xdr:row>
      <xdr:rowOff>279026</xdr:rowOff>
    </xdr:to>
    <xdr:sp macro="" textlink="">
      <xdr:nvSpPr>
        <xdr:cNvPr id="170" name="Text Box 23" hidden="1">
          <a:extLst>
            <a:ext uri="{FF2B5EF4-FFF2-40B4-BE49-F238E27FC236}">
              <a16:creationId xmlns:a16="http://schemas.microsoft.com/office/drawing/2014/main" id="{2143026F-D481-4B0F-92F2-6615B238F847}"/>
            </a:ext>
          </a:extLst>
        </xdr:cNvPr>
        <xdr:cNvSpPr txBox="1">
          <a:spLocks noChangeArrowheads="1"/>
        </xdr:cNvSpPr>
      </xdr:nvSpPr>
      <xdr:spPr bwMode="auto">
        <a:xfrm>
          <a:off x="18056390"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31</xdr:row>
      <xdr:rowOff>191620</xdr:rowOff>
    </xdr:from>
    <xdr:to>
      <xdr:col>1</xdr:col>
      <xdr:colOff>4716277</xdr:colOff>
      <xdr:row>34</xdr:row>
      <xdr:rowOff>28388</xdr:rowOff>
    </xdr:to>
    <xdr:sp macro="" textlink="">
      <xdr:nvSpPr>
        <xdr:cNvPr id="171" name="Text Box 22" hidden="1">
          <a:extLst>
            <a:ext uri="{FF2B5EF4-FFF2-40B4-BE49-F238E27FC236}">
              <a16:creationId xmlns:a16="http://schemas.microsoft.com/office/drawing/2014/main" id="{049CA03D-1327-40DE-9092-7CCFE5A590C2}"/>
            </a:ext>
          </a:extLst>
        </xdr:cNvPr>
        <xdr:cNvSpPr txBox="1">
          <a:spLocks noChangeArrowheads="1"/>
        </xdr:cNvSpPr>
      </xdr:nvSpPr>
      <xdr:spPr bwMode="auto">
        <a:xfrm>
          <a:off x="4222750" y="6118038"/>
          <a:ext cx="1249177" cy="82512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3486150</xdr:colOff>
      <xdr:row>89</xdr:row>
      <xdr:rowOff>211114</xdr:rowOff>
    </xdr:from>
    <xdr:to>
      <xdr:col>2</xdr:col>
      <xdr:colOff>7093</xdr:colOff>
      <xdr:row>89</xdr:row>
      <xdr:rowOff>211114</xdr:rowOff>
    </xdr:to>
    <xdr:sp macro="" textlink="">
      <xdr:nvSpPr>
        <xdr:cNvPr id="172" name="Text Box 37" hidden="1">
          <a:extLst>
            <a:ext uri="{FF2B5EF4-FFF2-40B4-BE49-F238E27FC236}">
              <a16:creationId xmlns:a16="http://schemas.microsoft.com/office/drawing/2014/main" id="{D7153C76-AE1E-4D6A-B816-F8FB760C6471}"/>
            </a:ext>
          </a:extLst>
        </xdr:cNvPr>
        <xdr:cNvSpPr txBox="1">
          <a:spLocks noChangeArrowheads="1"/>
        </xdr:cNvSpPr>
      </xdr:nvSpPr>
      <xdr:spPr bwMode="auto">
        <a:xfrm>
          <a:off x="4241800" y="20230796"/>
          <a:ext cx="1492993"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915873</xdr:colOff>
      <xdr:row>62</xdr:row>
      <xdr:rowOff>120428</xdr:rowOff>
    </xdr:from>
    <xdr:to>
      <xdr:col>18</xdr:col>
      <xdr:colOff>351096</xdr:colOff>
      <xdr:row>65</xdr:row>
      <xdr:rowOff>157642</xdr:rowOff>
    </xdr:to>
    <xdr:sp macro="" textlink="">
      <xdr:nvSpPr>
        <xdr:cNvPr id="173" name="Text Box 38" hidden="1">
          <a:extLst>
            <a:ext uri="{FF2B5EF4-FFF2-40B4-BE49-F238E27FC236}">
              <a16:creationId xmlns:a16="http://schemas.microsoft.com/office/drawing/2014/main" id="{B7562AFE-2D7B-4C4B-A03B-852772ACCCD7}"/>
            </a:ext>
          </a:extLst>
        </xdr:cNvPr>
        <xdr:cNvSpPr txBox="1">
          <a:spLocks noChangeArrowheads="1"/>
        </xdr:cNvSpPr>
      </xdr:nvSpPr>
      <xdr:spPr bwMode="auto">
        <a:xfrm>
          <a:off x="18850140" y="14021699"/>
          <a:ext cx="1289050" cy="758872"/>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228578</xdr:colOff>
      <xdr:row>62</xdr:row>
      <xdr:rowOff>120428</xdr:rowOff>
    </xdr:from>
    <xdr:to>
      <xdr:col>21</xdr:col>
      <xdr:colOff>590155</xdr:colOff>
      <xdr:row>65</xdr:row>
      <xdr:rowOff>157642</xdr:rowOff>
    </xdr:to>
    <xdr:sp macro="" textlink="">
      <xdr:nvSpPr>
        <xdr:cNvPr id="174" name="Text Box 39" hidden="1">
          <a:extLst>
            <a:ext uri="{FF2B5EF4-FFF2-40B4-BE49-F238E27FC236}">
              <a16:creationId xmlns:a16="http://schemas.microsoft.com/office/drawing/2014/main" id="{E560B32E-EDEB-4044-825F-7CDAB8B1F291}"/>
            </a:ext>
          </a:extLst>
        </xdr:cNvPr>
        <xdr:cNvSpPr txBox="1">
          <a:spLocks noChangeArrowheads="1"/>
        </xdr:cNvSpPr>
      </xdr:nvSpPr>
      <xdr:spPr bwMode="auto">
        <a:xfrm>
          <a:off x="21872740" y="14021699"/>
          <a:ext cx="1289050" cy="758872"/>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467637</xdr:colOff>
      <xdr:row>62</xdr:row>
      <xdr:rowOff>120428</xdr:rowOff>
    </xdr:from>
    <xdr:to>
      <xdr:col>24</xdr:col>
      <xdr:colOff>829213</xdr:colOff>
      <xdr:row>65</xdr:row>
      <xdr:rowOff>157642</xdr:rowOff>
    </xdr:to>
    <xdr:sp macro="" textlink="">
      <xdr:nvSpPr>
        <xdr:cNvPr id="175" name="Text Box 40" hidden="1">
          <a:extLst>
            <a:ext uri="{FF2B5EF4-FFF2-40B4-BE49-F238E27FC236}">
              <a16:creationId xmlns:a16="http://schemas.microsoft.com/office/drawing/2014/main" id="{5186A126-FB94-4C56-B086-6DED7AB0E2EB}"/>
            </a:ext>
          </a:extLst>
        </xdr:cNvPr>
        <xdr:cNvSpPr txBox="1">
          <a:spLocks noChangeArrowheads="1"/>
        </xdr:cNvSpPr>
      </xdr:nvSpPr>
      <xdr:spPr bwMode="auto">
        <a:xfrm>
          <a:off x="24895340" y="14021699"/>
          <a:ext cx="1289050" cy="758872"/>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806444</xdr:colOff>
      <xdr:row>69</xdr:row>
      <xdr:rowOff>19541</xdr:rowOff>
    </xdr:from>
    <xdr:to>
      <xdr:col>7</xdr:col>
      <xdr:colOff>815010</xdr:colOff>
      <xdr:row>69</xdr:row>
      <xdr:rowOff>19541</xdr:rowOff>
    </xdr:to>
    <xdr:sp macro="" textlink="">
      <xdr:nvSpPr>
        <xdr:cNvPr id="176" name="Text Box 50" hidden="1">
          <a:extLst>
            <a:ext uri="{FF2B5EF4-FFF2-40B4-BE49-F238E27FC236}">
              <a16:creationId xmlns:a16="http://schemas.microsoft.com/office/drawing/2014/main" id="{28C16050-1E2C-484C-A452-F51FA93AC809}"/>
            </a:ext>
          </a:extLst>
        </xdr:cNvPr>
        <xdr:cNvSpPr txBox="1">
          <a:spLocks noChangeArrowheads="1"/>
        </xdr:cNvSpPr>
      </xdr:nvSpPr>
      <xdr:spPr bwMode="auto">
        <a:xfrm>
          <a:off x="8979642" y="15381685"/>
          <a:ext cx="1591582"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691754</xdr:colOff>
      <xdr:row>69</xdr:row>
      <xdr:rowOff>19541</xdr:rowOff>
    </xdr:from>
    <xdr:to>
      <xdr:col>10</xdr:col>
      <xdr:colOff>513954</xdr:colOff>
      <xdr:row>69</xdr:row>
      <xdr:rowOff>19541</xdr:rowOff>
    </xdr:to>
    <xdr:sp macro="" textlink="">
      <xdr:nvSpPr>
        <xdr:cNvPr id="177" name="Text Box 49" hidden="1">
          <a:extLst>
            <a:ext uri="{FF2B5EF4-FFF2-40B4-BE49-F238E27FC236}">
              <a16:creationId xmlns:a16="http://schemas.microsoft.com/office/drawing/2014/main" id="{B73F4AEA-FAEF-4A06-B16E-E73CFA35EF5E}"/>
            </a:ext>
          </a:extLst>
        </xdr:cNvPr>
        <xdr:cNvSpPr txBox="1">
          <a:spLocks noChangeArrowheads="1"/>
        </xdr:cNvSpPr>
      </xdr:nvSpPr>
      <xdr:spPr bwMode="auto">
        <a:xfrm>
          <a:off x="11293640" y="15381685"/>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347361</xdr:colOff>
      <xdr:row>28</xdr:row>
      <xdr:rowOff>32497</xdr:rowOff>
    </xdr:from>
    <xdr:to>
      <xdr:col>15</xdr:col>
      <xdr:colOff>752267</xdr:colOff>
      <xdr:row>31</xdr:row>
      <xdr:rowOff>153520</xdr:rowOff>
    </xdr:to>
    <xdr:sp macro="" textlink="">
      <xdr:nvSpPr>
        <xdr:cNvPr id="178" name="Text Box 48" hidden="1">
          <a:extLst>
            <a:ext uri="{FF2B5EF4-FFF2-40B4-BE49-F238E27FC236}">
              <a16:creationId xmlns:a16="http://schemas.microsoft.com/office/drawing/2014/main" id="{9D76AD83-17E6-4B10-9A7B-524931879C91}"/>
            </a:ext>
          </a:extLst>
        </xdr:cNvPr>
        <xdr:cNvSpPr txBox="1">
          <a:spLocks noChangeArrowheads="1"/>
        </xdr:cNvSpPr>
      </xdr:nvSpPr>
      <xdr:spPr bwMode="auto">
        <a:xfrm>
          <a:off x="16424440" y="5314576"/>
          <a:ext cx="1333500"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347361</xdr:colOff>
      <xdr:row>25</xdr:row>
      <xdr:rowOff>72465</xdr:rowOff>
    </xdr:from>
    <xdr:to>
      <xdr:col>15</xdr:col>
      <xdr:colOff>752267</xdr:colOff>
      <xdr:row>28</xdr:row>
      <xdr:rowOff>115047</xdr:rowOff>
    </xdr:to>
    <xdr:sp macro="" textlink="">
      <xdr:nvSpPr>
        <xdr:cNvPr id="179" name="Text Box 47" hidden="1">
          <a:extLst>
            <a:ext uri="{FF2B5EF4-FFF2-40B4-BE49-F238E27FC236}">
              <a16:creationId xmlns:a16="http://schemas.microsoft.com/office/drawing/2014/main" id="{8B9EF6C7-9EF8-4596-90F9-D385120E45C7}"/>
            </a:ext>
          </a:extLst>
        </xdr:cNvPr>
        <xdr:cNvSpPr txBox="1">
          <a:spLocks noChangeArrowheads="1"/>
        </xdr:cNvSpPr>
      </xdr:nvSpPr>
      <xdr:spPr bwMode="auto">
        <a:xfrm>
          <a:off x="16424440" y="4563036"/>
          <a:ext cx="1333500"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123243</xdr:colOff>
      <xdr:row>21</xdr:row>
      <xdr:rowOff>72838</xdr:rowOff>
    </xdr:from>
    <xdr:to>
      <xdr:col>17</xdr:col>
      <xdr:colOff>484820</xdr:colOff>
      <xdr:row>23</xdr:row>
      <xdr:rowOff>279026</xdr:rowOff>
    </xdr:to>
    <xdr:sp macro="" textlink="">
      <xdr:nvSpPr>
        <xdr:cNvPr id="180" name="Text Box 46" hidden="1">
          <a:extLst>
            <a:ext uri="{FF2B5EF4-FFF2-40B4-BE49-F238E27FC236}">
              <a16:creationId xmlns:a16="http://schemas.microsoft.com/office/drawing/2014/main" id="{B33A40B2-908D-4A86-A1F2-EFE964450AA3}"/>
            </a:ext>
          </a:extLst>
        </xdr:cNvPr>
        <xdr:cNvSpPr txBox="1">
          <a:spLocks noChangeArrowheads="1"/>
        </xdr:cNvSpPr>
      </xdr:nvSpPr>
      <xdr:spPr bwMode="auto">
        <a:xfrm>
          <a:off x="18056390"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31</xdr:row>
      <xdr:rowOff>191620</xdr:rowOff>
    </xdr:from>
    <xdr:to>
      <xdr:col>1</xdr:col>
      <xdr:colOff>4716277</xdr:colOff>
      <xdr:row>34</xdr:row>
      <xdr:rowOff>28388</xdr:rowOff>
    </xdr:to>
    <xdr:sp macro="" textlink="">
      <xdr:nvSpPr>
        <xdr:cNvPr id="181" name="Text Box 45" hidden="1">
          <a:extLst>
            <a:ext uri="{FF2B5EF4-FFF2-40B4-BE49-F238E27FC236}">
              <a16:creationId xmlns:a16="http://schemas.microsoft.com/office/drawing/2014/main" id="{34D7EAD1-6BFF-4A9A-9A1C-459267E21A1D}"/>
            </a:ext>
          </a:extLst>
        </xdr:cNvPr>
        <xdr:cNvSpPr txBox="1">
          <a:spLocks noChangeArrowheads="1"/>
        </xdr:cNvSpPr>
      </xdr:nvSpPr>
      <xdr:spPr bwMode="auto">
        <a:xfrm>
          <a:off x="4222750" y="6118038"/>
          <a:ext cx="1249177" cy="82512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3486150</xdr:colOff>
      <xdr:row>89</xdr:row>
      <xdr:rowOff>211114</xdr:rowOff>
    </xdr:from>
    <xdr:to>
      <xdr:col>2</xdr:col>
      <xdr:colOff>7093</xdr:colOff>
      <xdr:row>89</xdr:row>
      <xdr:rowOff>211114</xdr:rowOff>
    </xdr:to>
    <xdr:sp macro="" textlink="">
      <xdr:nvSpPr>
        <xdr:cNvPr id="182" name="Text Box 44" hidden="1">
          <a:extLst>
            <a:ext uri="{FF2B5EF4-FFF2-40B4-BE49-F238E27FC236}">
              <a16:creationId xmlns:a16="http://schemas.microsoft.com/office/drawing/2014/main" id="{239E9272-6975-4243-9137-3EA508FD04EF}"/>
            </a:ext>
          </a:extLst>
        </xdr:cNvPr>
        <xdr:cNvSpPr txBox="1">
          <a:spLocks noChangeArrowheads="1"/>
        </xdr:cNvSpPr>
      </xdr:nvSpPr>
      <xdr:spPr bwMode="auto">
        <a:xfrm>
          <a:off x="4241800" y="20230796"/>
          <a:ext cx="1492993"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915873</xdr:colOff>
      <xdr:row>62</xdr:row>
      <xdr:rowOff>120428</xdr:rowOff>
    </xdr:from>
    <xdr:to>
      <xdr:col>18</xdr:col>
      <xdr:colOff>351096</xdr:colOff>
      <xdr:row>65</xdr:row>
      <xdr:rowOff>157642</xdr:rowOff>
    </xdr:to>
    <xdr:sp macro="" textlink="">
      <xdr:nvSpPr>
        <xdr:cNvPr id="183" name="Text Box 43" hidden="1">
          <a:extLst>
            <a:ext uri="{FF2B5EF4-FFF2-40B4-BE49-F238E27FC236}">
              <a16:creationId xmlns:a16="http://schemas.microsoft.com/office/drawing/2014/main" id="{30725E94-B03D-4BCC-A915-43303086878C}"/>
            </a:ext>
          </a:extLst>
        </xdr:cNvPr>
        <xdr:cNvSpPr txBox="1">
          <a:spLocks noChangeArrowheads="1"/>
        </xdr:cNvSpPr>
      </xdr:nvSpPr>
      <xdr:spPr bwMode="auto">
        <a:xfrm>
          <a:off x="18850140" y="14021699"/>
          <a:ext cx="1289050" cy="75887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228578</xdr:colOff>
      <xdr:row>62</xdr:row>
      <xdr:rowOff>120428</xdr:rowOff>
    </xdr:from>
    <xdr:to>
      <xdr:col>21</xdr:col>
      <xdr:colOff>590155</xdr:colOff>
      <xdr:row>65</xdr:row>
      <xdr:rowOff>157642</xdr:rowOff>
    </xdr:to>
    <xdr:sp macro="" textlink="">
      <xdr:nvSpPr>
        <xdr:cNvPr id="184" name="Text Box 42" hidden="1">
          <a:extLst>
            <a:ext uri="{FF2B5EF4-FFF2-40B4-BE49-F238E27FC236}">
              <a16:creationId xmlns:a16="http://schemas.microsoft.com/office/drawing/2014/main" id="{FFC70C03-6667-4DDE-9527-78B47AC3D2D2}"/>
            </a:ext>
          </a:extLst>
        </xdr:cNvPr>
        <xdr:cNvSpPr txBox="1">
          <a:spLocks noChangeArrowheads="1"/>
        </xdr:cNvSpPr>
      </xdr:nvSpPr>
      <xdr:spPr bwMode="auto">
        <a:xfrm>
          <a:off x="21872740" y="14021699"/>
          <a:ext cx="1289050" cy="75887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467637</xdr:colOff>
      <xdr:row>62</xdr:row>
      <xdr:rowOff>120428</xdr:rowOff>
    </xdr:from>
    <xdr:to>
      <xdr:col>24</xdr:col>
      <xdr:colOff>829213</xdr:colOff>
      <xdr:row>65</xdr:row>
      <xdr:rowOff>157642</xdr:rowOff>
    </xdr:to>
    <xdr:sp macro="" textlink="">
      <xdr:nvSpPr>
        <xdr:cNvPr id="185" name="Text Box 41" hidden="1">
          <a:extLst>
            <a:ext uri="{FF2B5EF4-FFF2-40B4-BE49-F238E27FC236}">
              <a16:creationId xmlns:a16="http://schemas.microsoft.com/office/drawing/2014/main" id="{728F141E-8167-449D-97A8-70DAD1D0205E}"/>
            </a:ext>
          </a:extLst>
        </xdr:cNvPr>
        <xdr:cNvSpPr txBox="1">
          <a:spLocks noChangeArrowheads="1"/>
        </xdr:cNvSpPr>
      </xdr:nvSpPr>
      <xdr:spPr bwMode="auto">
        <a:xfrm>
          <a:off x="24895340" y="14021699"/>
          <a:ext cx="1289050" cy="75887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629375</xdr:colOff>
      <xdr:row>15</xdr:row>
      <xdr:rowOff>98238</xdr:rowOff>
    </xdr:from>
    <xdr:to>
      <xdr:col>20</xdr:col>
      <xdr:colOff>70949</xdr:colOff>
      <xdr:row>19</xdr:row>
      <xdr:rowOff>28388</xdr:rowOff>
    </xdr:to>
    <xdr:sp macro="" textlink="">
      <xdr:nvSpPr>
        <xdr:cNvPr id="186" name="Text Box 51" hidden="1">
          <a:extLst>
            <a:ext uri="{FF2B5EF4-FFF2-40B4-BE49-F238E27FC236}">
              <a16:creationId xmlns:a16="http://schemas.microsoft.com/office/drawing/2014/main" id="{0408B566-513D-41CB-BC7A-06723D05D61C}"/>
            </a:ext>
          </a:extLst>
        </xdr:cNvPr>
        <xdr:cNvSpPr txBox="1">
          <a:spLocks noChangeArrowheads="1"/>
        </xdr:cNvSpPr>
      </xdr:nvSpPr>
      <xdr:spPr bwMode="auto">
        <a:xfrm>
          <a:off x="20418590" y="2038350"/>
          <a:ext cx="1295400" cy="793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786652</xdr:colOff>
      <xdr:row>100</xdr:row>
      <xdr:rowOff>61259</xdr:rowOff>
    </xdr:from>
    <xdr:to>
      <xdr:col>7</xdr:col>
      <xdr:colOff>803836</xdr:colOff>
      <xdr:row>100</xdr:row>
      <xdr:rowOff>61259</xdr:rowOff>
    </xdr:to>
    <xdr:sp macro="" textlink="">
      <xdr:nvSpPr>
        <xdr:cNvPr id="187" name="Text Box 11" hidden="1">
          <a:extLst>
            <a:ext uri="{FF2B5EF4-FFF2-40B4-BE49-F238E27FC236}">
              <a16:creationId xmlns:a16="http://schemas.microsoft.com/office/drawing/2014/main" id="{315C7795-E6C1-472B-B7FF-FBDACBAFA72A}"/>
            </a:ext>
          </a:extLst>
        </xdr:cNvPr>
        <xdr:cNvSpPr txBox="1">
          <a:spLocks noChangeArrowheads="1"/>
        </xdr:cNvSpPr>
      </xdr:nvSpPr>
      <xdr:spPr bwMode="auto">
        <a:xfrm>
          <a:off x="8959850" y="23377712"/>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682064</xdr:colOff>
      <xdr:row>100</xdr:row>
      <xdr:rowOff>61259</xdr:rowOff>
    </xdr:from>
    <xdr:to>
      <xdr:col>10</xdr:col>
      <xdr:colOff>504264</xdr:colOff>
      <xdr:row>100</xdr:row>
      <xdr:rowOff>61259</xdr:rowOff>
    </xdr:to>
    <xdr:sp macro="" textlink="">
      <xdr:nvSpPr>
        <xdr:cNvPr id="188" name="Text Box 10" hidden="1">
          <a:extLst>
            <a:ext uri="{FF2B5EF4-FFF2-40B4-BE49-F238E27FC236}">
              <a16:creationId xmlns:a16="http://schemas.microsoft.com/office/drawing/2014/main" id="{60DB76B6-10EC-4883-B17C-9CA325F81BEB}"/>
            </a:ext>
          </a:extLst>
        </xdr:cNvPr>
        <xdr:cNvSpPr txBox="1">
          <a:spLocks noChangeArrowheads="1"/>
        </xdr:cNvSpPr>
      </xdr:nvSpPr>
      <xdr:spPr bwMode="auto">
        <a:xfrm>
          <a:off x="11283950" y="23377712"/>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381000</xdr:colOff>
      <xdr:row>28</xdr:row>
      <xdr:rowOff>32497</xdr:rowOff>
    </xdr:from>
    <xdr:to>
      <xdr:col>15</xdr:col>
      <xdr:colOff>742577</xdr:colOff>
      <xdr:row>31</xdr:row>
      <xdr:rowOff>153520</xdr:rowOff>
    </xdr:to>
    <xdr:sp macro="" textlink="">
      <xdr:nvSpPr>
        <xdr:cNvPr id="189" name="Text Box 9" hidden="1">
          <a:extLst>
            <a:ext uri="{FF2B5EF4-FFF2-40B4-BE49-F238E27FC236}">
              <a16:creationId xmlns:a16="http://schemas.microsoft.com/office/drawing/2014/main" id="{330119AF-D21B-41E1-903E-D2B5643DAEC8}"/>
            </a:ext>
          </a:extLst>
        </xdr:cNvPr>
        <xdr:cNvSpPr txBox="1">
          <a:spLocks noChangeArrowheads="1"/>
        </xdr:cNvSpPr>
      </xdr:nvSpPr>
      <xdr:spPr bwMode="auto">
        <a:xfrm>
          <a:off x="16459200" y="5314576"/>
          <a:ext cx="1289050"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381000</xdr:colOff>
      <xdr:row>25</xdr:row>
      <xdr:rowOff>72465</xdr:rowOff>
    </xdr:from>
    <xdr:to>
      <xdr:col>15</xdr:col>
      <xdr:colOff>742577</xdr:colOff>
      <xdr:row>28</xdr:row>
      <xdr:rowOff>115047</xdr:rowOff>
    </xdr:to>
    <xdr:sp macro="" textlink="">
      <xdr:nvSpPr>
        <xdr:cNvPr id="190" name="Text Box 8" hidden="1">
          <a:extLst>
            <a:ext uri="{FF2B5EF4-FFF2-40B4-BE49-F238E27FC236}">
              <a16:creationId xmlns:a16="http://schemas.microsoft.com/office/drawing/2014/main" id="{F8080779-78C3-4CA4-A23E-1569D2EA0124}"/>
            </a:ext>
          </a:extLst>
        </xdr:cNvPr>
        <xdr:cNvSpPr txBox="1">
          <a:spLocks noChangeArrowheads="1"/>
        </xdr:cNvSpPr>
      </xdr:nvSpPr>
      <xdr:spPr bwMode="auto">
        <a:xfrm>
          <a:off x="16459200" y="4563036"/>
          <a:ext cx="1289050"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113553</xdr:colOff>
      <xdr:row>21</xdr:row>
      <xdr:rowOff>72838</xdr:rowOff>
    </xdr:from>
    <xdr:to>
      <xdr:col>17</xdr:col>
      <xdr:colOff>475130</xdr:colOff>
      <xdr:row>23</xdr:row>
      <xdr:rowOff>279026</xdr:rowOff>
    </xdr:to>
    <xdr:sp macro="" textlink="">
      <xdr:nvSpPr>
        <xdr:cNvPr id="191" name="Text Box 7" hidden="1">
          <a:extLst>
            <a:ext uri="{FF2B5EF4-FFF2-40B4-BE49-F238E27FC236}">
              <a16:creationId xmlns:a16="http://schemas.microsoft.com/office/drawing/2014/main" id="{9B1F69C5-B1DC-4009-9BAE-47CA863D4C0E}"/>
            </a:ext>
          </a:extLst>
        </xdr:cNvPr>
        <xdr:cNvSpPr txBox="1">
          <a:spLocks noChangeArrowheads="1"/>
        </xdr:cNvSpPr>
      </xdr:nvSpPr>
      <xdr:spPr bwMode="auto">
        <a:xfrm>
          <a:off x="18046700"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31</xdr:row>
      <xdr:rowOff>191620</xdr:rowOff>
    </xdr:from>
    <xdr:to>
      <xdr:col>1</xdr:col>
      <xdr:colOff>4686300</xdr:colOff>
      <xdr:row>34</xdr:row>
      <xdr:rowOff>28388</xdr:rowOff>
    </xdr:to>
    <xdr:sp macro="" textlink="">
      <xdr:nvSpPr>
        <xdr:cNvPr id="192" name="Text Box 6" hidden="1">
          <a:extLst>
            <a:ext uri="{FF2B5EF4-FFF2-40B4-BE49-F238E27FC236}">
              <a16:creationId xmlns:a16="http://schemas.microsoft.com/office/drawing/2014/main" id="{D338E343-083A-4126-91E9-D9858D4C0A22}"/>
            </a:ext>
          </a:extLst>
        </xdr:cNvPr>
        <xdr:cNvSpPr txBox="1">
          <a:spLocks noChangeArrowheads="1"/>
        </xdr:cNvSpPr>
      </xdr:nvSpPr>
      <xdr:spPr bwMode="auto">
        <a:xfrm>
          <a:off x="4222750" y="6118038"/>
          <a:ext cx="1219200" cy="82512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173</xdr:row>
      <xdr:rowOff>179294</xdr:rowOff>
    </xdr:from>
    <xdr:to>
      <xdr:col>1</xdr:col>
      <xdr:colOff>4724400</xdr:colOff>
      <xdr:row>174</xdr:row>
      <xdr:rowOff>30629</xdr:rowOff>
    </xdr:to>
    <xdr:sp macro="" textlink="">
      <xdr:nvSpPr>
        <xdr:cNvPr id="193" name="Text Box 5" hidden="1">
          <a:extLst>
            <a:ext uri="{FF2B5EF4-FFF2-40B4-BE49-F238E27FC236}">
              <a16:creationId xmlns:a16="http://schemas.microsoft.com/office/drawing/2014/main" id="{F48F2BBF-6FFC-48A4-95C8-48D2A30E4DBC}"/>
            </a:ext>
          </a:extLst>
        </xdr:cNvPr>
        <xdr:cNvSpPr txBox="1">
          <a:spLocks noChangeArrowheads="1"/>
        </xdr:cNvSpPr>
      </xdr:nvSpPr>
      <xdr:spPr bwMode="auto">
        <a:xfrm>
          <a:off x="4222750" y="40462573"/>
          <a:ext cx="1257300" cy="35486"/>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906183</xdr:colOff>
      <xdr:row>98</xdr:row>
      <xdr:rowOff>27268</xdr:rowOff>
    </xdr:from>
    <xdr:to>
      <xdr:col>18</xdr:col>
      <xdr:colOff>341406</xdr:colOff>
      <xdr:row>98</xdr:row>
      <xdr:rowOff>255868</xdr:rowOff>
    </xdr:to>
    <xdr:sp macro="" textlink="">
      <xdr:nvSpPr>
        <xdr:cNvPr id="194" name="Text Box 4" hidden="1">
          <a:extLst>
            <a:ext uri="{FF2B5EF4-FFF2-40B4-BE49-F238E27FC236}">
              <a16:creationId xmlns:a16="http://schemas.microsoft.com/office/drawing/2014/main" id="{4739DDF3-B867-498A-99C4-F3FF6F52107D}"/>
            </a:ext>
          </a:extLst>
        </xdr:cNvPr>
        <xdr:cNvSpPr txBox="1">
          <a:spLocks noChangeArrowheads="1"/>
        </xdr:cNvSpPr>
      </xdr:nvSpPr>
      <xdr:spPr bwMode="auto">
        <a:xfrm>
          <a:off x="188404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218888</xdr:colOff>
      <xdr:row>98</xdr:row>
      <xdr:rowOff>27268</xdr:rowOff>
    </xdr:from>
    <xdr:to>
      <xdr:col>21</xdr:col>
      <xdr:colOff>580465</xdr:colOff>
      <xdr:row>98</xdr:row>
      <xdr:rowOff>255868</xdr:rowOff>
    </xdr:to>
    <xdr:sp macro="" textlink="">
      <xdr:nvSpPr>
        <xdr:cNvPr id="195" name="Text Box 3" hidden="1">
          <a:extLst>
            <a:ext uri="{FF2B5EF4-FFF2-40B4-BE49-F238E27FC236}">
              <a16:creationId xmlns:a16="http://schemas.microsoft.com/office/drawing/2014/main" id="{3DA9007A-AC5B-4CB7-B345-C93B45D88359}"/>
            </a:ext>
          </a:extLst>
        </xdr:cNvPr>
        <xdr:cNvSpPr txBox="1">
          <a:spLocks noChangeArrowheads="1"/>
        </xdr:cNvSpPr>
      </xdr:nvSpPr>
      <xdr:spPr bwMode="auto">
        <a:xfrm>
          <a:off x="218630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457947</xdr:colOff>
      <xdr:row>98</xdr:row>
      <xdr:rowOff>27268</xdr:rowOff>
    </xdr:from>
    <xdr:to>
      <xdr:col>24</xdr:col>
      <xdr:colOff>819523</xdr:colOff>
      <xdr:row>98</xdr:row>
      <xdr:rowOff>255868</xdr:rowOff>
    </xdr:to>
    <xdr:sp macro="" textlink="">
      <xdr:nvSpPr>
        <xdr:cNvPr id="196" name="Text Box 2" hidden="1">
          <a:extLst>
            <a:ext uri="{FF2B5EF4-FFF2-40B4-BE49-F238E27FC236}">
              <a16:creationId xmlns:a16="http://schemas.microsoft.com/office/drawing/2014/main" id="{D0BF4F1A-C285-4281-B5E9-0AC2B6E995B7}"/>
            </a:ext>
          </a:extLst>
        </xdr:cNvPr>
        <xdr:cNvSpPr txBox="1">
          <a:spLocks noChangeArrowheads="1"/>
        </xdr:cNvSpPr>
      </xdr:nvSpPr>
      <xdr:spPr bwMode="auto">
        <a:xfrm>
          <a:off x="248856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600635</xdr:colOff>
      <xdr:row>15</xdr:row>
      <xdr:rowOff>98238</xdr:rowOff>
    </xdr:from>
    <xdr:to>
      <xdr:col>20</xdr:col>
      <xdr:colOff>104588</xdr:colOff>
      <xdr:row>19</xdr:row>
      <xdr:rowOff>9338</xdr:rowOff>
    </xdr:to>
    <xdr:sp macro="" textlink="">
      <xdr:nvSpPr>
        <xdr:cNvPr id="197" name="Text Box 1" hidden="1">
          <a:extLst>
            <a:ext uri="{FF2B5EF4-FFF2-40B4-BE49-F238E27FC236}">
              <a16:creationId xmlns:a16="http://schemas.microsoft.com/office/drawing/2014/main" id="{670875FA-265B-4BBB-9E69-8EDA4D454061}"/>
            </a:ext>
          </a:extLst>
        </xdr:cNvPr>
        <xdr:cNvSpPr txBox="1">
          <a:spLocks noChangeArrowheads="1"/>
        </xdr:cNvSpPr>
      </xdr:nvSpPr>
      <xdr:spPr bwMode="auto">
        <a:xfrm>
          <a:off x="20389850" y="2038350"/>
          <a:ext cx="13589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51</xdr:row>
      <xdr:rowOff>36980</xdr:rowOff>
    </xdr:from>
    <xdr:to>
      <xdr:col>2</xdr:col>
      <xdr:colOff>685800</xdr:colOff>
      <xdr:row>54</xdr:row>
      <xdr:rowOff>86285</xdr:rowOff>
    </xdr:to>
    <xdr:sp macro="" textlink="">
      <xdr:nvSpPr>
        <xdr:cNvPr id="198" name="Text Box 12" hidden="1">
          <a:extLst>
            <a:ext uri="{FF2B5EF4-FFF2-40B4-BE49-F238E27FC236}">
              <a16:creationId xmlns:a16="http://schemas.microsoft.com/office/drawing/2014/main" id="{2DBE2BAC-AE05-42B6-8DE4-E0A11C706E43}"/>
            </a:ext>
          </a:extLst>
        </xdr:cNvPr>
        <xdr:cNvSpPr txBox="1">
          <a:spLocks noChangeArrowheads="1"/>
        </xdr:cNvSpPr>
      </xdr:nvSpPr>
      <xdr:spPr bwMode="auto">
        <a:xfrm>
          <a:off x="4984750" y="11734800"/>
          <a:ext cx="1428750" cy="77955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772459</xdr:colOff>
      <xdr:row>103</xdr:row>
      <xdr:rowOff>92635</xdr:rowOff>
    </xdr:from>
    <xdr:to>
      <xdr:col>19</xdr:col>
      <xdr:colOff>207682</xdr:colOff>
      <xdr:row>106</xdr:row>
      <xdr:rowOff>54535</xdr:rowOff>
    </xdr:to>
    <xdr:sp macro="" textlink="">
      <xdr:nvSpPr>
        <xdr:cNvPr id="199" name="Text Box 25" hidden="1">
          <a:extLst>
            <a:ext uri="{FF2B5EF4-FFF2-40B4-BE49-F238E27FC236}">
              <a16:creationId xmlns:a16="http://schemas.microsoft.com/office/drawing/2014/main" id="{5F155865-369F-4A2D-A73A-98843D4F898E}"/>
            </a:ext>
          </a:extLst>
        </xdr:cNvPr>
        <xdr:cNvSpPr txBox="1">
          <a:spLocks noChangeArrowheads="1"/>
        </xdr:cNvSpPr>
      </xdr:nvSpPr>
      <xdr:spPr bwMode="auto">
        <a:xfrm>
          <a:off x="19634200" y="24293979"/>
          <a:ext cx="1289050" cy="80047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85165</xdr:colOff>
      <xdr:row>103</xdr:row>
      <xdr:rowOff>92635</xdr:rowOff>
    </xdr:from>
    <xdr:to>
      <xdr:col>22</xdr:col>
      <xdr:colOff>446741</xdr:colOff>
      <xdr:row>106</xdr:row>
      <xdr:rowOff>54535</xdr:rowOff>
    </xdr:to>
    <xdr:sp macro="" textlink="">
      <xdr:nvSpPr>
        <xdr:cNvPr id="200" name="Text Box 26" hidden="1">
          <a:extLst>
            <a:ext uri="{FF2B5EF4-FFF2-40B4-BE49-F238E27FC236}">
              <a16:creationId xmlns:a16="http://schemas.microsoft.com/office/drawing/2014/main" id="{3A7A2A9F-80DB-4ABB-81D9-28AEF0921206}"/>
            </a:ext>
          </a:extLst>
        </xdr:cNvPr>
        <xdr:cNvSpPr txBox="1">
          <a:spLocks noChangeArrowheads="1"/>
        </xdr:cNvSpPr>
      </xdr:nvSpPr>
      <xdr:spPr bwMode="auto">
        <a:xfrm>
          <a:off x="22656800" y="24293979"/>
          <a:ext cx="1289050" cy="80047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324223</xdr:colOff>
      <xdr:row>103</xdr:row>
      <xdr:rowOff>92635</xdr:rowOff>
    </xdr:from>
    <xdr:to>
      <xdr:col>25</xdr:col>
      <xdr:colOff>685800</xdr:colOff>
      <xdr:row>106</xdr:row>
      <xdr:rowOff>54535</xdr:rowOff>
    </xdr:to>
    <xdr:sp macro="" textlink="">
      <xdr:nvSpPr>
        <xdr:cNvPr id="201" name="Text Box 27" hidden="1">
          <a:extLst>
            <a:ext uri="{FF2B5EF4-FFF2-40B4-BE49-F238E27FC236}">
              <a16:creationId xmlns:a16="http://schemas.microsoft.com/office/drawing/2014/main" id="{DACBADAF-A16C-4251-8C9E-98DB0FAB5093}"/>
            </a:ext>
          </a:extLst>
        </xdr:cNvPr>
        <xdr:cNvSpPr txBox="1">
          <a:spLocks noChangeArrowheads="1"/>
        </xdr:cNvSpPr>
      </xdr:nvSpPr>
      <xdr:spPr bwMode="auto">
        <a:xfrm>
          <a:off x="25679400" y="24293979"/>
          <a:ext cx="1289050" cy="80047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562535</xdr:colOff>
      <xdr:row>25</xdr:row>
      <xdr:rowOff>72465</xdr:rowOff>
    </xdr:from>
    <xdr:to>
      <xdr:col>19</xdr:col>
      <xdr:colOff>886012</xdr:colOff>
      <xdr:row>28</xdr:row>
      <xdr:rowOff>51547</xdr:rowOff>
    </xdr:to>
    <xdr:sp macro="" textlink="">
      <xdr:nvSpPr>
        <xdr:cNvPr id="202" name="Text Box 28" hidden="1">
          <a:extLst>
            <a:ext uri="{FF2B5EF4-FFF2-40B4-BE49-F238E27FC236}">
              <a16:creationId xmlns:a16="http://schemas.microsoft.com/office/drawing/2014/main" id="{7255F18B-E981-47AD-BA15-33E591767ABD}"/>
            </a:ext>
          </a:extLst>
        </xdr:cNvPr>
        <xdr:cNvSpPr txBox="1">
          <a:spLocks noChangeArrowheads="1"/>
        </xdr:cNvSpPr>
      </xdr:nvSpPr>
      <xdr:spPr bwMode="auto">
        <a:xfrm>
          <a:off x="20351750" y="4563036"/>
          <a:ext cx="1250950" cy="77059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786652</xdr:colOff>
      <xdr:row>100</xdr:row>
      <xdr:rowOff>61259</xdr:rowOff>
    </xdr:from>
    <xdr:to>
      <xdr:col>7</xdr:col>
      <xdr:colOff>803836</xdr:colOff>
      <xdr:row>100</xdr:row>
      <xdr:rowOff>61259</xdr:rowOff>
    </xdr:to>
    <xdr:sp macro="" textlink="">
      <xdr:nvSpPr>
        <xdr:cNvPr id="203" name="Text Box 44" hidden="1">
          <a:extLst>
            <a:ext uri="{FF2B5EF4-FFF2-40B4-BE49-F238E27FC236}">
              <a16:creationId xmlns:a16="http://schemas.microsoft.com/office/drawing/2014/main" id="{D0626D30-E301-4495-ABB6-192080689A17}"/>
            </a:ext>
          </a:extLst>
        </xdr:cNvPr>
        <xdr:cNvSpPr txBox="1">
          <a:spLocks noChangeArrowheads="1"/>
        </xdr:cNvSpPr>
      </xdr:nvSpPr>
      <xdr:spPr bwMode="auto">
        <a:xfrm>
          <a:off x="8959850" y="23377712"/>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682064</xdr:colOff>
      <xdr:row>100</xdr:row>
      <xdr:rowOff>61259</xdr:rowOff>
    </xdr:from>
    <xdr:to>
      <xdr:col>10</xdr:col>
      <xdr:colOff>504264</xdr:colOff>
      <xdr:row>100</xdr:row>
      <xdr:rowOff>61259</xdr:rowOff>
    </xdr:to>
    <xdr:sp macro="" textlink="">
      <xdr:nvSpPr>
        <xdr:cNvPr id="204" name="Text Box 43" hidden="1">
          <a:extLst>
            <a:ext uri="{FF2B5EF4-FFF2-40B4-BE49-F238E27FC236}">
              <a16:creationId xmlns:a16="http://schemas.microsoft.com/office/drawing/2014/main" id="{944672EB-32D9-453F-9834-E13327DEF535}"/>
            </a:ext>
          </a:extLst>
        </xdr:cNvPr>
        <xdr:cNvSpPr txBox="1">
          <a:spLocks noChangeArrowheads="1"/>
        </xdr:cNvSpPr>
      </xdr:nvSpPr>
      <xdr:spPr bwMode="auto">
        <a:xfrm>
          <a:off x="11283950" y="23377712"/>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381000</xdr:colOff>
      <xdr:row>28</xdr:row>
      <xdr:rowOff>32497</xdr:rowOff>
    </xdr:from>
    <xdr:to>
      <xdr:col>15</xdr:col>
      <xdr:colOff>742577</xdr:colOff>
      <xdr:row>31</xdr:row>
      <xdr:rowOff>153520</xdr:rowOff>
    </xdr:to>
    <xdr:sp macro="" textlink="">
      <xdr:nvSpPr>
        <xdr:cNvPr id="205" name="Text Box 42" hidden="1">
          <a:extLst>
            <a:ext uri="{FF2B5EF4-FFF2-40B4-BE49-F238E27FC236}">
              <a16:creationId xmlns:a16="http://schemas.microsoft.com/office/drawing/2014/main" id="{1816ED6A-F2DB-4054-A3BF-491E7DD8C2CD}"/>
            </a:ext>
          </a:extLst>
        </xdr:cNvPr>
        <xdr:cNvSpPr txBox="1">
          <a:spLocks noChangeArrowheads="1"/>
        </xdr:cNvSpPr>
      </xdr:nvSpPr>
      <xdr:spPr bwMode="auto">
        <a:xfrm>
          <a:off x="16459200" y="5314576"/>
          <a:ext cx="1289050"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381000</xdr:colOff>
      <xdr:row>25</xdr:row>
      <xdr:rowOff>72465</xdr:rowOff>
    </xdr:from>
    <xdr:to>
      <xdr:col>15</xdr:col>
      <xdr:colOff>742577</xdr:colOff>
      <xdr:row>28</xdr:row>
      <xdr:rowOff>115047</xdr:rowOff>
    </xdr:to>
    <xdr:sp macro="" textlink="">
      <xdr:nvSpPr>
        <xdr:cNvPr id="206" name="Text Box 41" hidden="1">
          <a:extLst>
            <a:ext uri="{FF2B5EF4-FFF2-40B4-BE49-F238E27FC236}">
              <a16:creationId xmlns:a16="http://schemas.microsoft.com/office/drawing/2014/main" id="{B1BC53A6-212D-4F4B-BC52-DDD55697EE92}"/>
            </a:ext>
          </a:extLst>
        </xdr:cNvPr>
        <xdr:cNvSpPr txBox="1">
          <a:spLocks noChangeArrowheads="1"/>
        </xdr:cNvSpPr>
      </xdr:nvSpPr>
      <xdr:spPr bwMode="auto">
        <a:xfrm>
          <a:off x="16459200" y="4563036"/>
          <a:ext cx="1289050"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113553</xdr:colOff>
      <xdr:row>21</xdr:row>
      <xdr:rowOff>72838</xdr:rowOff>
    </xdr:from>
    <xdr:to>
      <xdr:col>17</xdr:col>
      <xdr:colOff>475130</xdr:colOff>
      <xdr:row>23</xdr:row>
      <xdr:rowOff>279026</xdr:rowOff>
    </xdr:to>
    <xdr:sp macro="" textlink="">
      <xdr:nvSpPr>
        <xdr:cNvPr id="207" name="Text Box 40" hidden="1">
          <a:extLst>
            <a:ext uri="{FF2B5EF4-FFF2-40B4-BE49-F238E27FC236}">
              <a16:creationId xmlns:a16="http://schemas.microsoft.com/office/drawing/2014/main" id="{D329CA19-9458-4AF6-9AAC-C789A5E2E61F}"/>
            </a:ext>
          </a:extLst>
        </xdr:cNvPr>
        <xdr:cNvSpPr txBox="1">
          <a:spLocks noChangeArrowheads="1"/>
        </xdr:cNvSpPr>
      </xdr:nvSpPr>
      <xdr:spPr bwMode="auto">
        <a:xfrm>
          <a:off x="18046700"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31</xdr:row>
      <xdr:rowOff>191620</xdr:rowOff>
    </xdr:from>
    <xdr:to>
      <xdr:col>1</xdr:col>
      <xdr:colOff>4686300</xdr:colOff>
      <xdr:row>34</xdr:row>
      <xdr:rowOff>28388</xdr:rowOff>
    </xdr:to>
    <xdr:sp macro="" textlink="">
      <xdr:nvSpPr>
        <xdr:cNvPr id="208" name="Text Box 39" hidden="1">
          <a:extLst>
            <a:ext uri="{FF2B5EF4-FFF2-40B4-BE49-F238E27FC236}">
              <a16:creationId xmlns:a16="http://schemas.microsoft.com/office/drawing/2014/main" id="{89250C48-EE30-4134-A4DA-6B7649173D40}"/>
            </a:ext>
          </a:extLst>
        </xdr:cNvPr>
        <xdr:cNvSpPr txBox="1">
          <a:spLocks noChangeArrowheads="1"/>
        </xdr:cNvSpPr>
      </xdr:nvSpPr>
      <xdr:spPr bwMode="auto">
        <a:xfrm>
          <a:off x="4222750" y="6118038"/>
          <a:ext cx="1219200" cy="82512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173</xdr:row>
      <xdr:rowOff>179294</xdr:rowOff>
    </xdr:from>
    <xdr:to>
      <xdr:col>1</xdr:col>
      <xdr:colOff>4724400</xdr:colOff>
      <xdr:row>174</xdr:row>
      <xdr:rowOff>30629</xdr:rowOff>
    </xdr:to>
    <xdr:sp macro="" textlink="">
      <xdr:nvSpPr>
        <xdr:cNvPr id="209" name="Text Box 38" hidden="1">
          <a:extLst>
            <a:ext uri="{FF2B5EF4-FFF2-40B4-BE49-F238E27FC236}">
              <a16:creationId xmlns:a16="http://schemas.microsoft.com/office/drawing/2014/main" id="{B5593585-E86F-44F1-A866-5692CE3548BD}"/>
            </a:ext>
          </a:extLst>
        </xdr:cNvPr>
        <xdr:cNvSpPr txBox="1">
          <a:spLocks noChangeArrowheads="1"/>
        </xdr:cNvSpPr>
      </xdr:nvSpPr>
      <xdr:spPr bwMode="auto">
        <a:xfrm>
          <a:off x="4222750" y="40462573"/>
          <a:ext cx="1257300" cy="35486"/>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906183</xdr:colOff>
      <xdr:row>98</xdr:row>
      <xdr:rowOff>27268</xdr:rowOff>
    </xdr:from>
    <xdr:to>
      <xdr:col>18</xdr:col>
      <xdr:colOff>341406</xdr:colOff>
      <xdr:row>98</xdr:row>
      <xdr:rowOff>255868</xdr:rowOff>
    </xdr:to>
    <xdr:sp macro="" textlink="">
      <xdr:nvSpPr>
        <xdr:cNvPr id="210" name="Text Box 37" hidden="1">
          <a:extLst>
            <a:ext uri="{FF2B5EF4-FFF2-40B4-BE49-F238E27FC236}">
              <a16:creationId xmlns:a16="http://schemas.microsoft.com/office/drawing/2014/main" id="{B4862B6F-0BFF-4522-816C-2E00AFF137FA}"/>
            </a:ext>
          </a:extLst>
        </xdr:cNvPr>
        <xdr:cNvSpPr txBox="1">
          <a:spLocks noChangeArrowheads="1"/>
        </xdr:cNvSpPr>
      </xdr:nvSpPr>
      <xdr:spPr bwMode="auto">
        <a:xfrm>
          <a:off x="188404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218888</xdr:colOff>
      <xdr:row>98</xdr:row>
      <xdr:rowOff>27268</xdr:rowOff>
    </xdr:from>
    <xdr:to>
      <xdr:col>21</xdr:col>
      <xdr:colOff>580465</xdr:colOff>
      <xdr:row>98</xdr:row>
      <xdr:rowOff>255868</xdr:rowOff>
    </xdr:to>
    <xdr:sp macro="" textlink="">
      <xdr:nvSpPr>
        <xdr:cNvPr id="211" name="Text Box 36" hidden="1">
          <a:extLst>
            <a:ext uri="{FF2B5EF4-FFF2-40B4-BE49-F238E27FC236}">
              <a16:creationId xmlns:a16="http://schemas.microsoft.com/office/drawing/2014/main" id="{1A626188-3053-488D-B402-6381B1BAB19B}"/>
            </a:ext>
          </a:extLst>
        </xdr:cNvPr>
        <xdr:cNvSpPr txBox="1">
          <a:spLocks noChangeArrowheads="1"/>
        </xdr:cNvSpPr>
      </xdr:nvSpPr>
      <xdr:spPr bwMode="auto">
        <a:xfrm>
          <a:off x="218630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457947</xdr:colOff>
      <xdr:row>98</xdr:row>
      <xdr:rowOff>27268</xdr:rowOff>
    </xdr:from>
    <xdr:to>
      <xdr:col>24</xdr:col>
      <xdr:colOff>819523</xdr:colOff>
      <xdr:row>98</xdr:row>
      <xdr:rowOff>255868</xdr:rowOff>
    </xdr:to>
    <xdr:sp macro="" textlink="">
      <xdr:nvSpPr>
        <xdr:cNvPr id="212" name="Text Box 35" hidden="1">
          <a:extLst>
            <a:ext uri="{FF2B5EF4-FFF2-40B4-BE49-F238E27FC236}">
              <a16:creationId xmlns:a16="http://schemas.microsoft.com/office/drawing/2014/main" id="{7BC7A37F-74AD-4930-8CBE-0A9E105A5FED}"/>
            </a:ext>
          </a:extLst>
        </xdr:cNvPr>
        <xdr:cNvSpPr txBox="1">
          <a:spLocks noChangeArrowheads="1"/>
        </xdr:cNvSpPr>
      </xdr:nvSpPr>
      <xdr:spPr bwMode="auto">
        <a:xfrm>
          <a:off x="248856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600635</xdr:colOff>
      <xdr:row>15</xdr:row>
      <xdr:rowOff>98238</xdr:rowOff>
    </xdr:from>
    <xdr:to>
      <xdr:col>20</xdr:col>
      <xdr:colOff>104588</xdr:colOff>
      <xdr:row>19</xdr:row>
      <xdr:rowOff>9338</xdr:rowOff>
    </xdr:to>
    <xdr:sp macro="" textlink="">
      <xdr:nvSpPr>
        <xdr:cNvPr id="213" name="Text Box 34" hidden="1">
          <a:extLst>
            <a:ext uri="{FF2B5EF4-FFF2-40B4-BE49-F238E27FC236}">
              <a16:creationId xmlns:a16="http://schemas.microsoft.com/office/drawing/2014/main" id="{D288E8B2-17F1-41AA-B3B3-374C2616AB6B}"/>
            </a:ext>
          </a:extLst>
        </xdr:cNvPr>
        <xdr:cNvSpPr txBox="1">
          <a:spLocks noChangeArrowheads="1"/>
        </xdr:cNvSpPr>
      </xdr:nvSpPr>
      <xdr:spPr bwMode="auto">
        <a:xfrm>
          <a:off x="20389850" y="2038350"/>
          <a:ext cx="13589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51</xdr:row>
      <xdr:rowOff>36980</xdr:rowOff>
    </xdr:from>
    <xdr:to>
      <xdr:col>2</xdr:col>
      <xdr:colOff>685800</xdr:colOff>
      <xdr:row>54</xdr:row>
      <xdr:rowOff>86285</xdr:rowOff>
    </xdr:to>
    <xdr:sp macro="" textlink="">
      <xdr:nvSpPr>
        <xdr:cNvPr id="214" name="Text Box 33" hidden="1">
          <a:extLst>
            <a:ext uri="{FF2B5EF4-FFF2-40B4-BE49-F238E27FC236}">
              <a16:creationId xmlns:a16="http://schemas.microsoft.com/office/drawing/2014/main" id="{BC13EF71-F402-4D26-8187-8F539D195E7F}"/>
            </a:ext>
          </a:extLst>
        </xdr:cNvPr>
        <xdr:cNvSpPr txBox="1">
          <a:spLocks noChangeArrowheads="1"/>
        </xdr:cNvSpPr>
      </xdr:nvSpPr>
      <xdr:spPr bwMode="auto">
        <a:xfrm>
          <a:off x="4984750" y="11734800"/>
          <a:ext cx="1428750" cy="779556"/>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772459</xdr:colOff>
      <xdr:row>103</xdr:row>
      <xdr:rowOff>92635</xdr:rowOff>
    </xdr:from>
    <xdr:to>
      <xdr:col>19</xdr:col>
      <xdr:colOff>207682</xdr:colOff>
      <xdr:row>106</xdr:row>
      <xdr:rowOff>54535</xdr:rowOff>
    </xdr:to>
    <xdr:sp macro="" textlink="">
      <xdr:nvSpPr>
        <xdr:cNvPr id="215" name="Text Box 32" hidden="1">
          <a:extLst>
            <a:ext uri="{FF2B5EF4-FFF2-40B4-BE49-F238E27FC236}">
              <a16:creationId xmlns:a16="http://schemas.microsoft.com/office/drawing/2014/main" id="{A16D102F-551E-4C11-A790-9638EA3FF6A2}"/>
            </a:ext>
          </a:extLst>
        </xdr:cNvPr>
        <xdr:cNvSpPr txBox="1">
          <a:spLocks noChangeArrowheads="1"/>
        </xdr:cNvSpPr>
      </xdr:nvSpPr>
      <xdr:spPr bwMode="auto">
        <a:xfrm>
          <a:off x="19634200" y="24293979"/>
          <a:ext cx="1289050" cy="800474"/>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85165</xdr:colOff>
      <xdr:row>103</xdr:row>
      <xdr:rowOff>92635</xdr:rowOff>
    </xdr:from>
    <xdr:to>
      <xdr:col>22</xdr:col>
      <xdr:colOff>446741</xdr:colOff>
      <xdr:row>106</xdr:row>
      <xdr:rowOff>54535</xdr:rowOff>
    </xdr:to>
    <xdr:sp macro="" textlink="">
      <xdr:nvSpPr>
        <xdr:cNvPr id="216" name="Text Box 31" hidden="1">
          <a:extLst>
            <a:ext uri="{FF2B5EF4-FFF2-40B4-BE49-F238E27FC236}">
              <a16:creationId xmlns:a16="http://schemas.microsoft.com/office/drawing/2014/main" id="{80BBEC1B-6DA8-4470-9928-54E481068EC1}"/>
            </a:ext>
          </a:extLst>
        </xdr:cNvPr>
        <xdr:cNvSpPr txBox="1">
          <a:spLocks noChangeArrowheads="1"/>
        </xdr:cNvSpPr>
      </xdr:nvSpPr>
      <xdr:spPr bwMode="auto">
        <a:xfrm>
          <a:off x="22656800" y="24293979"/>
          <a:ext cx="1289050" cy="800474"/>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324223</xdr:colOff>
      <xdr:row>103</xdr:row>
      <xdr:rowOff>92635</xdr:rowOff>
    </xdr:from>
    <xdr:to>
      <xdr:col>25</xdr:col>
      <xdr:colOff>685800</xdr:colOff>
      <xdr:row>106</xdr:row>
      <xdr:rowOff>54535</xdr:rowOff>
    </xdr:to>
    <xdr:sp macro="" textlink="">
      <xdr:nvSpPr>
        <xdr:cNvPr id="217" name="Text Box 30" hidden="1">
          <a:extLst>
            <a:ext uri="{FF2B5EF4-FFF2-40B4-BE49-F238E27FC236}">
              <a16:creationId xmlns:a16="http://schemas.microsoft.com/office/drawing/2014/main" id="{80C0C5D3-CD75-4226-95E4-E5A93F14FE69}"/>
            </a:ext>
          </a:extLst>
        </xdr:cNvPr>
        <xdr:cNvSpPr txBox="1">
          <a:spLocks noChangeArrowheads="1"/>
        </xdr:cNvSpPr>
      </xdr:nvSpPr>
      <xdr:spPr bwMode="auto">
        <a:xfrm>
          <a:off x="25679400" y="24293979"/>
          <a:ext cx="1289050" cy="800474"/>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562535</xdr:colOff>
      <xdr:row>25</xdr:row>
      <xdr:rowOff>72465</xdr:rowOff>
    </xdr:from>
    <xdr:to>
      <xdr:col>19</xdr:col>
      <xdr:colOff>886012</xdr:colOff>
      <xdr:row>28</xdr:row>
      <xdr:rowOff>32497</xdr:rowOff>
    </xdr:to>
    <xdr:sp macro="" textlink="">
      <xdr:nvSpPr>
        <xdr:cNvPr id="218" name="Text Box 29" hidden="1">
          <a:extLst>
            <a:ext uri="{FF2B5EF4-FFF2-40B4-BE49-F238E27FC236}">
              <a16:creationId xmlns:a16="http://schemas.microsoft.com/office/drawing/2014/main" id="{6C2E1603-A2AC-42D9-A5D9-2D141DF7D298}"/>
            </a:ext>
          </a:extLst>
        </xdr:cNvPr>
        <xdr:cNvSpPr txBox="1">
          <a:spLocks noChangeArrowheads="1"/>
        </xdr:cNvSpPr>
      </xdr:nvSpPr>
      <xdr:spPr bwMode="auto">
        <a:xfrm>
          <a:off x="20351750" y="4563036"/>
          <a:ext cx="1250950" cy="751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786652</xdr:colOff>
      <xdr:row>100</xdr:row>
      <xdr:rowOff>61259</xdr:rowOff>
    </xdr:from>
    <xdr:to>
      <xdr:col>7</xdr:col>
      <xdr:colOff>803836</xdr:colOff>
      <xdr:row>100</xdr:row>
      <xdr:rowOff>61259</xdr:rowOff>
    </xdr:to>
    <xdr:sp macro="" textlink="">
      <xdr:nvSpPr>
        <xdr:cNvPr id="219" name="Text Box 60" hidden="1">
          <a:extLst>
            <a:ext uri="{FF2B5EF4-FFF2-40B4-BE49-F238E27FC236}">
              <a16:creationId xmlns:a16="http://schemas.microsoft.com/office/drawing/2014/main" id="{6A980248-1D12-467A-9265-6E3C01AA2285}"/>
            </a:ext>
          </a:extLst>
        </xdr:cNvPr>
        <xdr:cNvSpPr txBox="1">
          <a:spLocks noChangeArrowheads="1"/>
        </xdr:cNvSpPr>
      </xdr:nvSpPr>
      <xdr:spPr bwMode="auto">
        <a:xfrm>
          <a:off x="8959850" y="23377712"/>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682064</xdr:colOff>
      <xdr:row>100</xdr:row>
      <xdr:rowOff>61259</xdr:rowOff>
    </xdr:from>
    <xdr:to>
      <xdr:col>10</xdr:col>
      <xdr:colOff>504264</xdr:colOff>
      <xdr:row>100</xdr:row>
      <xdr:rowOff>61259</xdr:rowOff>
    </xdr:to>
    <xdr:sp macro="" textlink="">
      <xdr:nvSpPr>
        <xdr:cNvPr id="220" name="Text Box 59" hidden="1">
          <a:extLst>
            <a:ext uri="{FF2B5EF4-FFF2-40B4-BE49-F238E27FC236}">
              <a16:creationId xmlns:a16="http://schemas.microsoft.com/office/drawing/2014/main" id="{F1EA1CC1-4867-451D-BA6B-999D26EA6426}"/>
            </a:ext>
          </a:extLst>
        </xdr:cNvPr>
        <xdr:cNvSpPr txBox="1">
          <a:spLocks noChangeArrowheads="1"/>
        </xdr:cNvSpPr>
      </xdr:nvSpPr>
      <xdr:spPr bwMode="auto">
        <a:xfrm>
          <a:off x="11283950" y="23377712"/>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381000</xdr:colOff>
      <xdr:row>28</xdr:row>
      <xdr:rowOff>32497</xdr:rowOff>
    </xdr:from>
    <xdr:to>
      <xdr:col>15</xdr:col>
      <xdr:colOff>742577</xdr:colOff>
      <xdr:row>31</xdr:row>
      <xdr:rowOff>153520</xdr:rowOff>
    </xdr:to>
    <xdr:sp macro="" textlink="">
      <xdr:nvSpPr>
        <xdr:cNvPr id="221" name="Text Box 58" hidden="1">
          <a:extLst>
            <a:ext uri="{FF2B5EF4-FFF2-40B4-BE49-F238E27FC236}">
              <a16:creationId xmlns:a16="http://schemas.microsoft.com/office/drawing/2014/main" id="{7DB3C464-14A9-4A2D-AC66-88C7C2BBC559}"/>
            </a:ext>
          </a:extLst>
        </xdr:cNvPr>
        <xdr:cNvSpPr txBox="1">
          <a:spLocks noChangeArrowheads="1"/>
        </xdr:cNvSpPr>
      </xdr:nvSpPr>
      <xdr:spPr bwMode="auto">
        <a:xfrm>
          <a:off x="16459200" y="5314576"/>
          <a:ext cx="1289050"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381000</xdr:colOff>
      <xdr:row>25</xdr:row>
      <xdr:rowOff>72465</xdr:rowOff>
    </xdr:from>
    <xdr:to>
      <xdr:col>15</xdr:col>
      <xdr:colOff>742577</xdr:colOff>
      <xdr:row>28</xdr:row>
      <xdr:rowOff>115047</xdr:rowOff>
    </xdr:to>
    <xdr:sp macro="" textlink="">
      <xdr:nvSpPr>
        <xdr:cNvPr id="222" name="Text Box 57" hidden="1">
          <a:extLst>
            <a:ext uri="{FF2B5EF4-FFF2-40B4-BE49-F238E27FC236}">
              <a16:creationId xmlns:a16="http://schemas.microsoft.com/office/drawing/2014/main" id="{820D90C3-39A7-4D43-8E16-B6F936026622}"/>
            </a:ext>
          </a:extLst>
        </xdr:cNvPr>
        <xdr:cNvSpPr txBox="1">
          <a:spLocks noChangeArrowheads="1"/>
        </xdr:cNvSpPr>
      </xdr:nvSpPr>
      <xdr:spPr bwMode="auto">
        <a:xfrm>
          <a:off x="16459200" y="4563036"/>
          <a:ext cx="1289050"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113553</xdr:colOff>
      <xdr:row>21</xdr:row>
      <xdr:rowOff>72838</xdr:rowOff>
    </xdr:from>
    <xdr:to>
      <xdr:col>17</xdr:col>
      <xdr:colOff>475130</xdr:colOff>
      <xdr:row>23</xdr:row>
      <xdr:rowOff>279026</xdr:rowOff>
    </xdr:to>
    <xdr:sp macro="" textlink="">
      <xdr:nvSpPr>
        <xdr:cNvPr id="223" name="Text Box 56" hidden="1">
          <a:extLst>
            <a:ext uri="{FF2B5EF4-FFF2-40B4-BE49-F238E27FC236}">
              <a16:creationId xmlns:a16="http://schemas.microsoft.com/office/drawing/2014/main" id="{AA584057-DC5D-44F3-ADF1-26D0772000C5}"/>
            </a:ext>
          </a:extLst>
        </xdr:cNvPr>
        <xdr:cNvSpPr txBox="1">
          <a:spLocks noChangeArrowheads="1"/>
        </xdr:cNvSpPr>
      </xdr:nvSpPr>
      <xdr:spPr bwMode="auto">
        <a:xfrm>
          <a:off x="18046700"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31</xdr:row>
      <xdr:rowOff>191620</xdr:rowOff>
    </xdr:from>
    <xdr:to>
      <xdr:col>1</xdr:col>
      <xdr:colOff>4686300</xdr:colOff>
      <xdr:row>34</xdr:row>
      <xdr:rowOff>28388</xdr:rowOff>
    </xdr:to>
    <xdr:sp macro="" textlink="">
      <xdr:nvSpPr>
        <xdr:cNvPr id="224" name="Text Box 55" hidden="1">
          <a:extLst>
            <a:ext uri="{FF2B5EF4-FFF2-40B4-BE49-F238E27FC236}">
              <a16:creationId xmlns:a16="http://schemas.microsoft.com/office/drawing/2014/main" id="{FAC049E7-B18E-4705-AFBB-F025E00A64C4}"/>
            </a:ext>
          </a:extLst>
        </xdr:cNvPr>
        <xdr:cNvSpPr txBox="1">
          <a:spLocks noChangeArrowheads="1"/>
        </xdr:cNvSpPr>
      </xdr:nvSpPr>
      <xdr:spPr bwMode="auto">
        <a:xfrm>
          <a:off x="4222750" y="6118038"/>
          <a:ext cx="1219200" cy="82512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173</xdr:row>
      <xdr:rowOff>179294</xdr:rowOff>
    </xdr:from>
    <xdr:to>
      <xdr:col>1</xdr:col>
      <xdr:colOff>4724400</xdr:colOff>
      <xdr:row>174</xdr:row>
      <xdr:rowOff>30629</xdr:rowOff>
    </xdr:to>
    <xdr:sp macro="" textlink="">
      <xdr:nvSpPr>
        <xdr:cNvPr id="225" name="Text Box 54" hidden="1">
          <a:extLst>
            <a:ext uri="{FF2B5EF4-FFF2-40B4-BE49-F238E27FC236}">
              <a16:creationId xmlns:a16="http://schemas.microsoft.com/office/drawing/2014/main" id="{DFF73731-3E3B-4B17-BF6F-FC8E7C052338}"/>
            </a:ext>
          </a:extLst>
        </xdr:cNvPr>
        <xdr:cNvSpPr txBox="1">
          <a:spLocks noChangeArrowheads="1"/>
        </xdr:cNvSpPr>
      </xdr:nvSpPr>
      <xdr:spPr bwMode="auto">
        <a:xfrm>
          <a:off x="4222750" y="40462573"/>
          <a:ext cx="1257300" cy="35486"/>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906183</xdr:colOff>
      <xdr:row>98</xdr:row>
      <xdr:rowOff>27268</xdr:rowOff>
    </xdr:from>
    <xdr:to>
      <xdr:col>18</xdr:col>
      <xdr:colOff>341406</xdr:colOff>
      <xdr:row>98</xdr:row>
      <xdr:rowOff>255868</xdr:rowOff>
    </xdr:to>
    <xdr:sp macro="" textlink="">
      <xdr:nvSpPr>
        <xdr:cNvPr id="226" name="Text Box 53" hidden="1">
          <a:extLst>
            <a:ext uri="{FF2B5EF4-FFF2-40B4-BE49-F238E27FC236}">
              <a16:creationId xmlns:a16="http://schemas.microsoft.com/office/drawing/2014/main" id="{3B14A920-A4D1-4082-9959-E9C37CE7A62B}"/>
            </a:ext>
          </a:extLst>
        </xdr:cNvPr>
        <xdr:cNvSpPr txBox="1">
          <a:spLocks noChangeArrowheads="1"/>
        </xdr:cNvSpPr>
      </xdr:nvSpPr>
      <xdr:spPr bwMode="auto">
        <a:xfrm>
          <a:off x="188404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218888</xdr:colOff>
      <xdr:row>98</xdr:row>
      <xdr:rowOff>27268</xdr:rowOff>
    </xdr:from>
    <xdr:to>
      <xdr:col>21</xdr:col>
      <xdr:colOff>580465</xdr:colOff>
      <xdr:row>98</xdr:row>
      <xdr:rowOff>255868</xdr:rowOff>
    </xdr:to>
    <xdr:sp macro="" textlink="">
      <xdr:nvSpPr>
        <xdr:cNvPr id="227" name="Text Box 52" hidden="1">
          <a:extLst>
            <a:ext uri="{FF2B5EF4-FFF2-40B4-BE49-F238E27FC236}">
              <a16:creationId xmlns:a16="http://schemas.microsoft.com/office/drawing/2014/main" id="{B3486FAA-A258-48FC-8611-2B6E93DAF1C9}"/>
            </a:ext>
          </a:extLst>
        </xdr:cNvPr>
        <xdr:cNvSpPr txBox="1">
          <a:spLocks noChangeArrowheads="1"/>
        </xdr:cNvSpPr>
      </xdr:nvSpPr>
      <xdr:spPr bwMode="auto">
        <a:xfrm>
          <a:off x="218630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457947</xdr:colOff>
      <xdr:row>98</xdr:row>
      <xdr:rowOff>27268</xdr:rowOff>
    </xdr:from>
    <xdr:to>
      <xdr:col>24</xdr:col>
      <xdr:colOff>819523</xdr:colOff>
      <xdr:row>98</xdr:row>
      <xdr:rowOff>255868</xdr:rowOff>
    </xdr:to>
    <xdr:sp macro="" textlink="">
      <xdr:nvSpPr>
        <xdr:cNvPr id="228" name="Text Box 51" hidden="1">
          <a:extLst>
            <a:ext uri="{FF2B5EF4-FFF2-40B4-BE49-F238E27FC236}">
              <a16:creationId xmlns:a16="http://schemas.microsoft.com/office/drawing/2014/main" id="{DF976546-8629-4BEE-BC8E-A829410092CA}"/>
            </a:ext>
          </a:extLst>
        </xdr:cNvPr>
        <xdr:cNvSpPr txBox="1">
          <a:spLocks noChangeArrowheads="1"/>
        </xdr:cNvSpPr>
      </xdr:nvSpPr>
      <xdr:spPr bwMode="auto">
        <a:xfrm>
          <a:off x="248856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600635</xdr:colOff>
      <xdr:row>15</xdr:row>
      <xdr:rowOff>98238</xdr:rowOff>
    </xdr:from>
    <xdr:to>
      <xdr:col>20</xdr:col>
      <xdr:colOff>104588</xdr:colOff>
      <xdr:row>19</xdr:row>
      <xdr:rowOff>9338</xdr:rowOff>
    </xdr:to>
    <xdr:sp macro="" textlink="">
      <xdr:nvSpPr>
        <xdr:cNvPr id="229" name="Text Box 50" hidden="1">
          <a:extLst>
            <a:ext uri="{FF2B5EF4-FFF2-40B4-BE49-F238E27FC236}">
              <a16:creationId xmlns:a16="http://schemas.microsoft.com/office/drawing/2014/main" id="{D69A9207-9428-475A-90C5-75C27D94AD04}"/>
            </a:ext>
          </a:extLst>
        </xdr:cNvPr>
        <xdr:cNvSpPr txBox="1">
          <a:spLocks noChangeArrowheads="1"/>
        </xdr:cNvSpPr>
      </xdr:nvSpPr>
      <xdr:spPr bwMode="auto">
        <a:xfrm>
          <a:off x="20389850" y="2038350"/>
          <a:ext cx="13589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51</xdr:row>
      <xdr:rowOff>36980</xdr:rowOff>
    </xdr:from>
    <xdr:to>
      <xdr:col>2</xdr:col>
      <xdr:colOff>685800</xdr:colOff>
      <xdr:row>54</xdr:row>
      <xdr:rowOff>86285</xdr:rowOff>
    </xdr:to>
    <xdr:sp macro="" textlink="">
      <xdr:nvSpPr>
        <xdr:cNvPr id="230" name="Text Box 49" hidden="1">
          <a:extLst>
            <a:ext uri="{FF2B5EF4-FFF2-40B4-BE49-F238E27FC236}">
              <a16:creationId xmlns:a16="http://schemas.microsoft.com/office/drawing/2014/main" id="{F6DB6BA8-9DAF-49E8-AFD6-848032BF089D}"/>
            </a:ext>
          </a:extLst>
        </xdr:cNvPr>
        <xdr:cNvSpPr txBox="1">
          <a:spLocks noChangeArrowheads="1"/>
        </xdr:cNvSpPr>
      </xdr:nvSpPr>
      <xdr:spPr bwMode="auto">
        <a:xfrm>
          <a:off x="4984750" y="11734800"/>
          <a:ext cx="1428750" cy="779556"/>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772459</xdr:colOff>
      <xdr:row>103</xdr:row>
      <xdr:rowOff>92635</xdr:rowOff>
    </xdr:from>
    <xdr:to>
      <xdr:col>19</xdr:col>
      <xdr:colOff>207682</xdr:colOff>
      <xdr:row>106</xdr:row>
      <xdr:rowOff>54535</xdr:rowOff>
    </xdr:to>
    <xdr:sp macro="" textlink="">
      <xdr:nvSpPr>
        <xdr:cNvPr id="231" name="Text Box 48" hidden="1">
          <a:extLst>
            <a:ext uri="{FF2B5EF4-FFF2-40B4-BE49-F238E27FC236}">
              <a16:creationId xmlns:a16="http://schemas.microsoft.com/office/drawing/2014/main" id="{9CA5EEC1-D9FF-49CC-AFD7-F9B21E401185}"/>
            </a:ext>
          </a:extLst>
        </xdr:cNvPr>
        <xdr:cNvSpPr txBox="1">
          <a:spLocks noChangeArrowheads="1"/>
        </xdr:cNvSpPr>
      </xdr:nvSpPr>
      <xdr:spPr bwMode="auto">
        <a:xfrm>
          <a:off x="19634200" y="24293979"/>
          <a:ext cx="1289050" cy="800474"/>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85165</xdr:colOff>
      <xdr:row>103</xdr:row>
      <xdr:rowOff>92635</xdr:rowOff>
    </xdr:from>
    <xdr:to>
      <xdr:col>22</xdr:col>
      <xdr:colOff>446741</xdr:colOff>
      <xdr:row>106</xdr:row>
      <xdr:rowOff>54535</xdr:rowOff>
    </xdr:to>
    <xdr:sp macro="" textlink="">
      <xdr:nvSpPr>
        <xdr:cNvPr id="232" name="Text Box 47" hidden="1">
          <a:extLst>
            <a:ext uri="{FF2B5EF4-FFF2-40B4-BE49-F238E27FC236}">
              <a16:creationId xmlns:a16="http://schemas.microsoft.com/office/drawing/2014/main" id="{3F28E797-EEDC-4D4D-9107-80BC6E8A4A28}"/>
            </a:ext>
          </a:extLst>
        </xdr:cNvPr>
        <xdr:cNvSpPr txBox="1">
          <a:spLocks noChangeArrowheads="1"/>
        </xdr:cNvSpPr>
      </xdr:nvSpPr>
      <xdr:spPr bwMode="auto">
        <a:xfrm>
          <a:off x="22656800" y="24293979"/>
          <a:ext cx="1289050" cy="800474"/>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324223</xdr:colOff>
      <xdr:row>103</xdr:row>
      <xdr:rowOff>92635</xdr:rowOff>
    </xdr:from>
    <xdr:to>
      <xdr:col>25</xdr:col>
      <xdr:colOff>685800</xdr:colOff>
      <xdr:row>106</xdr:row>
      <xdr:rowOff>54535</xdr:rowOff>
    </xdr:to>
    <xdr:sp macro="" textlink="">
      <xdr:nvSpPr>
        <xdr:cNvPr id="233" name="Text Box 46" hidden="1">
          <a:extLst>
            <a:ext uri="{FF2B5EF4-FFF2-40B4-BE49-F238E27FC236}">
              <a16:creationId xmlns:a16="http://schemas.microsoft.com/office/drawing/2014/main" id="{92258867-CE14-4AA9-8901-00163741241A}"/>
            </a:ext>
          </a:extLst>
        </xdr:cNvPr>
        <xdr:cNvSpPr txBox="1">
          <a:spLocks noChangeArrowheads="1"/>
        </xdr:cNvSpPr>
      </xdr:nvSpPr>
      <xdr:spPr bwMode="auto">
        <a:xfrm>
          <a:off x="25679400" y="24293979"/>
          <a:ext cx="1289050" cy="800474"/>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562535</xdr:colOff>
      <xdr:row>25</xdr:row>
      <xdr:rowOff>72465</xdr:rowOff>
    </xdr:from>
    <xdr:to>
      <xdr:col>19</xdr:col>
      <xdr:colOff>886012</xdr:colOff>
      <xdr:row>28</xdr:row>
      <xdr:rowOff>32497</xdr:rowOff>
    </xdr:to>
    <xdr:sp macro="" textlink="">
      <xdr:nvSpPr>
        <xdr:cNvPr id="234" name="Text Box 45" hidden="1">
          <a:extLst>
            <a:ext uri="{FF2B5EF4-FFF2-40B4-BE49-F238E27FC236}">
              <a16:creationId xmlns:a16="http://schemas.microsoft.com/office/drawing/2014/main" id="{A6D2E36A-E0CD-47CB-A071-902F423E8190}"/>
            </a:ext>
          </a:extLst>
        </xdr:cNvPr>
        <xdr:cNvSpPr txBox="1">
          <a:spLocks noChangeArrowheads="1"/>
        </xdr:cNvSpPr>
      </xdr:nvSpPr>
      <xdr:spPr bwMode="auto">
        <a:xfrm>
          <a:off x="20351750" y="4563036"/>
          <a:ext cx="1250950" cy="751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xdr:from>
      <xdr:col>4</xdr:col>
      <xdr:colOff>59765</xdr:colOff>
      <xdr:row>96</xdr:row>
      <xdr:rowOff>2989</xdr:rowOff>
    </xdr:from>
    <xdr:to>
      <xdr:col>9</xdr:col>
      <xdr:colOff>702236</xdr:colOff>
      <xdr:row>104</xdr:row>
      <xdr:rowOff>191247</xdr:rowOff>
    </xdr:to>
    <xdr:graphicFrame macro="">
      <xdr:nvGraphicFramePr>
        <xdr:cNvPr id="235" name="Chart 234">
          <a:extLst>
            <a:ext uri="{FF2B5EF4-FFF2-40B4-BE49-F238E27FC236}">
              <a16:creationId xmlns:a16="http://schemas.microsoft.com/office/drawing/2014/main" id="{FA25A0F1-D784-4750-9714-6FD725E884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57377" name="Text Box 1" hidden="1">
          <a:extLst>
            <a:ext uri="{FF2B5EF4-FFF2-40B4-BE49-F238E27FC236}">
              <a16:creationId xmlns:a16="http://schemas.microsoft.com/office/drawing/2014/main" id="{7CFD5789-12FA-20A1-A45F-BA1265054393}"/>
            </a:ext>
          </a:extLst>
        </xdr:cNvPr>
        <xdr:cNvSpPr txBox="1">
          <a:spLocks noChangeArrowheads="1"/>
        </xdr:cNvSpPr>
      </xdr:nvSpPr>
      <xdr:spPr bwMode="auto">
        <a:xfrm>
          <a:off x="21101050" y="1079500"/>
          <a:ext cx="13271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57378" name="Text Box 2" hidden="1">
          <a:extLst>
            <a:ext uri="{FF2B5EF4-FFF2-40B4-BE49-F238E27FC236}">
              <a16:creationId xmlns:a16="http://schemas.microsoft.com/office/drawing/2014/main" id="{0EBCD07A-6269-F838-7BC2-52EC748E7E52}"/>
            </a:ext>
          </a:extLst>
        </xdr:cNvPr>
        <xdr:cNvSpPr txBox="1">
          <a:spLocks noChangeArrowheads="1"/>
        </xdr:cNvSpPr>
      </xdr:nvSpPr>
      <xdr:spPr bwMode="auto">
        <a:xfrm>
          <a:off x="19589750" y="5530850"/>
          <a:ext cx="1320800" cy="1689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57379" name="Text Box 3" hidden="1">
          <a:extLst>
            <a:ext uri="{FF2B5EF4-FFF2-40B4-BE49-F238E27FC236}">
              <a16:creationId xmlns:a16="http://schemas.microsoft.com/office/drawing/2014/main" id="{AB071B14-7C33-AB72-2CF7-B2D463FA7DAF}"/>
            </a:ext>
          </a:extLst>
        </xdr:cNvPr>
        <xdr:cNvSpPr txBox="1">
          <a:spLocks noChangeArrowheads="1"/>
        </xdr:cNvSpPr>
      </xdr:nvSpPr>
      <xdr:spPr bwMode="auto">
        <a:xfrm>
          <a:off x="21856700" y="7004050"/>
          <a:ext cx="132715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57380" name="Text Box 4" hidden="1">
          <a:extLst>
            <a:ext uri="{FF2B5EF4-FFF2-40B4-BE49-F238E27FC236}">
              <a16:creationId xmlns:a16="http://schemas.microsoft.com/office/drawing/2014/main" id="{736C8763-E866-20F5-C6F9-EC59E3AFF830}"/>
            </a:ext>
          </a:extLst>
        </xdr:cNvPr>
        <xdr:cNvSpPr txBox="1">
          <a:spLocks noChangeArrowheads="1"/>
        </xdr:cNvSpPr>
      </xdr:nvSpPr>
      <xdr:spPr bwMode="auto">
        <a:xfrm>
          <a:off x="1883410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57381" name="Text Box 5" hidden="1">
          <a:extLst>
            <a:ext uri="{FF2B5EF4-FFF2-40B4-BE49-F238E27FC236}">
              <a16:creationId xmlns:a16="http://schemas.microsoft.com/office/drawing/2014/main" id="{5126F1D3-4566-96CB-8E5A-7AC14968BC81}"/>
            </a:ext>
          </a:extLst>
        </xdr:cNvPr>
        <xdr:cNvSpPr txBox="1">
          <a:spLocks noChangeArrowheads="1"/>
        </xdr:cNvSpPr>
      </xdr:nvSpPr>
      <xdr:spPr bwMode="auto">
        <a:xfrm>
          <a:off x="2034540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57382" name="Text Box 6" hidden="1">
          <a:extLst>
            <a:ext uri="{FF2B5EF4-FFF2-40B4-BE49-F238E27FC236}">
              <a16:creationId xmlns:a16="http://schemas.microsoft.com/office/drawing/2014/main" id="{4E4EEA33-A300-5815-BB77-A915F4AD2B70}"/>
            </a:ext>
          </a:extLst>
        </xdr:cNvPr>
        <xdr:cNvSpPr txBox="1">
          <a:spLocks noChangeArrowheads="1"/>
        </xdr:cNvSpPr>
      </xdr:nvSpPr>
      <xdr:spPr bwMode="auto">
        <a:xfrm>
          <a:off x="18834100" y="7708900"/>
          <a:ext cx="1320800" cy="323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57383" name="Text Box 7" hidden="1">
          <a:extLst>
            <a:ext uri="{FF2B5EF4-FFF2-40B4-BE49-F238E27FC236}">
              <a16:creationId xmlns:a16="http://schemas.microsoft.com/office/drawing/2014/main" id="{FA8DA20D-2F15-D224-4E87-2631F627C58D}"/>
            </a:ext>
          </a:extLst>
        </xdr:cNvPr>
        <xdr:cNvSpPr txBox="1">
          <a:spLocks noChangeArrowheads="1"/>
        </xdr:cNvSpPr>
      </xdr:nvSpPr>
      <xdr:spPr bwMode="auto">
        <a:xfrm>
          <a:off x="5829300" y="9855200"/>
          <a:ext cx="1333500" cy="876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57384" name="Text Box 8" hidden="1">
          <a:extLst>
            <a:ext uri="{FF2B5EF4-FFF2-40B4-BE49-F238E27FC236}">
              <a16:creationId xmlns:a16="http://schemas.microsoft.com/office/drawing/2014/main" id="{499732DE-8457-24E0-1F3F-699888B4DB8C}"/>
            </a:ext>
          </a:extLst>
        </xdr:cNvPr>
        <xdr:cNvSpPr txBox="1">
          <a:spLocks noChangeArrowheads="1"/>
        </xdr:cNvSpPr>
      </xdr:nvSpPr>
      <xdr:spPr bwMode="auto">
        <a:xfrm>
          <a:off x="5829300" y="14693900"/>
          <a:ext cx="1333500" cy="996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57385" name="Text Box 9" hidden="1">
          <a:extLst>
            <a:ext uri="{FF2B5EF4-FFF2-40B4-BE49-F238E27FC236}">
              <a16:creationId xmlns:a16="http://schemas.microsoft.com/office/drawing/2014/main" id="{1826EC43-CCF9-3438-E2C9-FF6505EA4DE6}"/>
            </a:ext>
          </a:extLst>
        </xdr:cNvPr>
        <xdr:cNvSpPr txBox="1">
          <a:spLocks noChangeArrowheads="1"/>
        </xdr:cNvSpPr>
      </xdr:nvSpPr>
      <xdr:spPr bwMode="auto">
        <a:xfrm>
          <a:off x="21856700" y="18148300"/>
          <a:ext cx="1327150" cy="2216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57386" name="Text Box 10" hidden="1">
          <a:extLst>
            <a:ext uri="{FF2B5EF4-FFF2-40B4-BE49-F238E27FC236}">
              <a16:creationId xmlns:a16="http://schemas.microsoft.com/office/drawing/2014/main" id="{C133CD44-5602-A2EC-3924-6895BD7DE8F5}"/>
            </a:ext>
          </a:extLst>
        </xdr:cNvPr>
        <xdr:cNvSpPr txBox="1">
          <a:spLocks noChangeArrowheads="1"/>
        </xdr:cNvSpPr>
      </xdr:nvSpPr>
      <xdr:spPr bwMode="auto">
        <a:xfrm>
          <a:off x="1202055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57387" name="Text Box 11" hidden="1">
          <a:extLst>
            <a:ext uri="{FF2B5EF4-FFF2-40B4-BE49-F238E27FC236}">
              <a16:creationId xmlns:a16="http://schemas.microsoft.com/office/drawing/2014/main" id="{6CD70F4F-69D0-D73D-E506-4B95499F8613}"/>
            </a:ext>
          </a:extLst>
        </xdr:cNvPr>
        <xdr:cNvSpPr txBox="1">
          <a:spLocks noChangeArrowheads="1"/>
        </xdr:cNvSpPr>
      </xdr:nvSpPr>
      <xdr:spPr bwMode="auto">
        <a:xfrm>
          <a:off x="1428750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57388" name="Text Box 12" hidden="1">
          <a:extLst>
            <a:ext uri="{FF2B5EF4-FFF2-40B4-BE49-F238E27FC236}">
              <a16:creationId xmlns:a16="http://schemas.microsoft.com/office/drawing/2014/main" id="{9C6B8F93-E4E6-2A97-5067-EBAF49D98AF1}"/>
            </a:ext>
          </a:extLst>
        </xdr:cNvPr>
        <xdr:cNvSpPr txBox="1">
          <a:spLocks noChangeArrowheads="1"/>
        </xdr:cNvSpPr>
      </xdr:nvSpPr>
      <xdr:spPr bwMode="auto">
        <a:xfrm>
          <a:off x="20345400" y="23444200"/>
          <a:ext cx="132080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57389" name="Text Box 13" hidden="1">
          <a:extLst>
            <a:ext uri="{FF2B5EF4-FFF2-40B4-BE49-F238E27FC236}">
              <a16:creationId xmlns:a16="http://schemas.microsoft.com/office/drawing/2014/main" id="{801F3F4F-CE48-0D69-404F-C09FA1FCE20E}"/>
            </a:ext>
          </a:extLst>
        </xdr:cNvPr>
        <xdr:cNvSpPr txBox="1">
          <a:spLocks noChangeArrowheads="1"/>
        </xdr:cNvSpPr>
      </xdr:nvSpPr>
      <xdr:spPr bwMode="auto">
        <a:xfrm>
          <a:off x="2335530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57390" name="Text Box 14" hidden="1">
          <a:extLst>
            <a:ext uri="{FF2B5EF4-FFF2-40B4-BE49-F238E27FC236}">
              <a16:creationId xmlns:a16="http://schemas.microsoft.com/office/drawing/2014/main" id="{6A27B001-7E28-22AF-AB0F-68D95BA160E1}"/>
            </a:ext>
          </a:extLst>
        </xdr:cNvPr>
        <xdr:cNvSpPr txBox="1">
          <a:spLocks noChangeArrowheads="1"/>
        </xdr:cNvSpPr>
      </xdr:nvSpPr>
      <xdr:spPr bwMode="auto">
        <a:xfrm>
          <a:off x="2637790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57391" name="Text Box 15" hidden="1">
          <a:extLst>
            <a:ext uri="{FF2B5EF4-FFF2-40B4-BE49-F238E27FC236}">
              <a16:creationId xmlns:a16="http://schemas.microsoft.com/office/drawing/2014/main" id="{DDB3D6FB-F00B-3CBA-BF2C-040A2768F341}"/>
            </a:ext>
          </a:extLst>
        </xdr:cNvPr>
        <xdr:cNvSpPr txBox="1">
          <a:spLocks noChangeArrowheads="1"/>
        </xdr:cNvSpPr>
      </xdr:nvSpPr>
      <xdr:spPr bwMode="auto">
        <a:xfrm>
          <a:off x="20345400" y="26777950"/>
          <a:ext cx="132080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57392" name="Text Box 16" hidden="1">
          <a:extLst>
            <a:ext uri="{FF2B5EF4-FFF2-40B4-BE49-F238E27FC236}">
              <a16:creationId xmlns:a16="http://schemas.microsoft.com/office/drawing/2014/main" id="{B33FDCFE-0DAB-0237-966A-B8CFB9EF5DCB}"/>
            </a:ext>
          </a:extLst>
        </xdr:cNvPr>
        <xdr:cNvSpPr txBox="1">
          <a:spLocks noChangeArrowheads="1"/>
        </xdr:cNvSpPr>
      </xdr:nvSpPr>
      <xdr:spPr bwMode="auto">
        <a:xfrm>
          <a:off x="23355300" y="26777950"/>
          <a:ext cx="13398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57393" name="Text Box 17" hidden="1">
          <a:extLst>
            <a:ext uri="{FF2B5EF4-FFF2-40B4-BE49-F238E27FC236}">
              <a16:creationId xmlns:a16="http://schemas.microsoft.com/office/drawing/2014/main" id="{0C26B681-F8F8-3910-2C3F-861D2095EA58}"/>
            </a:ext>
          </a:extLst>
        </xdr:cNvPr>
        <xdr:cNvSpPr txBox="1">
          <a:spLocks noChangeArrowheads="1"/>
        </xdr:cNvSpPr>
      </xdr:nvSpPr>
      <xdr:spPr bwMode="auto">
        <a:xfrm>
          <a:off x="26377900" y="26777950"/>
          <a:ext cx="13271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57394" name="Text Box 18" hidden="1">
          <a:extLst>
            <a:ext uri="{FF2B5EF4-FFF2-40B4-BE49-F238E27FC236}">
              <a16:creationId xmlns:a16="http://schemas.microsoft.com/office/drawing/2014/main" id="{7614FBC5-B03C-3063-B865-30BC172D213C}"/>
            </a:ext>
          </a:extLst>
        </xdr:cNvPr>
        <xdr:cNvSpPr txBox="1">
          <a:spLocks noChangeArrowheads="1"/>
        </xdr:cNvSpPr>
      </xdr:nvSpPr>
      <xdr:spPr bwMode="auto">
        <a:xfrm>
          <a:off x="5829300" y="318516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57395" name="Text Box 19" hidden="1">
          <a:extLst>
            <a:ext uri="{FF2B5EF4-FFF2-40B4-BE49-F238E27FC236}">
              <a16:creationId xmlns:a16="http://schemas.microsoft.com/office/drawing/2014/main" id="{76AAC99C-9E1A-4EFB-FDDC-CEA6996D7088}"/>
            </a:ext>
          </a:extLst>
        </xdr:cNvPr>
        <xdr:cNvSpPr txBox="1">
          <a:spLocks noChangeArrowheads="1"/>
        </xdr:cNvSpPr>
      </xdr:nvSpPr>
      <xdr:spPr bwMode="auto">
        <a:xfrm>
          <a:off x="21101050" y="3911600"/>
          <a:ext cx="1327150" cy="914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57396" name="Text Box 20" hidden="1">
          <a:extLst>
            <a:ext uri="{FF2B5EF4-FFF2-40B4-BE49-F238E27FC236}">
              <a16:creationId xmlns:a16="http://schemas.microsoft.com/office/drawing/2014/main" id="{486CE879-BBF9-0C07-6E2A-29B946FCB94E}"/>
            </a:ext>
          </a:extLst>
        </xdr:cNvPr>
        <xdr:cNvSpPr txBox="1">
          <a:spLocks noChangeArrowheads="1"/>
        </xdr:cNvSpPr>
      </xdr:nvSpPr>
      <xdr:spPr bwMode="auto">
        <a:xfrm>
          <a:off x="1883410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57397" name="Text Box 21" hidden="1">
          <a:extLst>
            <a:ext uri="{FF2B5EF4-FFF2-40B4-BE49-F238E27FC236}">
              <a16:creationId xmlns:a16="http://schemas.microsoft.com/office/drawing/2014/main" id="{AAEA89EE-B4F4-36ED-5916-A61B0F1FCDB8}"/>
            </a:ext>
          </a:extLst>
        </xdr:cNvPr>
        <xdr:cNvSpPr txBox="1">
          <a:spLocks noChangeArrowheads="1"/>
        </xdr:cNvSpPr>
      </xdr:nvSpPr>
      <xdr:spPr bwMode="auto">
        <a:xfrm>
          <a:off x="2034540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57398" name="Text Box 22" hidden="1">
          <a:extLst>
            <a:ext uri="{FF2B5EF4-FFF2-40B4-BE49-F238E27FC236}">
              <a16:creationId xmlns:a16="http://schemas.microsoft.com/office/drawing/2014/main" id="{D90D6721-103E-60F7-ECF2-862F5D613214}"/>
            </a:ext>
          </a:extLst>
        </xdr:cNvPr>
        <xdr:cNvSpPr txBox="1">
          <a:spLocks noChangeArrowheads="1"/>
        </xdr:cNvSpPr>
      </xdr:nvSpPr>
      <xdr:spPr bwMode="auto">
        <a:xfrm>
          <a:off x="21856700" y="3746500"/>
          <a:ext cx="13271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26.xml><?xml version="1.0" encoding="utf-8"?>
<xdr:wsDr xmlns:xdr="http://schemas.openxmlformats.org/drawingml/2006/spreadsheetDrawing" xmlns:a="http://schemas.openxmlformats.org/drawingml/2006/main" xmlns:r="http://schemas.openxmlformats.org/officeDocument/2006/relationships">
  <xdr:twoCellAnchor editAs="absolute">
    <xdr:from>
      <xdr:col>3</xdr:col>
      <xdr:colOff>2781300</xdr:colOff>
      <xdr:row>74</xdr:row>
      <xdr:rowOff>114744</xdr:rowOff>
    </xdr:from>
    <xdr:to>
      <xdr:col>5</xdr:col>
      <xdr:colOff>190500</xdr:colOff>
      <xdr:row>81</xdr:row>
      <xdr:rowOff>646</xdr:rowOff>
    </xdr:to>
    <xdr:sp macro="" textlink="">
      <xdr:nvSpPr>
        <xdr:cNvPr id="135177" name="Text Box 9" hidden="1">
          <a:extLst>
            <a:ext uri="{FF2B5EF4-FFF2-40B4-BE49-F238E27FC236}">
              <a16:creationId xmlns:a16="http://schemas.microsoft.com/office/drawing/2014/main" id="{4E89DBBC-FD72-4F27-B3EA-CC0C18F4A953}"/>
            </a:ext>
          </a:extLst>
        </xdr:cNvPr>
        <xdr:cNvSpPr txBox="1">
          <a:spLocks noChangeArrowheads="1"/>
        </xdr:cNvSpPr>
      </xdr:nvSpPr>
      <xdr:spPr bwMode="auto">
        <a:xfrm>
          <a:off x="3573780" y="15971520"/>
          <a:ext cx="1264920" cy="120396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76</xdr:row>
      <xdr:rowOff>7231</xdr:rowOff>
    </xdr:from>
    <xdr:to>
      <xdr:col>5</xdr:col>
      <xdr:colOff>190500</xdr:colOff>
      <xdr:row>82</xdr:row>
      <xdr:rowOff>16369</xdr:rowOff>
    </xdr:to>
    <xdr:sp macro="" textlink="">
      <xdr:nvSpPr>
        <xdr:cNvPr id="135178" name="Text Box 10" hidden="1">
          <a:extLst>
            <a:ext uri="{FF2B5EF4-FFF2-40B4-BE49-F238E27FC236}">
              <a16:creationId xmlns:a16="http://schemas.microsoft.com/office/drawing/2014/main" id="{AA6BD0B7-EB57-4D15-9BB8-CB90C55C6AF2}"/>
            </a:ext>
          </a:extLst>
        </xdr:cNvPr>
        <xdr:cNvSpPr txBox="1">
          <a:spLocks noChangeArrowheads="1"/>
        </xdr:cNvSpPr>
      </xdr:nvSpPr>
      <xdr:spPr bwMode="auto">
        <a:xfrm>
          <a:off x="3573780" y="16222980"/>
          <a:ext cx="1264920" cy="113538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77</xdr:row>
      <xdr:rowOff>38767</xdr:rowOff>
    </xdr:from>
    <xdr:to>
      <xdr:col>5</xdr:col>
      <xdr:colOff>190500</xdr:colOff>
      <xdr:row>82</xdr:row>
      <xdr:rowOff>154102</xdr:rowOff>
    </xdr:to>
    <xdr:sp macro="" textlink="">
      <xdr:nvSpPr>
        <xdr:cNvPr id="135179" name="Text Box 11" hidden="1">
          <a:extLst>
            <a:ext uri="{FF2B5EF4-FFF2-40B4-BE49-F238E27FC236}">
              <a16:creationId xmlns:a16="http://schemas.microsoft.com/office/drawing/2014/main" id="{9E83BF2A-F10E-4594-B5D4-30DD55D4EAE8}"/>
            </a:ext>
          </a:extLst>
        </xdr:cNvPr>
        <xdr:cNvSpPr txBox="1">
          <a:spLocks noChangeArrowheads="1"/>
        </xdr:cNvSpPr>
      </xdr:nvSpPr>
      <xdr:spPr bwMode="auto">
        <a:xfrm>
          <a:off x="3573780" y="16482060"/>
          <a:ext cx="1264920" cy="105918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78</xdr:row>
      <xdr:rowOff>126272</xdr:rowOff>
    </xdr:from>
    <xdr:to>
      <xdr:col>5</xdr:col>
      <xdr:colOff>190500</xdr:colOff>
      <xdr:row>84</xdr:row>
      <xdr:rowOff>79151</xdr:rowOff>
    </xdr:to>
    <xdr:sp macro="" textlink="">
      <xdr:nvSpPr>
        <xdr:cNvPr id="135180" name="Text Box 12" hidden="1">
          <a:extLst>
            <a:ext uri="{FF2B5EF4-FFF2-40B4-BE49-F238E27FC236}">
              <a16:creationId xmlns:a16="http://schemas.microsoft.com/office/drawing/2014/main" id="{8BBD204D-E57E-4D35-A59C-0F146D70F6BC}"/>
            </a:ext>
          </a:extLst>
        </xdr:cNvPr>
        <xdr:cNvSpPr txBox="1">
          <a:spLocks noChangeArrowheads="1"/>
        </xdr:cNvSpPr>
      </xdr:nvSpPr>
      <xdr:spPr bwMode="auto">
        <a:xfrm>
          <a:off x="3573780" y="16733520"/>
          <a:ext cx="1264920" cy="99060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103</xdr:row>
      <xdr:rowOff>95442</xdr:rowOff>
    </xdr:from>
    <xdr:to>
      <xdr:col>5</xdr:col>
      <xdr:colOff>190500</xdr:colOff>
      <xdr:row>130</xdr:row>
      <xdr:rowOff>160433</xdr:rowOff>
    </xdr:to>
    <xdr:sp macro="" textlink="">
      <xdr:nvSpPr>
        <xdr:cNvPr id="135185" name="Text Box 17" hidden="1">
          <a:extLst>
            <a:ext uri="{FF2B5EF4-FFF2-40B4-BE49-F238E27FC236}">
              <a16:creationId xmlns:a16="http://schemas.microsoft.com/office/drawing/2014/main" id="{9948205F-CAC2-4169-BEBA-A4E3909BEDF4}"/>
            </a:ext>
          </a:extLst>
        </xdr:cNvPr>
        <xdr:cNvSpPr txBox="1">
          <a:spLocks noChangeArrowheads="1"/>
        </xdr:cNvSpPr>
      </xdr:nvSpPr>
      <xdr:spPr bwMode="auto">
        <a:xfrm>
          <a:off x="3573780" y="21671280"/>
          <a:ext cx="1264920" cy="4968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104</xdr:row>
      <xdr:rowOff>10315</xdr:rowOff>
    </xdr:from>
    <xdr:to>
      <xdr:col>5</xdr:col>
      <xdr:colOff>190500</xdr:colOff>
      <xdr:row>115</xdr:row>
      <xdr:rowOff>35281</xdr:rowOff>
    </xdr:to>
    <xdr:sp macro="" textlink="">
      <xdr:nvSpPr>
        <xdr:cNvPr id="135186" name="Text Box 18" hidden="1">
          <a:extLst>
            <a:ext uri="{FF2B5EF4-FFF2-40B4-BE49-F238E27FC236}">
              <a16:creationId xmlns:a16="http://schemas.microsoft.com/office/drawing/2014/main" id="{07E22E2F-E99E-4150-B71E-5619FC718346}"/>
            </a:ext>
          </a:extLst>
        </xdr:cNvPr>
        <xdr:cNvSpPr txBox="1">
          <a:spLocks noChangeArrowheads="1"/>
        </xdr:cNvSpPr>
      </xdr:nvSpPr>
      <xdr:spPr bwMode="auto">
        <a:xfrm>
          <a:off x="3573780" y="21793200"/>
          <a:ext cx="1264920" cy="19964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55</xdr:row>
      <xdr:rowOff>173392</xdr:rowOff>
    </xdr:from>
    <xdr:to>
      <xdr:col>5</xdr:col>
      <xdr:colOff>190500</xdr:colOff>
      <xdr:row>74</xdr:row>
      <xdr:rowOff>132796</xdr:rowOff>
    </xdr:to>
    <xdr:sp macro="" textlink="">
      <xdr:nvSpPr>
        <xdr:cNvPr id="135189" name="Text Box 21" hidden="1">
          <a:extLst>
            <a:ext uri="{FF2B5EF4-FFF2-40B4-BE49-F238E27FC236}">
              <a16:creationId xmlns:a16="http://schemas.microsoft.com/office/drawing/2014/main" id="{32BFD649-70BE-4C7D-A92E-CA8B83F81214}"/>
            </a:ext>
          </a:extLst>
        </xdr:cNvPr>
        <xdr:cNvSpPr txBox="1">
          <a:spLocks noChangeArrowheads="1"/>
        </xdr:cNvSpPr>
      </xdr:nvSpPr>
      <xdr:spPr bwMode="auto">
        <a:xfrm>
          <a:off x="3573780" y="12298680"/>
          <a:ext cx="1264920" cy="37033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55</xdr:row>
      <xdr:rowOff>173392</xdr:rowOff>
    </xdr:from>
    <xdr:to>
      <xdr:col>5</xdr:col>
      <xdr:colOff>190500</xdr:colOff>
      <xdr:row>69</xdr:row>
      <xdr:rowOff>44780</xdr:rowOff>
    </xdr:to>
    <xdr:sp macro="" textlink="">
      <xdr:nvSpPr>
        <xdr:cNvPr id="135190" name="Text Box 22" hidden="1">
          <a:extLst>
            <a:ext uri="{FF2B5EF4-FFF2-40B4-BE49-F238E27FC236}">
              <a16:creationId xmlns:a16="http://schemas.microsoft.com/office/drawing/2014/main" id="{E1683EA9-70BC-4864-B77C-DEE618FAD1FA}"/>
            </a:ext>
          </a:extLst>
        </xdr:cNvPr>
        <xdr:cNvSpPr txBox="1">
          <a:spLocks noChangeArrowheads="1"/>
        </xdr:cNvSpPr>
      </xdr:nvSpPr>
      <xdr:spPr bwMode="auto">
        <a:xfrm>
          <a:off x="3573780" y="12336780"/>
          <a:ext cx="1264920" cy="2682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55</xdr:row>
      <xdr:rowOff>173392</xdr:rowOff>
    </xdr:from>
    <xdr:to>
      <xdr:col>5</xdr:col>
      <xdr:colOff>190500</xdr:colOff>
      <xdr:row>62</xdr:row>
      <xdr:rowOff>200752</xdr:rowOff>
    </xdr:to>
    <xdr:sp macro="" textlink="">
      <xdr:nvSpPr>
        <xdr:cNvPr id="135191" name="Text Box 23" hidden="1">
          <a:extLst>
            <a:ext uri="{FF2B5EF4-FFF2-40B4-BE49-F238E27FC236}">
              <a16:creationId xmlns:a16="http://schemas.microsoft.com/office/drawing/2014/main" id="{501D2FFC-B1EF-489A-B89E-B525EA86933B}"/>
            </a:ext>
          </a:extLst>
        </xdr:cNvPr>
        <xdr:cNvSpPr txBox="1">
          <a:spLocks noChangeArrowheads="1"/>
        </xdr:cNvSpPr>
      </xdr:nvSpPr>
      <xdr:spPr bwMode="auto">
        <a:xfrm>
          <a:off x="3573780" y="12336780"/>
          <a:ext cx="1264920" cy="136398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58</xdr:row>
      <xdr:rowOff>142396</xdr:rowOff>
    </xdr:from>
    <xdr:to>
      <xdr:col>5</xdr:col>
      <xdr:colOff>190500</xdr:colOff>
      <xdr:row>62</xdr:row>
      <xdr:rowOff>82575</xdr:rowOff>
    </xdr:to>
    <xdr:sp macro="" textlink="">
      <xdr:nvSpPr>
        <xdr:cNvPr id="135192" name="Text Box 24" hidden="1">
          <a:extLst>
            <a:ext uri="{FF2B5EF4-FFF2-40B4-BE49-F238E27FC236}">
              <a16:creationId xmlns:a16="http://schemas.microsoft.com/office/drawing/2014/main" id="{AF8678F1-642B-4F78-81EA-180B22BE33EB}"/>
            </a:ext>
          </a:extLst>
        </xdr:cNvPr>
        <xdr:cNvSpPr txBox="1">
          <a:spLocks noChangeArrowheads="1"/>
        </xdr:cNvSpPr>
      </xdr:nvSpPr>
      <xdr:spPr bwMode="auto">
        <a:xfrm>
          <a:off x="3573780" y="12854940"/>
          <a:ext cx="1264920" cy="7010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59</xdr:row>
      <xdr:rowOff>76889</xdr:rowOff>
    </xdr:from>
    <xdr:to>
      <xdr:col>5</xdr:col>
      <xdr:colOff>190500</xdr:colOff>
      <xdr:row>61</xdr:row>
      <xdr:rowOff>66037</xdr:rowOff>
    </xdr:to>
    <xdr:sp macro="" textlink="">
      <xdr:nvSpPr>
        <xdr:cNvPr id="135193" name="Text Box 25" hidden="1">
          <a:extLst>
            <a:ext uri="{FF2B5EF4-FFF2-40B4-BE49-F238E27FC236}">
              <a16:creationId xmlns:a16="http://schemas.microsoft.com/office/drawing/2014/main" id="{80A7DE2E-442D-4453-A0AF-17DBB5C3F1E9}"/>
            </a:ext>
          </a:extLst>
        </xdr:cNvPr>
        <xdr:cNvSpPr txBox="1">
          <a:spLocks noChangeArrowheads="1"/>
        </xdr:cNvSpPr>
      </xdr:nvSpPr>
      <xdr:spPr bwMode="auto">
        <a:xfrm>
          <a:off x="3573780" y="13007340"/>
          <a:ext cx="1264920" cy="37338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104</xdr:row>
      <xdr:rowOff>48836</xdr:rowOff>
    </xdr:from>
    <xdr:to>
      <xdr:col>6</xdr:col>
      <xdr:colOff>38100</xdr:colOff>
      <xdr:row>112</xdr:row>
      <xdr:rowOff>141476</xdr:rowOff>
    </xdr:to>
    <xdr:sp macro="" textlink="">
      <xdr:nvSpPr>
        <xdr:cNvPr id="135194" name="Text Box 26" hidden="1">
          <a:extLst>
            <a:ext uri="{FF2B5EF4-FFF2-40B4-BE49-F238E27FC236}">
              <a16:creationId xmlns:a16="http://schemas.microsoft.com/office/drawing/2014/main" id="{50B0E3E0-585F-45A7-A05E-1189E14DDA74}"/>
            </a:ext>
          </a:extLst>
        </xdr:cNvPr>
        <xdr:cNvSpPr txBox="1">
          <a:spLocks noChangeArrowheads="1"/>
        </xdr:cNvSpPr>
      </xdr:nvSpPr>
      <xdr:spPr bwMode="auto">
        <a:xfrm>
          <a:off x="4038600" y="21831300"/>
          <a:ext cx="1440180" cy="151638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114300</xdr:colOff>
      <xdr:row>7</xdr:row>
      <xdr:rowOff>106680</xdr:rowOff>
    </xdr:from>
    <xdr:to>
      <xdr:col>18</xdr:col>
      <xdr:colOff>647700</xdr:colOff>
      <xdr:row>12</xdr:row>
      <xdr:rowOff>25611</xdr:rowOff>
    </xdr:to>
    <xdr:sp macro="" textlink="">
      <xdr:nvSpPr>
        <xdr:cNvPr id="135195" name="Text Box 27" hidden="1">
          <a:extLst>
            <a:ext uri="{FF2B5EF4-FFF2-40B4-BE49-F238E27FC236}">
              <a16:creationId xmlns:a16="http://schemas.microsoft.com/office/drawing/2014/main" id="{B8E5AFDB-2585-41CD-8956-85E412E09D63}"/>
            </a:ext>
          </a:extLst>
        </xdr:cNvPr>
        <xdr:cNvSpPr txBox="1">
          <a:spLocks noChangeArrowheads="1"/>
        </xdr:cNvSpPr>
      </xdr:nvSpPr>
      <xdr:spPr bwMode="auto">
        <a:xfrm>
          <a:off x="14561820" y="2255520"/>
          <a:ext cx="1325880" cy="8077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11</xdr:row>
      <xdr:rowOff>164889</xdr:rowOff>
    </xdr:from>
    <xdr:to>
      <xdr:col>19</xdr:col>
      <xdr:colOff>640291</xdr:colOff>
      <xdr:row>15</xdr:row>
      <xdr:rowOff>159173</xdr:rowOff>
    </xdr:to>
    <xdr:sp macro="" textlink="">
      <xdr:nvSpPr>
        <xdr:cNvPr id="135197" name="Text Box 29" hidden="1">
          <a:extLst>
            <a:ext uri="{FF2B5EF4-FFF2-40B4-BE49-F238E27FC236}">
              <a16:creationId xmlns:a16="http://schemas.microsoft.com/office/drawing/2014/main" id="{5EF0D5F2-E95B-495D-B62C-4F68705782A6}"/>
            </a:ext>
          </a:extLst>
        </xdr:cNvPr>
        <xdr:cNvSpPr txBox="1">
          <a:spLocks noChangeArrowheads="1"/>
        </xdr:cNvSpPr>
      </xdr:nvSpPr>
      <xdr:spPr bwMode="auto">
        <a:xfrm>
          <a:off x="15354300" y="3002280"/>
          <a:ext cx="1341120" cy="7772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55</xdr:row>
      <xdr:rowOff>31205</xdr:rowOff>
    </xdr:from>
    <xdr:to>
      <xdr:col>5</xdr:col>
      <xdr:colOff>190500</xdr:colOff>
      <xdr:row>61</xdr:row>
      <xdr:rowOff>63891</xdr:rowOff>
    </xdr:to>
    <xdr:sp macro="" textlink="">
      <xdr:nvSpPr>
        <xdr:cNvPr id="258062" name="Text Box 14" hidden="1">
          <a:extLst>
            <a:ext uri="{FF2B5EF4-FFF2-40B4-BE49-F238E27FC236}">
              <a16:creationId xmlns:a16="http://schemas.microsoft.com/office/drawing/2014/main" id="{9D2F127A-BDCA-4434-BB52-75C5F0DB1340}"/>
            </a:ext>
          </a:extLst>
        </xdr:cNvPr>
        <xdr:cNvSpPr txBox="1">
          <a:spLocks noChangeArrowheads="1"/>
        </xdr:cNvSpPr>
      </xdr:nvSpPr>
      <xdr:spPr bwMode="auto">
        <a:xfrm>
          <a:off x="3543300" y="12382500"/>
          <a:ext cx="1162050" cy="123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56</xdr:row>
      <xdr:rowOff>30252</xdr:rowOff>
    </xdr:from>
    <xdr:to>
      <xdr:col>5</xdr:col>
      <xdr:colOff>190500</xdr:colOff>
      <xdr:row>61</xdr:row>
      <xdr:rowOff>162721</xdr:rowOff>
    </xdr:to>
    <xdr:sp macro="" textlink="">
      <xdr:nvSpPr>
        <xdr:cNvPr id="258061" name="Text Box 13" hidden="1">
          <a:extLst>
            <a:ext uri="{FF2B5EF4-FFF2-40B4-BE49-F238E27FC236}">
              <a16:creationId xmlns:a16="http://schemas.microsoft.com/office/drawing/2014/main" id="{8A73CEE0-BE37-4AB1-9771-4293B42CE074}"/>
            </a:ext>
          </a:extLst>
        </xdr:cNvPr>
        <xdr:cNvSpPr txBox="1">
          <a:spLocks noChangeArrowheads="1"/>
        </xdr:cNvSpPr>
      </xdr:nvSpPr>
      <xdr:spPr bwMode="auto">
        <a:xfrm>
          <a:off x="3543300" y="12582525"/>
          <a:ext cx="1162050" cy="1171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57</xdr:row>
      <xdr:rowOff>69275</xdr:rowOff>
    </xdr:from>
    <xdr:to>
      <xdr:col>5</xdr:col>
      <xdr:colOff>190500</xdr:colOff>
      <xdr:row>62</xdr:row>
      <xdr:rowOff>179344</xdr:rowOff>
    </xdr:to>
    <xdr:sp macro="" textlink="">
      <xdr:nvSpPr>
        <xdr:cNvPr id="258060" name="Text Box 12" hidden="1">
          <a:extLst>
            <a:ext uri="{FF2B5EF4-FFF2-40B4-BE49-F238E27FC236}">
              <a16:creationId xmlns:a16="http://schemas.microsoft.com/office/drawing/2014/main" id="{98A7459B-79DF-4C83-A8F8-FFB45B06939A}"/>
            </a:ext>
          </a:extLst>
        </xdr:cNvPr>
        <xdr:cNvSpPr txBox="1">
          <a:spLocks noChangeArrowheads="1"/>
        </xdr:cNvSpPr>
      </xdr:nvSpPr>
      <xdr:spPr bwMode="auto">
        <a:xfrm>
          <a:off x="3543300" y="12792075"/>
          <a:ext cx="1162050" cy="1104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58</xdr:row>
      <xdr:rowOff>116043</xdr:rowOff>
    </xdr:from>
    <xdr:to>
      <xdr:col>5</xdr:col>
      <xdr:colOff>190500</xdr:colOff>
      <xdr:row>63</xdr:row>
      <xdr:rowOff>151250</xdr:rowOff>
    </xdr:to>
    <xdr:sp macro="" textlink="">
      <xdr:nvSpPr>
        <xdr:cNvPr id="258059" name="Text Box 11" hidden="1">
          <a:extLst>
            <a:ext uri="{FF2B5EF4-FFF2-40B4-BE49-F238E27FC236}">
              <a16:creationId xmlns:a16="http://schemas.microsoft.com/office/drawing/2014/main" id="{05A7FC6C-325C-440A-BC9A-83EE23270CB9}"/>
            </a:ext>
          </a:extLst>
        </xdr:cNvPr>
        <xdr:cNvSpPr txBox="1">
          <a:spLocks noChangeArrowheads="1"/>
        </xdr:cNvSpPr>
      </xdr:nvSpPr>
      <xdr:spPr bwMode="auto">
        <a:xfrm>
          <a:off x="3543300" y="13049250"/>
          <a:ext cx="11620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84</xdr:row>
      <xdr:rowOff>141295</xdr:rowOff>
    </xdr:from>
    <xdr:to>
      <xdr:col>5</xdr:col>
      <xdr:colOff>190500</xdr:colOff>
      <xdr:row>110</xdr:row>
      <xdr:rowOff>1955</xdr:rowOff>
    </xdr:to>
    <xdr:sp macro="" textlink="">
      <xdr:nvSpPr>
        <xdr:cNvPr id="258058" name="Text Box 10" hidden="1">
          <a:extLst>
            <a:ext uri="{FF2B5EF4-FFF2-40B4-BE49-F238E27FC236}">
              <a16:creationId xmlns:a16="http://schemas.microsoft.com/office/drawing/2014/main" id="{8E80E55F-CD54-4113-B117-A00F724455CF}"/>
            </a:ext>
          </a:extLst>
        </xdr:cNvPr>
        <xdr:cNvSpPr txBox="1">
          <a:spLocks noChangeArrowheads="1"/>
        </xdr:cNvSpPr>
      </xdr:nvSpPr>
      <xdr:spPr bwMode="auto">
        <a:xfrm>
          <a:off x="3543300" y="18192750"/>
          <a:ext cx="1162050" cy="51530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85</xdr:row>
      <xdr:rowOff>141678</xdr:rowOff>
    </xdr:from>
    <xdr:to>
      <xdr:col>5</xdr:col>
      <xdr:colOff>190500</xdr:colOff>
      <xdr:row>96</xdr:row>
      <xdr:rowOff>11882</xdr:rowOff>
    </xdr:to>
    <xdr:sp macro="" textlink="">
      <xdr:nvSpPr>
        <xdr:cNvPr id="258057" name="Text Box 9" hidden="1">
          <a:extLst>
            <a:ext uri="{FF2B5EF4-FFF2-40B4-BE49-F238E27FC236}">
              <a16:creationId xmlns:a16="http://schemas.microsoft.com/office/drawing/2014/main" id="{C74434EC-C772-4FBD-A719-1EC6D7152854}"/>
            </a:ext>
          </a:extLst>
        </xdr:cNvPr>
        <xdr:cNvSpPr txBox="1">
          <a:spLocks noChangeArrowheads="1"/>
        </xdr:cNvSpPr>
      </xdr:nvSpPr>
      <xdr:spPr bwMode="auto">
        <a:xfrm>
          <a:off x="3543300" y="18478500"/>
          <a:ext cx="1162050" cy="207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40</xdr:row>
      <xdr:rowOff>7663</xdr:rowOff>
    </xdr:from>
    <xdr:to>
      <xdr:col>5</xdr:col>
      <xdr:colOff>190500</xdr:colOff>
      <xdr:row>55</xdr:row>
      <xdr:rowOff>74103</xdr:rowOff>
    </xdr:to>
    <xdr:sp macro="" textlink="">
      <xdr:nvSpPr>
        <xdr:cNvPr id="258056" name="Text Box 8" hidden="1">
          <a:extLst>
            <a:ext uri="{FF2B5EF4-FFF2-40B4-BE49-F238E27FC236}">
              <a16:creationId xmlns:a16="http://schemas.microsoft.com/office/drawing/2014/main" id="{832EB958-313B-4F52-B181-37102F7BEDBE}"/>
            </a:ext>
          </a:extLst>
        </xdr:cNvPr>
        <xdr:cNvSpPr txBox="1">
          <a:spLocks noChangeArrowheads="1"/>
        </xdr:cNvSpPr>
      </xdr:nvSpPr>
      <xdr:spPr bwMode="auto">
        <a:xfrm>
          <a:off x="3543300" y="8601075"/>
          <a:ext cx="1162050" cy="381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40</xdr:row>
      <xdr:rowOff>27338</xdr:rowOff>
    </xdr:from>
    <xdr:to>
      <xdr:col>5</xdr:col>
      <xdr:colOff>190500</xdr:colOff>
      <xdr:row>51</xdr:row>
      <xdr:rowOff>10390</xdr:rowOff>
    </xdr:to>
    <xdr:sp macro="" textlink="">
      <xdr:nvSpPr>
        <xdr:cNvPr id="258055" name="Text Box 7" hidden="1">
          <a:extLst>
            <a:ext uri="{FF2B5EF4-FFF2-40B4-BE49-F238E27FC236}">
              <a16:creationId xmlns:a16="http://schemas.microsoft.com/office/drawing/2014/main" id="{01C0CDA7-EADB-40CD-BD97-5CE36BE15775}"/>
            </a:ext>
          </a:extLst>
        </xdr:cNvPr>
        <xdr:cNvSpPr txBox="1">
          <a:spLocks noChangeArrowheads="1"/>
        </xdr:cNvSpPr>
      </xdr:nvSpPr>
      <xdr:spPr bwMode="auto">
        <a:xfrm>
          <a:off x="3543300" y="8639175"/>
          <a:ext cx="1162050" cy="276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40</xdr:row>
      <xdr:rowOff>27338</xdr:rowOff>
    </xdr:from>
    <xdr:to>
      <xdr:col>5</xdr:col>
      <xdr:colOff>190500</xdr:colOff>
      <xdr:row>47</xdr:row>
      <xdr:rowOff>179262</xdr:rowOff>
    </xdr:to>
    <xdr:sp macro="" textlink="">
      <xdr:nvSpPr>
        <xdr:cNvPr id="258054" name="Text Box 6" hidden="1">
          <a:extLst>
            <a:ext uri="{FF2B5EF4-FFF2-40B4-BE49-F238E27FC236}">
              <a16:creationId xmlns:a16="http://schemas.microsoft.com/office/drawing/2014/main" id="{CBE989F5-AA1A-4D52-A4FA-096ADCDA9DD0}"/>
            </a:ext>
          </a:extLst>
        </xdr:cNvPr>
        <xdr:cNvSpPr txBox="1">
          <a:spLocks noChangeArrowheads="1"/>
        </xdr:cNvSpPr>
      </xdr:nvSpPr>
      <xdr:spPr bwMode="auto">
        <a:xfrm>
          <a:off x="3543300" y="8639175"/>
          <a:ext cx="116205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43</xdr:row>
      <xdr:rowOff>65316</xdr:rowOff>
    </xdr:from>
    <xdr:to>
      <xdr:col>5</xdr:col>
      <xdr:colOff>190500</xdr:colOff>
      <xdr:row>47</xdr:row>
      <xdr:rowOff>29499</xdr:rowOff>
    </xdr:to>
    <xdr:sp macro="" textlink="">
      <xdr:nvSpPr>
        <xdr:cNvPr id="258053" name="Text Box 5" hidden="1">
          <a:extLst>
            <a:ext uri="{FF2B5EF4-FFF2-40B4-BE49-F238E27FC236}">
              <a16:creationId xmlns:a16="http://schemas.microsoft.com/office/drawing/2014/main" id="{066E2B34-3FA0-4CDA-A1E9-D7DEF4B43A27}"/>
            </a:ext>
          </a:extLst>
        </xdr:cNvPr>
        <xdr:cNvSpPr txBox="1">
          <a:spLocks noChangeArrowheads="1"/>
        </xdr:cNvSpPr>
      </xdr:nvSpPr>
      <xdr:spPr bwMode="auto">
        <a:xfrm>
          <a:off x="3543300" y="9210675"/>
          <a:ext cx="116205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44</xdr:row>
      <xdr:rowOff>28326</xdr:rowOff>
    </xdr:from>
    <xdr:to>
      <xdr:col>5</xdr:col>
      <xdr:colOff>190500</xdr:colOff>
      <xdr:row>46</xdr:row>
      <xdr:rowOff>35177</xdr:rowOff>
    </xdr:to>
    <xdr:sp macro="" textlink="">
      <xdr:nvSpPr>
        <xdr:cNvPr id="258052" name="Text Box 4" hidden="1">
          <a:extLst>
            <a:ext uri="{FF2B5EF4-FFF2-40B4-BE49-F238E27FC236}">
              <a16:creationId xmlns:a16="http://schemas.microsoft.com/office/drawing/2014/main" id="{52A6946E-1C0E-44B7-9F5C-789287BB2E64}"/>
            </a:ext>
          </a:extLst>
        </xdr:cNvPr>
        <xdr:cNvSpPr txBox="1">
          <a:spLocks noChangeArrowheads="1"/>
        </xdr:cNvSpPr>
      </xdr:nvSpPr>
      <xdr:spPr bwMode="auto">
        <a:xfrm>
          <a:off x="3543300" y="9401175"/>
          <a:ext cx="1162050" cy="371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86</xdr:row>
      <xdr:rowOff>57489</xdr:rowOff>
    </xdr:from>
    <xdr:to>
      <xdr:col>6</xdr:col>
      <xdr:colOff>38100</xdr:colOff>
      <xdr:row>94</xdr:row>
      <xdr:rowOff>11345</xdr:rowOff>
    </xdr:to>
    <xdr:sp macro="" textlink="">
      <xdr:nvSpPr>
        <xdr:cNvPr id="258051" name="Text Box 3" hidden="1">
          <a:extLst>
            <a:ext uri="{FF2B5EF4-FFF2-40B4-BE49-F238E27FC236}">
              <a16:creationId xmlns:a16="http://schemas.microsoft.com/office/drawing/2014/main" id="{A029E077-0050-46A8-B029-BB00C3D60348}"/>
            </a:ext>
          </a:extLst>
        </xdr:cNvPr>
        <xdr:cNvSpPr txBox="1">
          <a:spLocks noChangeArrowheads="1"/>
        </xdr:cNvSpPr>
      </xdr:nvSpPr>
      <xdr:spPr bwMode="auto">
        <a:xfrm>
          <a:off x="3924300" y="18516600"/>
          <a:ext cx="1390650" cy="1571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114300</xdr:colOff>
      <xdr:row>7</xdr:row>
      <xdr:rowOff>106680</xdr:rowOff>
    </xdr:from>
    <xdr:to>
      <xdr:col>18</xdr:col>
      <xdr:colOff>647700</xdr:colOff>
      <xdr:row>12</xdr:row>
      <xdr:rowOff>25611</xdr:rowOff>
    </xdr:to>
    <xdr:sp macro="" textlink="">
      <xdr:nvSpPr>
        <xdr:cNvPr id="258050" name="Text Box 2" hidden="1">
          <a:extLst>
            <a:ext uri="{FF2B5EF4-FFF2-40B4-BE49-F238E27FC236}">
              <a16:creationId xmlns:a16="http://schemas.microsoft.com/office/drawing/2014/main" id="{E02C23BF-148C-4DCD-9671-BDCC8B779A2B}"/>
            </a:ext>
          </a:extLst>
        </xdr:cNvPr>
        <xdr:cNvSpPr txBox="1">
          <a:spLocks noChangeArrowheads="1"/>
        </xdr:cNvSpPr>
      </xdr:nvSpPr>
      <xdr:spPr bwMode="auto">
        <a:xfrm>
          <a:off x="14087475" y="2324100"/>
          <a:ext cx="1295400" cy="828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11</xdr:row>
      <xdr:rowOff>126789</xdr:rowOff>
    </xdr:from>
    <xdr:to>
      <xdr:col>19</xdr:col>
      <xdr:colOff>602191</xdr:colOff>
      <xdr:row>15</xdr:row>
      <xdr:rowOff>159173</xdr:rowOff>
    </xdr:to>
    <xdr:sp macro="" textlink="">
      <xdr:nvSpPr>
        <xdr:cNvPr id="258049" name="Text Box 1" hidden="1">
          <a:extLst>
            <a:ext uri="{FF2B5EF4-FFF2-40B4-BE49-F238E27FC236}">
              <a16:creationId xmlns:a16="http://schemas.microsoft.com/office/drawing/2014/main" id="{B82E974F-13A9-4EE3-815D-34E884A9E743}"/>
            </a:ext>
          </a:extLst>
        </xdr:cNvPr>
        <xdr:cNvSpPr txBox="1">
          <a:spLocks noChangeArrowheads="1"/>
        </xdr:cNvSpPr>
      </xdr:nvSpPr>
      <xdr:spPr bwMode="auto">
        <a:xfrm>
          <a:off x="14849475" y="3076575"/>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78</xdr:row>
      <xdr:rowOff>25514</xdr:rowOff>
    </xdr:from>
    <xdr:to>
      <xdr:col>5</xdr:col>
      <xdr:colOff>190500</xdr:colOff>
      <xdr:row>83</xdr:row>
      <xdr:rowOff>163228</xdr:rowOff>
    </xdr:to>
    <xdr:sp macro="" textlink="">
      <xdr:nvSpPr>
        <xdr:cNvPr id="258076" name="Text Box 28" hidden="1">
          <a:extLst>
            <a:ext uri="{FF2B5EF4-FFF2-40B4-BE49-F238E27FC236}">
              <a16:creationId xmlns:a16="http://schemas.microsoft.com/office/drawing/2014/main" id="{36EDE8AE-ACC1-4546-981A-57E008174118}"/>
            </a:ext>
          </a:extLst>
        </xdr:cNvPr>
        <xdr:cNvSpPr txBox="1">
          <a:spLocks noChangeArrowheads="1"/>
        </xdr:cNvSpPr>
      </xdr:nvSpPr>
      <xdr:spPr bwMode="auto">
        <a:xfrm>
          <a:off x="3533775" y="17145000"/>
          <a:ext cx="1171575" cy="1057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79</xdr:row>
      <xdr:rowOff>31545</xdr:rowOff>
    </xdr:from>
    <xdr:to>
      <xdr:col>5</xdr:col>
      <xdr:colOff>190500</xdr:colOff>
      <xdr:row>84</xdr:row>
      <xdr:rowOff>141445</xdr:rowOff>
    </xdr:to>
    <xdr:sp macro="" textlink="">
      <xdr:nvSpPr>
        <xdr:cNvPr id="258075" name="Text Box 27" hidden="1">
          <a:extLst>
            <a:ext uri="{FF2B5EF4-FFF2-40B4-BE49-F238E27FC236}">
              <a16:creationId xmlns:a16="http://schemas.microsoft.com/office/drawing/2014/main" id="{FA7E400C-8689-4238-BBF5-3E4DC71B4816}"/>
            </a:ext>
          </a:extLst>
        </xdr:cNvPr>
        <xdr:cNvSpPr txBox="1">
          <a:spLocks noChangeArrowheads="1"/>
        </xdr:cNvSpPr>
      </xdr:nvSpPr>
      <xdr:spPr bwMode="auto">
        <a:xfrm>
          <a:off x="3533775" y="17345025"/>
          <a:ext cx="1171575" cy="1047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80</xdr:row>
      <xdr:rowOff>31232</xdr:rowOff>
    </xdr:from>
    <xdr:to>
      <xdr:col>5</xdr:col>
      <xdr:colOff>190500</xdr:colOff>
      <xdr:row>85</xdr:row>
      <xdr:rowOff>105854</xdr:rowOff>
    </xdr:to>
    <xdr:sp macro="" textlink="">
      <xdr:nvSpPr>
        <xdr:cNvPr id="258074" name="Text Box 26" hidden="1">
          <a:extLst>
            <a:ext uri="{FF2B5EF4-FFF2-40B4-BE49-F238E27FC236}">
              <a16:creationId xmlns:a16="http://schemas.microsoft.com/office/drawing/2014/main" id="{2BE5A798-EB63-4DB5-B33B-40C91C09403A}"/>
            </a:ext>
          </a:extLst>
        </xdr:cNvPr>
        <xdr:cNvSpPr txBox="1">
          <a:spLocks noChangeArrowheads="1"/>
        </xdr:cNvSpPr>
      </xdr:nvSpPr>
      <xdr:spPr bwMode="auto">
        <a:xfrm>
          <a:off x="3533775" y="17564100"/>
          <a:ext cx="1171575" cy="923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81</xdr:row>
      <xdr:rowOff>144964</xdr:rowOff>
    </xdr:from>
    <xdr:to>
      <xdr:col>5</xdr:col>
      <xdr:colOff>190500</xdr:colOff>
      <xdr:row>86</xdr:row>
      <xdr:rowOff>66923</xdr:rowOff>
    </xdr:to>
    <xdr:sp macro="" textlink="">
      <xdr:nvSpPr>
        <xdr:cNvPr id="258073" name="Text Box 25" hidden="1">
          <a:extLst>
            <a:ext uri="{FF2B5EF4-FFF2-40B4-BE49-F238E27FC236}">
              <a16:creationId xmlns:a16="http://schemas.microsoft.com/office/drawing/2014/main" id="{F0C474FA-BFA5-469D-AD6C-88B093815628}"/>
            </a:ext>
          </a:extLst>
        </xdr:cNvPr>
        <xdr:cNvSpPr txBox="1">
          <a:spLocks noChangeArrowheads="1"/>
        </xdr:cNvSpPr>
      </xdr:nvSpPr>
      <xdr:spPr bwMode="auto">
        <a:xfrm>
          <a:off x="3533775" y="17811750"/>
          <a:ext cx="1171575" cy="866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106</xdr:row>
      <xdr:rowOff>151570</xdr:rowOff>
    </xdr:from>
    <xdr:to>
      <xdr:col>5</xdr:col>
      <xdr:colOff>190500</xdr:colOff>
      <xdr:row>122</xdr:row>
      <xdr:rowOff>54967</xdr:rowOff>
    </xdr:to>
    <xdr:sp macro="" textlink="">
      <xdr:nvSpPr>
        <xdr:cNvPr id="258071" name="Text Box 23" hidden="1">
          <a:extLst>
            <a:ext uri="{FF2B5EF4-FFF2-40B4-BE49-F238E27FC236}">
              <a16:creationId xmlns:a16="http://schemas.microsoft.com/office/drawing/2014/main" id="{86B58ABC-174E-4DF8-87AF-D20AAB9BE56B}"/>
            </a:ext>
          </a:extLst>
        </xdr:cNvPr>
        <xdr:cNvSpPr txBox="1">
          <a:spLocks noChangeArrowheads="1"/>
        </xdr:cNvSpPr>
      </xdr:nvSpPr>
      <xdr:spPr bwMode="auto">
        <a:xfrm>
          <a:off x="3533775" y="22898100"/>
          <a:ext cx="1171575" cy="2952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61</xdr:row>
      <xdr:rowOff>111760</xdr:rowOff>
    </xdr:from>
    <xdr:to>
      <xdr:col>5</xdr:col>
      <xdr:colOff>190500</xdr:colOff>
      <xdr:row>80</xdr:row>
      <xdr:rowOff>123851</xdr:rowOff>
    </xdr:to>
    <xdr:sp macro="" textlink="">
      <xdr:nvSpPr>
        <xdr:cNvPr id="258070" name="Text Box 22" hidden="1">
          <a:extLst>
            <a:ext uri="{FF2B5EF4-FFF2-40B4-BE49-F238E27FC236}">
              <a16:creationId xmlns:a16="http://schemas.microsoft.com/office/drawing/2014/main" id="{B8230EAA-E08C-409A-8C20-BE42463839FE}"/>
            </a:ext>
          </a:extLst>
        </xdr:cNvPr>
        <xdr:cNvSpPr txBox="1">
          <a:spLocks noChangeArrowheads="1"/>
        </xdr:cNvSpPr>
      </xdr:nvSpPr>
      <xdr:spPr bwMode="auto">
        <a:xfrm>
          <a:off x="3533775" y="13782675"/>
          <a:ext cx="1171575" cy="3810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61</xdr:row>
      <xdr:rowOff>45687</xdr:rowOff>
    </xdr:from>
    <xdr:to>
      <xdr:col>5</xdr:col>
      <xdr:colOff>190500</xdr:colOff>
      <xdr:row>74</xdr:row>
      <xdr:rowOff>105823</xdr:rowOff>
    </xdr:to>
    <xdr:sp macro="" textlink="">
      <xdr:nvSpPr>
        <xdr:cNvPr id="258069" name="Text Box 21" hidden="1">
          <a:extLst>
            <a:ext uri="{FF2B5EF4-FFF2-40B4-BE49-F238E27FC236}">
              <a16:creationId xmlns:a16="http://schemas.microsoft.com/office/drawing/2014/main" id="{613C0E78-3C5C-4401-B084-741E1236C70B}"/>
            </a:ext>
          </a:extLst>
        </xdr:cNvPr>
        <xdr:cNvSpPr txBox="1">
          <a:spLocks noChangeArrowheads="1"/>
        </xdr:cNvSpPr>
      </xdr:nvSpPr>
      <xdr:spPr bwMode="auto">
        <a:xfrm>
          <a:off x="3533775" y="13649325"/>
          <a:ext cx="1171575" cy="276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60</xdr:row>
      <xdr:rowOff>87171</xdr:rowOff>
    </xdr:from>
    <xdr:to>
      <xdr:col>5</xdr:col>
      <xdr:colOff>190500</xdr:colOff>
      <xdr:row>67</xdr:row>
      <xdr:rowOff>11554</xdr:rowOff>
    </xdr:to>
    <xdr:sp macro="" textlink="">
      <xdr:nvSpPr>
        <xdr:cNvPr id="258068" name="Text Box 20" hidden="1">
          <a:extLst>
            <a:ext uri="{FF2B5EF4-FFF2-40B4-BE49-F238E27FC236}">
              <a16:creationId xmlns:a16="http://schemas.microsoft.com/office/drawing/2014/main" id="{6BFD9422-D044-49C1-9D14-F00BF15067B4}"/>
            </a:ext>
          </a:extLst>
        </xdr:cNvPr>
        <xdr:cNvSpPr txBox="1">
          <a:spLocks noChangeArrowheads="1"/>
        </xdr:cNvSpPr>
      </xdr:nvSpPr>
      <xdr:spPr bwMode="auto">
        <a:xfrm>
          <a:off x="3533775" y="13515975"/>
          <a:ext cx="1171575" cy="1457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64</xdr:row>
      <xdr:rowOff>47673</xdr:rowOff>
    </xdr:from>
    <xdr:to>
      <xdr:col>5</xdr:col>
      <xdr:colOff>190500</xdr:colOff>
      <xdr:row>66</xdr:row>
      <xdr:rowOff>74403</xdr:rowOff>
    </xdr:to>
    <xdr:sp macro="" textlink="">
      <xdr:nvSpPr>
        <xdr:cNvPr id="258067" name="Text Box 19" hidden="1">
          <a:extLst>
            <a:ext uri="{FF2B5EF4-FFF2-40B4-BE49-F238E27FC236}">
              <a16:creationId xmlns:a16="http://schemas.microsoft.com/office/drawing/2014/main" id="{C81CA0C2-C574-461F-AACB-8A97714CBEAB}"/>
            </a:ext>
          </a:extLst>
        </xdr:cNvPr>
        <xdr:cNvSpPr txBox="1">
          <a:spLocks noChangeArrowheads="1"/>
        </xdr:cNvSpPr>
      </xdr:nvSpPr>
      <xdr:spPr bwMode="auto">
        <a:xfrm>
          <a:off x="3533775" y="14439900"/>
          <a:ext cx="1171575" cy="41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65</xdr:row>
      <xdr:rowOff>30466</xdr:rowOff>
    </xdr:from>
    <xdr:to>
      <xdr:col>5</xdr:col>
      <xdr:colOff>190500</xdr:colOff>
      <xdr:row>65</xdr:row>
      <xdr:rowOff>30466</xdr:rowOff>
    </xdr:to>
    <xdr:sp macro="" textlink="">
      <xdr:nvSpPr>
        <xdr:cNvPr id="258066" name="Text Box 18" hidden="1">
          <a:extLst>
            <a:ext uri="{FF2B5EF4-FFF2-40B4-BE49-F238E27FC236}">
              <a16:creationId xmlns:a16="http://schemas.microsoft.com/office/drawing/2014/main" id="{61C76F55-F289-4E44-9FE6-18354C001698}"/>
            </a:ext>
          </a:extLst>
        </xdr:cNvPr>
        <xdr:cNvSpPr txBox="1">
          <a:spLocks noChangeArrowheads="1"/>
        </xdr:cNvSpPr>
      </xdr:nvSpPr>
      <xdr:spPr bwMode="auto">
        <a:xfrm>
          <a:off x="3533775" y="14611350"/>
          <a:ext cx="117157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106</xdr:row>
      <xdr:rowOff>151570</xdr:rowOff>
    </xdr:from>
    <xdr:to>
      <xdr:col>6</xdr:col>
      <xdr:colOff>38100</xdr:colOff>
      <xdr:row>120</xdr:row>
      <xdr:rowOff>78883</xdr:rowOff>
    </xdr:to>
    <xdr:sp macro="" textlink="">
      <xdr:nvSpPr>
        <xdr:cNvPr id="258065" name="Text Box 17" hidden="1">
          <a:extLst>
            <a:ext uri="{FF2B5EF4-FFF2-40B4-BE49-F238E27FC236}">
              <a16:creationId xmlns:a16="http://schemas.microsoft.com/office/drawing/2014/main" id="{05B44202-1DCF-42CD-AFE9-46D60D851D27}"/>
            </a:ext>
          </a:extLst>
        </xdr:cNvPr>
        <xdr:cNvSpPr txBox="1">
          <a:spLocks noChangeArrowheads="1"/>
        </xdr:cNvSpPr>
      </xdr:nvSpPr>
      <xdr:spPr bwMode="auto">
        <a:xfrm>
          <a:off x="3924300" y="22907625"/>
          <a:ext cx="1390650" cy="2466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152400</xdr:colOff>
      <xdr:row>27</xdr:row>
      <xdr:rowOff>104234</xdr:rowOff>
    </xdr:from>
    <xdr:to>
      <xdr:col>18</xdr:col>
      <xdr:colOff>762000</xdr:colOff>
      <xdr:row>31</xdr:row>
      <xdr:rowOff>142333</xdr:rowOff>
    </xdr:to>
    <xdr:sp macro="" textlink="">
      <xdr:nvSpPr>
        <xdr:cNvPr id="258089" name="Text Box 41" hidden="1">
          <a:extLst>
            <a:ext uri="{FF2B5EF4-FFF2-40B4-BE49-F238E27FC236}">
              <a16:creationId xmlns:a16="http://schemas.microsoft.com/office/drawing/2014/main" id="{FD543B27-C383-4FA1-8552-F48937766A39}"/>
            </a:ext>
          </a:extLst>
        </xdr:cNvPr>
        <xdr:cNvSpPr txBox="1">
          <a:spLocks noChangeArrowheads="1"/>
        </xdr:cNvSpPr>
      </xdr:nvSpPr>
      <xdr:spPr bwMode="auto">
        <a:xfrm>
          <a:off x="14125575" y="6362700"/>
          <a:ext cx="13716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31</xdr:row>
      <xdr:rowOff>104233</xdr:rowOff>
    </xdr:from>
    <xdr:to>
      <xdr:col>19</xdr:col>
      <xdr:colOff>716491</xdr:colOff>
      <xdr:row>35</xdr:row>
      <xdr:rowOff>142332</xdr:rowOff>
    </xdr:to>
    <xdr:sp macro="" textlink="">
      <xdr:nvSpPr>
        <xdr:cNvPr id="258090" name="Text Box 42" hidden="1">
          <a:extLst>
            <a:ext uri="{FF2B5EF4-FFF2-40B4-BE49-F238E27FC236}">
              <a16:creationId xmlns:a16="http://schemas.microsoft.com/office/drawing/2014/main" id="{DFAC6A35-765E-4631-9B7A-9039E6028948}"/>
            </a:ext>
          </a:extLst>
        </xdr:cNvPr>
        <xdr:cNvSpPr txBox="1">
          <a:spLocks noChangeArrowheads="1"/>
        </xdr:cNvSpPr>
      </xdr:nvSpPr>
      <xdr:spPr bwMode="auto">
        <a:xfrm>
          <a:off x="14887575" y="7086600"/>
          <a:ext cx="13716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53</xdr:row>
      <xdr:rowOff>44927</xdr:rowOff>
    </xdr:from>
    <xdr:to>
      <xdr:col>5</xdr:col>
      <xdr:colOff>190500</xdr:colOff>
      <xdr:row>58</xdr:row>
      <xdr:rowOff>86051</xdr:rowOff>
    </xdr:to>
    <xdr:sp macro="" textlink="">
      <xdr:nvSpPr>
        <xdr:cNvPr id="258103" name="Text Box 55" hidden="1">
          <a:extLst>
            <a:ext uri="{FF2B5EF4-FFF2-40B4-BE49-F238E27FC236}">
              <a16:creationId xmlns:a16="http://schemas.microsoft.com/office/drawing/2014/main" id="{9269ECB8-7F59-4E93-B2E0-2A0DF0DC1187}"/>
            </a:ext>
          </a:extLst>
        </xdr:cNvPr>
        <xdr:cNvSpPr txBox="1">
          <a:spLocks noChangeArrowheads="1"/>
        </xdr:cNvSpPr>
      </xdr:nvSpPr>
      <xdr:spPr bwMode="auto">
        <a:xfrm>
          <a:off x="3533775" y="11982450"/>
          <a:ext cx="1171575" cy="1057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54</xdr:row>
      <xdr:rowOff>47082</xdr:rowOff>
    </xdr:from>
    <xdr:to>
      <xdr:col>5</xdr:col>
      <xdr:colOff>190500</xdr:colOff>
      <xdr:row>59</xdr:row>
      <xdr:rowOff>76073</xdr:rowOff>
    </xdr:to>
    <xdr:sp macro="" textlink="">
      <xdr:nvSpPr>
        <xdr:cNvPr id="258102" name="Text Box 54" hidden="1">
          <a:extLst>
            <a:ext uri="{FF2B5EF4-FFF2-40B4-BE49-F238E27FC236}">
              <a16:creationId xmlns:a16="http://schemas.microsoft.com/office/drawing/2014/main" id="{34CE8E6A-3F01-4884-8C62-A1595C056EA9}"/>
            </a:ext>
          </a:extLst>
        </xdr:cNvPr>
        <xdr:cNvSpPr txBox="1">
          <a:spLocks noChangeArrowheads="1"/>
        </xdr:cNvSpPr>
      </xdr:nvSpPr>
      <xdr:spPr bwMode="auto">
        <a:xfrm>
          <a:off x="3533775" y="12192000"/>
          <a:ext cx="1171575" cy="1047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55</xdr:row>
      <xdr:rowOff>73921</xdr:rowOff>
    </xdr:from>
    <xdr:to>
      <xdr:col>5</xdr:col>
      <xdr:colOff>190500</xdr:colOff>
      <xdr:row>60</xdr:row>
      <xdr:rowOff>1945</xdr:rowOff>
    </xdr:to>
    <xdr:sp macro="" textlink="">
      <xdr:nvSpPr>
        <xdr:cNvPr id="258101" name="Text Box 53" hidden="1">
          <a:extLst>
            <a:ext uri="{FF2B5EF4-FFF2-40B4-BE49-F238E27FC236}">
              <a16:creationId xmlns:a16="http://schemas.microsoft.com/office/drawing/2014/main" id="{24A5B055-92DB-4321-BF45-4A4889656431}"/>
            </a:ext>
          </a:extLst>
        </xdr:cNvPr>
        <xdr:cNvSpPr txBox="1">
          <a:spLocks noChangeArrowheads="1"/>
        </xdr:cNvSpPr>
      </xdr:nvSpPr>
      <xdr:spPr bwMode="auto">
        <a:xfrm>
          <a:off x="3533775" y="12411075"/>
          <a:ext cx="1171575" cy="923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56</xdr:row>
      <xdr:rowOff>30131</xdr:rowOff>
    </xdr:from>
    <xdr:to>
      <xdr:col>5</xdr:col>
      <xdr:colOff>190500</xdr:colOff>
      <xdr:row>60</xdr:row>
      <xdr:rowOff>95879</xdr:rowOff>
    </xdr:to>
    <xdr:sp macro="" textlink="">
      <xdr:nvSpPr>
        <xdr:cNvPr id="258100" name="Text Box 52" hidden="1">
          <a:extLst>
            <a:ext uri="{FF2B5EF4-FFF2-40B4-BE49-F238E27FC236}">
              <a16:creationId xmlns:a16="http://schemas.microsoft.com/office/drawing/2014/main" id="{70ADDC3D-A346-45F6-9BCC-186156765BD3}"/>
            </a:ext>
          </a:extLst>
        </xdr:cNvPr>
        <xdr:cNvSpPr txBox="1">
          <a:spLocks noChangeArrowheads="1"/>
        </xdr:cNvSpPr>
      </xdr:nvSpPr>
      <xdr:spPr bwMode="auto">
        <a:xfrm>
          <a:off x="3533775" y="12601575"/>
          <a:ext cx="1171575" cy="866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81</xdr:row>
      <xdr:rowOff>27141</xdr:rowOff>
    </xdr:from>
    <xdr:to>
      <xdr:col>5</xdr:col>
      <xdr:colOff>190500</xdr:colOff>
      <xdr:row>96</xdr:row>
      <xdr:rowOff>9809</xdr:rowOff>
    </xdr:to>
    <xdr:sp macro="" textlink="">
      <xdr:nvSpPr>
        <xdr:cNvPr id="258099" name="Text Box 51" hidden="1">
          <a:extLst>
            <a:ext uri="{FF2B5EF4-FFF2-40B4-BE49-F238E27FC236}">
              <a16:creationId xmlns:a16="http://schemas.microsoft.com/office/drawing/2014/main" id="{F25B63A3-646E-44C6-B865-6BAC5DC0E6FF}"/>
            </a:ext>
          </a:extLst>
        </xdr:cNvPr>
        <xdr:cNvSpPr txBox="1">
          <a:spLocks noChangeArrowheads="1"/>
        </xdr:cNvSpPr>
      </xdr:nvSpPr>
      <xdr:spPr bwMode="auto">
        <a:xfrm>
          <a:off x="3533775" y="17649825"/>
          <a:ext cx="1171575" cy="2962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39</xdr:row>
      <xdr:rowOff>104657</xdr:rowOff>
    </xdr:from>
    <xdr:to>
      <xdr:col>5</xdr:col>
      <xdr:colOff>190500</xdr:colOff>
      <xdr:row>55</xdr:row>
      <xdr:rowOff>31023</xdr:rowOff>
    </xdr:to>
    <xdr:sp macro="" textlink="">
      <xdr:nvSpPr>
        <xdr:cNvPr id="258098" name="Text Box 50" hidden="1">
          <a:extLst>
            <a:ext uri="{FF2B5EF4-FFF2-40B4-BE49-F238E27FC236}">
              <a16:creationId xmlns:a16="http://schemas.microsoft.com/office/drawing/2014/main" id="{AB383947-B240-4997-B365-6707705B36BE}"/>
            </a:ext>
          </a:extLst>
        </xdr:cNvPr>
        <xdr:cNvSpPr txBox="1">
          <a:spLocks noChangeArrowheads="1"/>
        </xdr:cNvSpPr>
      </xdr:nvSpPr>
      <xdr:spPr bwMode="auto">
        <a:xfrm>
          <a:off x="3533775" y="8553450"/>
          <a:ext cx="1171575" cy="381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38</xdr:row>
      <xdr:rowOff>142543</xdr:rowOff>
    </xdr:from>
    <xdr:to>
      <xdr:col>5</xdr:col>
      <xdr:colOff>190500</xdr:colOff>
      <xdr:row>50</xdr:row>
      <xdr:rowOff>228</xdr:rowOff>
    </xdr:to>
    <xdr:sp macro="" textlink="">
      <xdr:nvSpPr>
        <xdr:cNvPr id="258097" name="Text Box 49" hidden="1">
          <a:extLst>
            <a:ext uri="{FF2B5EF4-FFF2-40B4-BE49-F238E27FC236}">
              <a16:creationId xmlns:a16="http://schemas.microsoft.com/office/drawing/2014/main" id="{8201CDFC-90EA-4575-85AD-61DA7E38B5D9}"/>
            </a:ext>
          </a:extLst>
        </xdr:cNvPr>
        <xdr:cNvSpPr txBox="1">
          <a:spLocks noChangeArrowheads="1"/>
        </xdr:cNvSpPr>
      </xdr:nvSpPr>
      <xdr:spPr bwMode="auto">
        <a:xfrm>
          <a:off x="3533775" y="8401050"/>
          <a:ext cx="1171575" cy="276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38</xdr:row>
      <xdr:rowOff>28031</xdr:rowOff>
    </xdr:from>
    <xdr:to>
      <xdr:col>5</xdr:col>
      <xdr:colOff>190500</xdr:colOff>
      <xdr:row>45</xdr:row>
      <xdr:rowOff>141228</xdr:rowOff>
    </xdr:to>
    <xdr:sp macro="" textlink="">
      <xdr:nvSpPr>
        <xdr:cNvPr id="258096" name="Text Box 48" hidden="1">
          <a:extLst>
            <a:ext uri="{FF2B5EF4-FFF2-40B4-BE49-F238E27FC236}">
              <a16:creationId xmlns:a16="http://schemas.microsoft.com/office/drawing/2014/main" id="{C1EB6411-6CFD-4914-959D-7DBCA083F0B5}"/>
            </a:ext>
          </a:extLst>
        </xdr:cNvPr>
        <xdr:cNvSpPr txBox="1">
          <a:spLocks noChangeArrowheads="1"/>
        </xdr:cNvSpPr>
      </xdr:nvSpPr>
      <xdr:spPr bwMode="auto">
        <a:xfrm>
          <a:off x="3533775" y="8248650"/>
          <a:ext cx="1171575"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43</xdr:row>
      <xdr:rowOff>104021</xdr:rowOff>
    </xdr:from>
    <xdr:to>
      <xdr:col>5</xdr:col>
      <xdr:colOff>190500</xdr:colOff>
      <xdr:row>45</xdr:row>
      <xdr:rowOff>103128</xdr:rowOff>
    </xdr:to>
    <xdr:sp macro="" textlink="">
      <xdr:nvSpPr>
        <xdr:cNvPr id="258095" name="Text Box 47" hidden="1">
          <a:extLst>
            <a:ext uri="{FF2B5EF4-FFF2-40B4-BE49-F238E27FC236}">
              <a16:creationId xmlns:a16="http://schemas.microsoft.com/office/drawing/2014/main" id="{7E0231E7-1EFB-4B47-8705-BC4AA4A91D53}"/>
            </a:ext>
          </a:extLst>
        </xdr:cNvPr>
        <xdr:cNvSpPr txBox="1">
          <a:spLocks noChangeArrowheads="1"/>
        </xdr:cNvSpPr>
      </xdr:nvSpPr>
      <xdr:spPr bwMode="auto">
        <a:xfrm>
          <a:off x="3533775" y="9248775"/>
          <a:ext cx="1171575" cy="409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44</xdr:row>
      <xdr:rowOff>65428</xdr:rowOff>
    </xdr:from>
    <xdr:to>
      <xdr:col>5</xdr:col>
      <xdr:colOff>190500</xdr:colOff>
      <xdr:row>44</xdr:row>
      <xdr:rowOff>103528</xdr:rowOff>
    </xdr:to>
    <xdr:sp macro="" textlink="">
      <xdr:nvSpPr>
        <xdr:cNvPr id="258094" name="Text Box 46" hidden="1">
          <a:extLst>
            <a:ext uri="{FF2B5EF4-FFF2-40B4-BE49-F238E27FC236}">
              <a16:creationId xmlns:a16="http://schemas.microsoft.com/office/drawing/2014/main" id="{5BC640C0-4B43-4B24-ACF0-31AAE133D1A7}"/>
            </a:ext>
          </a:extLst>
        </xdr:cNvPr>
        <xdr:cNvSpPr txBox="1">
          <a:spLocks noChangeArrowheads="1"/>
        </xdr:cNvSpPr>
      </xdr:nvSpPr>
      <xdr:spPr bwMode="auto">
        <a:xfrm>
          <a:off x="3533775" y="9439275"/>
          <a:ext cx="117157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81</xdr:row>
      <xdr:rowOff>27141</xdr:rowOff>
    </xdr:from>
    <xdr:to>
      <xdr:col>6</xdr:col>
      <xdr:colOff>38100</xdr:colOff>
      <xdr:row>93</xdr:row>
      <xdr:rowOff>130595</xdr:rowOff>
    </xdr:to>
    <xdr:sp macro="" textlink="">
      <xdr:nvSpPr>
        <xdr:cNvPr id="258093" name="Text Box 45" hidden="1">
          <a:extLst>
            <a:ext uri="{FF2B5EF4-FFF2-40B4-BE49-F238E27FC236}">
              <a16:creationId xmlns:a16="http://schemas.microsoft.com/office/drawing/2014/main" id="{47A8656E-928D-4A31-B27A-F45EAF1A6E38}"/>
            </a:ext>
          </a:extLst>
        </xdr:cNvPr>
        <xdr:cNvSpPr txBox="1">
          <a:spLocks noChangeArrowheads="1"/>
        </xdr:cNvSpPr>
      </xdr:nvSpPr>
      <xdr:spPr bwMode="auto">
        <a:xfrm>
          <a:off x="3924300" y="17659350"/>
          <a:ext cx="1390650" cy="2476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53</xdr:row>
      <xdr:rowOff>44927</xdr:rowOff>
    </xdr:from>
    <xdr:to>
      <xdr:col>5</xdr:col>
      <xdr:colOff>190500</xdr:colOff>
      <xdr:row>58</xdr:row>
      <xdr:rowOff>86051</xdr:rowOff>
    </xdr:to>
    <xdr:sp macro="" textlink="">
      <xdr:nvSpPr>
        <xdr:cNvPr id="258114" name="Text Box 66" hidden="1">
          <a:extLst>
            <a:ext uri="{FF2B5EF4-FFF2-40B4-BE49-F238E27FC236}">
              <a16:creationId xmlns:a16="http://schemas.microsoft.com/office/drawing/2014/main" id="{CAFDFE3F-D780-4DB4-B276-F912247E4668}"/>
            </a:ext>
          </a:extLst>
        </xdr:cNvPr>
        <xdr:cNvSpPr txBox="1">
          <a:spLocks noChangeArrowheads="1"/>
        </xdr:cNvSpPr>
      </xdr:nvSpPr>
      <xdr:spPr bwMode="auto">
        <a:xfrm>
          <a:off x="3558540" y="11811000"/>
          <a:ext cx="128016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54</xdr:row>
      <xdr:rowOff>47082</xdr:rowOff>
    </xdr:from>
    <xdr:to>
      <xdr:col>5</xdr:col>
      <xdr:colOff>190500</xdr:colOff>
      <xdr:row>59</xdr:row>
      <xdr:rowOff>76073</xdr:rowOff>
    </xdr:to>
    <xdr:sp macro="" textlink="">
      <xdr:nvSpPr>
        <xdr:cNvPr id="258113" name="Text Box 65" hidden="1">
          <a:extLst>
            <a:ext uri="{FF2B5EF4-FFF2-40B4-BE49-F238E27FC236}">
              <a16:creationId xmlns:a16="http://schemas.microsoft.com/office/drawing/2014/main" id="{AF7E2CE7-4914-4570-9018-C0CE0B965862}"/>
            </a:ext>
          </a:extLst>
        </xdr:cNvPr>
        <xdr:cNvSpPr txBox="1">
          <a:spLocks noChangeArrowheads="1"/>
        </xdr:cNvSpPr>
      </xdr:nvSpPr>
      <xdr:spPr bwMode="auto">
        <a:xfrm>
          <a:off x="3558540" y="12016740"/>
          <a:ext cx="1280160" cy="9982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55</xdr:row>
      <xdr:rowOff>73921</xdr:rowOff>
    </xdr:from>
    <xdr:to>
      <xdr:col>5</xdr:col>
      <xdr:colOff>190500</xdr:colOff>
      <xdr:row>60</xdr:row>
      <xdr:rowOff>1945</xdr:rowOff>
    </xdr:to>
    <xdr:sp macro="" textlink="">
      <xdr:nvSpPr>
        <xdr:cNvPr id="258112" name="Text Box 64" hidden="1">
          <a:extLst>
            <a:ext uri="{FF2B5EF4-FFF2-40B4-BE49-F238E27FC236}">
              <a16:creationId xmlns:a16="http://schemas.microsoft.com/office/drawing/2014/main" id="{1A1ECB9B-5204-482D-876F-2F32DC21B24F}"/>
            </a:ext>
          </a:extLst>
        </xdr:cNvPr>
        <xdr:cNvSpPr txBox="1">
          <a:spLocks noChangeArrowheads="1"/>
        </xdr:cNvSpPr>
      </xdr:nvSpPr>
      <xdr:spPr bwMode="auto">
        <a:xfrm>
          <a:off x="3558540" y="12222480"/>
          <a:ext cx="1280160" cy="891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56</xdr:row>
      <xdr:rowOff>30131</xdr:rowOff>
    </xdr:from>
    <xdr:to>
      <xdr:col>5</xdr:col>
      <xdr:colOff>190500</xdr:colOff>
      <xdr:row>60</xdr:row>
      <xdr:rowOff>95879</xdr:rowOff>
    </xdr:to>
    <xdr:sp macro="" textlink="">
      <xdr:nvSpPr>
        <xdr:cNvPr id="258111" name="Text Box 63" hidden="1">
          <a:extLst>
            <a:ext uri="{FF2B5EF4-FFF2-40B4-BE49-F238E27FC236}">
              <a16:creationId xmlns:a16="http://schemas.microsoft.com/office/drawing/2014/main" id="{794FC50B-FD02-4EEE-A0A9-F54E124D7615}"/>
            </a:ext>
          </a:extLst>
        </xdr:cNvPr>
        <xdr:cNvSpPr txBox="1">
          <a:spLocks noChangeArrowheads="1"/>
        </xdr:cNvSpPr>
      </xdr:nvSpPr>
      <xdr:spPr bwMode="auto">
        <a:xfrm>
          <a:off x="3558540" y="12405360"/>
          <a:ext cx="1280160" cy="830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81</xdr:row>
      <xdr:rowOff>27141</xdr:rowOff>
    </xdr:from>
    <xdr:to>
      <xdr:col>5</xdr:col>
      <xdr:colOff>190500</xdr:colOff>
      <xdr:row>96</xdr:row>
      <xdr:rowOff>9809</xdr:rowOff>
    </xdr:to>
    <xdr:sp macro="" textlink="">
      <xdr:nvSpPr>
        <xdr:cNvPr id="258110" name="Text Box 62" hidden="1">
          <a:extLst>
            <a:ext uri="{FF2B5EF4-FFF2-40B4-BE49-F238E27FC236}">
              <a16:creationId xmlns:a16="http://schemas.microsoft.com/office/drawing/2014/main" id="{3621830E-E520-498D-B988-B9FBCBE42875}"/>
            </a:ext>
          </a:extLst>
        </xdr:cNvPr>
        <xdr:cNvSpPr txBox="1">
          <a:spLocks noChangeArrowheads="1"/>
        </xdr:cNvSpPr>
      </xdr:nvSpPr>
      <xdr:spPr bwMode="auto">
        <a:xfrm>
          <a:off x="3558540" y="17305020"/>
          <a:ext cx="1280160" cy="2895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39</xdr:row>
      <xdr:rowOff>104657</xdr:rowOff>
    </xdr:from>
    <xdr:to>
      <xdr:col>5</xdr:col>
      <xdr:colOff>190500</xdr:colOff>
      <xdr:row>55</xdr:row>
      <xdr:rowOff>31023</xdr:rowOff>
    </xdr:to>
    <xdr:sp macro="" textlink="">
      <xdr:nvSpPr>
        <xdr:cNvPr id="258109" name="Text Box 61" hidden="1">
          <a:extLst>
            <a:ext uri="{FF2B5EF4-FFF2-40B4-BE49-F238E27FC236}">
              <a16:creationId xmlns:a16="http://schemas.microsoft.com/office/drawing/2014/main" id="{171B6E72-F46A-43FE-858D-2E30B232B65A}"/>
            </a:ext>
          </a:extLst>
        </xdr:cNvPr>
        <xdr:cNvSpPr txBox="1">
          <a:spLocks noChangeArrowheads="1"/>
        </xdr:cNvSpPr>
      </xdr:nvSpPr>
      <xdr:spPr bwMode="auto">
        <a:xfrm>
          <a:off x="3558540" y="8465820"/>
          <a:ext cx="1280160" cy="37261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38</xdr:row>
      <xdr:rowOff>142543</xdr:rowOff>
    </xdr:from>
    <xdr:to>
      <xdr:col>5</xdr:col>
      <xdr:colOff>190500</xdr:colOff>
      <xdr:row>50</xdr:row>
      <xdr:rowOff>228</xdr:rowOff>
    </xdr:to>
    <xdr:sp macro="" textlink="">
      <xdr:nvSpPr>
        <xdr:cNvPr id="258108" name="Text Box 60" hidden="1">
          <a:extLst>
            <a:ext uri="{FF2B5EF4-FFF2-40B4-BE49-F238E27FC236}">
              <a16:creationId xmlns:a16="http://schemas.microsoft.com/office/drawing/2014/main" id="{841C9086-A662-4ABB-9F56-B9F8DA2CC4A9}"/>
            </a:ext>
          </a:extLst>
        </xdr:cNvPr>
        <xdr:cNvSpPr txBox="1">
          <a:spLocks noChangeArrowheads="1"/>
        </xdr:cNvSpPr>
      </xdr:nvSpPr>
      <xdr:spPr bwMode="auto">
        <a:xfrm>
          <a:off x="3558540" y="8313420"/>
          <a:ext cx="1280160" cy="2705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38</xdr:row>
      <xdr:rowOff>28031</xdr:rowOff>
    </xdr:from>
    <xdr:to>
      <xdr:col>5</xdr:col>
      <xdr:colOff>190500</xdr:colOff>
      <xdr:row>45</xdr:row>
      <xdr:rowOff>141228</xdr:rowOff>
    </xdr:to>
    <xdr:sp macro="" textlink="">
      <xdr:nvSpPr>
        <xdr:cNvPr id="258107" name="Text Box 59" hidden="1">
          <a:extLst>
            <a:ext uri="{FF2B5EF4-FFF2-40B4-BE49-F238E27FC236}">
              <a16:creationId xmlns:a16="http://schemas.microsoft.com/office/drawing/2014/main" id="{EAD50EEB-EC09-4047-BDE9-8F1E9560BEEE}"/>
            </a:ext>
          </a:extLst>
        </xdr:cNvPr>
        <xdr:cNvSpPr txBox="1">
          <a:spLocks noChangeArrowheads="1"/>
        </xdr:cNvSpPr>
      </xdr:nvSpPr>
      <xdr:spPr bwMode="auto">
        <a:xfrm>
          <a:off x="3558540" y="8168640"/>
          <a:ext cx="1280160" cy="1417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43</xdr:row>
      <xdr:rowOff>104021</xdr:rowOff>
    </xdr:from>
    <xdr:to>
      <xdr:col>5</xdr:col>
      <xdr:colOff>190500</xdr:colOff>
      <xdr:row>45</xdr:row>
      <xdr:rowOff>103128</xdr:rowOff>
    </xdr:to>
    <xdr:sp macro="" textlink="">
      <xdr:nvSpPr>
        <xdr:cNvPr id="258106" name="Text Box 58" hidden="1">
          <a:extLst>
            <a:ext uri="{FF2B5EF4-FFF2-40B4-BE49-F238E27FC236}">
              <a16:creationId xmlns:a16="http://schemas.microsoft.com/office/drawing/2014/main" id="{B7413031-0564-4413-89F7-A872F268F378}"/>
            </a:ext>
          </a:extLst>
        </xdr:cNvPr>
        <xdr:cNvSpPr txBox="1">
          <a:spLocks noChangeArrowheads="1"/>
        </xdr:cNvSpPr>
      </xdr:nvSpPr>
      <xdr:spPr bwMode="auto">
        <a:xfrm>
          <a:off x="3558540" y="9144000"/>
          <a:ext cx="1280160" cy="4038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44</xdr:row>
      <xdr:rowOff>65428</xdr:rowOff>
    </xdr:from>
    <xdr:to>
      <xdr:col>5</xdr:col>
      <xdr:colOff>190500</xdr:colOff>
      <xdr:row>44</xdr:row>
      <xdr:rowOff>65428</xdr:rowOff>
    </xdr:to>
    <xdr:sp macro="" textlink="">
      <xdr:nvSpPr>
        <xdr:cNvPr id="258105" name="Text Box 57" hidden="1">
          <a:extLst>
            <a:ext uri="{FF2B5EF4-FFF2-40B4-BE49-F238E27FC236}">
              <a16:creationId xmlns:a16="http://schemas.microsoft.com/office/drawing/2014/main" id="{FD4E4E38-D662-4863-ACB4-C13D77101FB7}"/>
            </a:ext>
          </a:extLst>
        </xdr:cNvPr>
        <xdr:cNvSpPr txBox="1">
          <a:spLocks noChangeArrowheads="1"/>
        </xdr:cNvSpPr>
      </xdr:nvSpPr>
      <xdr:spPr bwMode="auto">
        <a:xfrm>
          <a:off x="3558540" y="9326880"/>
          <a:ext cx="1280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81</xdr:row>
      <xdr:rowOff>27141</xdr:rowOff>
    </xdr:from>
    <xdr:to>
      <xdr:col>6</xdr:col>
      <xdr:colOff>38100</xdr:colOff>
      <xdr:row>93</xdr:row>
      <xdr:rowOff>130595</xdr:rowOff>
    </xdr:to>
    <xdr:sp macro="" textlink="">
      <xdr:nvSpPr>
        <xdr:cNvPr id="258104" name="Text Box 56" hidden="1">
          <a:extLst>
            <a:ext uri="{FF2B5EF4-FFF2-40B4-BE49-F238E27FC236}">
              <a16:creationId xmlns:a16="http://schemas.microsoft.com/office/drawing/2014/main" id="{CE358658-5AE9-4D78-A896-9DDB830B9BF2}"/>
            </a:ext>
          </a:extLst>
        </xdr:cNvPr>
        <xdr:cNvSpPr txBox="1">
          <a:spLocks noChangeArrowheads="1"/>
        </xdr:cNvSpPr>
      </xdr:nvSpPr>
      <xdr:spPr bwMode="auto">
        <a:xfrm>
          <a:off x="4038600" y="17312640"/>
          <a:ext cx="1440180" cy="24307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53</xdr:row>
      <xdr:rowOff>44927</xdr:rowOff>
    </xdr:from>
    <xdr:to>
      <xdr:col>5</xdr:col>
      <xdr:colOff>190500</xdr:colOff>
      <xdr:row>58</xdr:row>
      <xdr:rowOff>86051</xdr:rowOff>
    </xdr:to>
    <xdr:sp macro="" textlink="">
      <xdr:nvSpPr>
        <xdr:cNvPr id="258125" name="Text Box 77" hidden="1">
          <a:extLst>
            <a:ext uri="{FF2B5EF4-FFF2-40B4-BE49-F238E27FC236}">
              <a16:creationId xmlns:a16="http://schemas.microsoft.com/office/drawing/2014/main" id="{AF2E8ED6-351A-4C42-BB05-E231F2D8B56A}"/>
            </a:ext>
          </a:extLst>
        </xdr:cNvPr>
        <xdr:cNvSpPr txBox="1">
          <a:spLocks noChangeArrowheads="1"/>
        </xdr:cNvSpPr>
      </xdr:nvSpPr>
      <xdr:spPr bwMode="auto">
        <a:xfrm>
          <a:off x="3550920" y="11803380"/>
          <a:ext cx="128778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54</xdr:row>
      <xdr:rowOff>47082</xdr:rowOff>
    </xdr:from>
    <xdr:to>
      <xdr:col>5</xdr:col>
      <xdr:colOff>190500</xdr:colOff>
      <xdr:row>59</xdr:row>
      <xdr:rowOff>76073</xdr:rowOff>
    </xdr:to>
    <xdr:sp macro="" textlink="">
      <xdr:nvSpPr>
        <xdr:cNvPr id="258124" name="Text Box 76" hidden="1">
          <a:extLst>
            <a:ext uri="{FF2B5EF4-FFF2-40B4-BE49-F238E27FC236}">
              <a16:creationId xmlns:a16="http://schemas.microsoft.com/office/drawing/2014/main" id="{F3DE07D3-EA8A-423C-94A4-246F34B79ED1}"/>
            </a:ext>
          </a:extLst>
        </xdr:cNvPr>
        <xdr:cNvSpPr txBox="1">
          <a:spLocks noChangeArrowheads="1"/>
        </xdr:cNvSpPr>
      </xdr:nvSpPr>
      <xdr:spPr bwMode="auto">
        <a:xfrm>
          <a:off x="3550920" y="12009120"/>
          <a:ext cx="1287780" cy="9982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55</xdr:row>
      <xdr:rowOff>73921</xdr:rowOff>
    </xdr:from>
    <xdr:to>
      <xdr:col>5</xdr:col>
      <xdr:colOff>190500</xdr:colOff>
      <xdr:row>60</xdr:row>
      <xdr:rowOff>1945</xdr:rowOff>
    </xdr:to>
    <xdr:sp macro="" textlink="">
      <xdr:nvSpPr>
        <xdr:cNvPr id="258123" name="Text Box 75" hidden="1">
          <a:extLst>
            <a:ext uri="{FF2B5EF4-FFF2-40B4-BE49-F238E27FC236}">
              <a16:creationId xmlns:a16="http://schemas.microsoft.com/office/drawing/2014/main" id="{65697809-1D4A-4D81-9F2B-6C5A065C28BB}"/>
            </a:ext>
          </a:extLst>
        </xdr:cNvPr>
        <xdr:cNvSpPr txBox="1">
          <a:spLocks noChangeArrowheads="1"/>
        </xdr:cNvSpPr>
      </xdr:nvSpPr>
      <xdr:spPr bwMode="auto">
        <a:xfrm>
          <a:off x="3550920" y="12222480"/>
          <a:ext cx="1287780" cy="883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56</xdr:row>
      <xdr:rowOff>30131</xdr:rowOff>
    </xdr:from>
    <xdr:to>
      <xdr:col>5</xdr:col>
      <xdr:colOff>190500</xdr:colOff>
      <xdr:row>60</xdr:row>
      <xdr:rowOff>95879</xdr:rowOff>
    </xdr:to>
    <xdr:sp macro="" textlink="">
      <xdr:nvSpPr>
        <xdr:cNvPr id="258122" name="Text Box 74" hidden="1">
          <a:extLst>
            <a:ext uri="{FF2B5EF4-FFF2-40B4-BE49-F238E27FC236}">
              <a16:creationId xmlns:a16="http://schemas.microsoft.com/office/drawing/2014/main" id="{1E1C8B04-4DDA-4A9D-84CC-77774D06FF39}"/>
            </a:ext>
          </a:extLst>
        </xdr:cNvPr>
        <xdr:cNvSpPr txBox="1">
          <a:spLocks noChangeArrowheads="1"/>
        </xdr:cNvSpPr>
      </xdr:nvSpPr>
      <xdr:spPr bwMode="auto">
        <a:xfrm>
          <a:off x="3550920" y="12405360"/>
          <a:ext cx="128778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81</xdr:row>
      <xdr:rowOff>947</xdr:rowOff>
    </xdr:from>
    <xdr:to>
      <xdr:col>5</xdr:col>
      <xdr:colOff>190500</xdr:colOff>
      <xdr:row>96</xdr:row>
      <xdr:rowOff>9809</xdr:rowOff>
    </xdr:to>
    <xdr:sp macro="" textlink="">
      <xdr:nvSpPr>
        <xdr:cNvPr id="258121" name="Text Box 73" hidden="1">
          <a:extLst>
            <a:ext uri="{FF2B5EF4-FFF2-40B4-BE49-F238E27FC236}">
              <a16:creationId xmlns:a16="http://schemas.microsoft.com/office/drawing/2014/main" id="{C009E776-9176-46D3-B121-5EE6FE7BEDFA}"/>
            </a:ext>
          </a:extLst>
        </xdr:cNvPr>
        <xdr:cNvSpPr txBox="1">
          <a:spLocks noChangeArrowheads="1"/>
        </xdr:cNvSpPr>
      </xdr:nvSpPr>
      <xdr:spPr bwMode="auto">
        <a:xfrm>
          <a:off x="3550920" y="17297400"/>
          <a:ext cx="1287780" cy="2895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39</xdr:row>
      <xdr:rowOff>104657</xdr:rowOff>
    </xdr:from>
    <xdr:to>
      <xdr:col>5</xdr:col>
      <xdr:colOff>190500</xdr:colOff>
      <xdr:row>55</xdr:row>
      <xdr:rowOff>31023</xdr:rowOff>
    </xdr:to>
    <xdr:sp macro="" textlink="">
      <xdr:nvSpPr>
        <xdr:cNvPr id="258120" name="Text Box 72" hidden="1">
          <a:extLst>
            <a:ext uri="{FF2B5EF4-FFF2-40B4-BE49-F238E27FC236}">
              <a16:creationId xmlns:a16="http://schemas.microsoft.com/office/drawing/2014/main" id="{D0B5F2FD-C533-4570-BBEE-08F3EBCE2B08}"/>
            </a:ext>
          </a:extLst>
        </xdr:cNvPr>
        <xdr:cNvSpPr txBox="1">
          <a:spLocks noChangeArrowheads="1"/>
        </xdr:cNvSpPr>
      </xdr:nvSpPr>
      <xdr:spPr bwMode="auto">
        <a:xfrm>
          <a:off x="3550920" y="8465820"/>
          <a:ext cx="1287780" cy="37261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38</xdr:row>
      <xdr:rowOff>142543</xdr:rowOff>
    </xdr:from>
    <xdr:to>
      <xdr:col>5</xdr:col>
      <xdr:colOff>190500</xdr:colOff>
      <xdr:row>50</xdr:row>
      <xdr:rowOff>228</xdr:rowOff>
    </xdr:to>
    <xdr:sp macro="" textlink="">
      <xdr:nvSpPr>
        <xdr:cNvPr id="258119" name="Text Box 71" hidden="1">
          <a:extLst>
            <a:ext uri="{FF2B5EF4-FFF2-40B4-BE49-F238E27FC236}">
              <a16:creationId xmlns:a16="http://schemas.microsoft.com/office/drawing/2014/main" id="{AE741AA8-E487-4932-B315-A805BA2F6794}"/>
            </a:ext>
          </a:extLst>
        </xdr:cNvPr>
        <xdr:cNvSpPr txBox="1">
          <a:spLocks noChangeArrowheads="1"/>
        </xdr:cNvSpPr>
      </xdr:nvSpPr>
      <xdr:spPr bwMode="auto">
        <a:xfrm>
          <a:off x="3550920" y="8305800"/>
          <a:ext cx="1287780" cy="2705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38</xdr:row>
      <xdr:rowOff>28031</xdr:rowOff>
    </xdr:from>
    <xdr:to>
      <xdr:col>5</xdr:col>
      <xdr:colOff>190500</xdr:colOff>
      <xdr:row>45</xdr:row>
      <xdr:rowOff>141228</xdr:rowOff>
    </xdr:to>
    <xdr:sp macro="" textlink="">
      <xdr:nvSpPr>
        <xdr:cNvPr id="258118" name="Text Box 70" hidden="1">
          <a:extLst>
            <a:ext uri="{FF2B5EF4-FFF2-40B4-BE49-F238E27FC236}">
              <a16:creationId xmlns:a16="http://schemas.microsoft.com/office/drawing/2014/main" id="{F1D86B32-85B1-4183-9204-66C932175407}"/>
            </a:ext>
          </a:extLst>
        </xdr:cNvPr>
        <xdr:cNvSpPr txBox="1">
          <a:spLocks noChangeArrowheads="1"/>
        </xdr:cNvSpPr>
      </xdr:nvSpPr>
      <xdr:spPr bwMode="auto">
        <a:xfrm>
          <a:off x="3550920" y="8168640"/>
          <a:ext cx="1287780" cy="1417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43</xdr:row>
      <xdr:rowOff>104021</xdr:rowOff>
    </xdr:from>
    <xdr:to>
      <xdr:col>5</xdr:col>
      <xdr:colOff>190500</xdr:colOff>
      <xdr:row>45</xdr:row>
      <xdr:rowOff>103128</xdr:rowOff>
    </xdr:to>
    <xdr:sp macro="" textlink="">
      <xdr:nvSpPr>
        <xdr:cNvPr id="258117" name="Text Box 69" hidden="1">
          <a:extLst>
            <a:ext uri="{FF2B5EF4-FFF2-40B4-BE49-F238E27FC236}">
              <a16:creationId xmlns:a16="http://schemas.microsoft.com/office/drawing/2014/main" id="{9A9EAE49-4926-4FFC-A235-4330B20DF8B8}"/>
            </a:ext>
          </a:extLst>
        </xdr:cNvPr>
        <xdr:cNvSpPr txBox="1">
          <a:spLocks noChangeArrowheads="1"/>
        </xdr:cNvSpPr>
      </xdr:nvSpPr>
      <xdr:spPr bwMode="auto">
        <a:xfrm>
          <a:off x="3550920" y="9136380"/>
          <a:ext cx="1287780" cy="411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44</xdr:row>
      <xdr:rowOff>65428</xdr:rowOff>
    </xdr:from>
    <xdr:to>
      <xdr:col>5</xdr:col>
      <xdr:colOff>190500</xdr:colOff>
      <xdr:row>44</xdr:row>
      <xdr:rowOff>65428</xdr:rowOff>
    </xdr:to>
    <xdr:sp macro="" textlink="">
      <xdr:nvSpPr>
        <xdr:cNvPr id="258116" name="Text Box 68" hidden="1">
          <a:extLst>
            <a:ext uri="{FF2B5EF4-FFF2-40B4-BE49-F238E27FC236}">
              <a16:creationId xmlns:a16="http://schemas.microsoft.com/office/drawing/2014/main" id="{7CC03DAB-A3D6-4398-94F5-3252A853574D}"/>
            </a:ext>
          </a:extLst>
        </xdr:cNvPr>
        <xdr:cNvSpPr txBox="1">
          <a:spLocks noChangeArrowheads="1"/>
        </xdr:cNvSpPr>
      </xdr:nvSpPr>
      <xdr:spPr bwMode="auto">
        <a:xfrm>
          <a:off x="3550920" y="9319260"/>
          <a:ext cx="12877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81</xdr:row>
      <xdr:rowOff>27141</xdr:rowOff>
    </xdr:from>
    <xdr:to>
      <xdr:col>6</xdr:col>
      <xdr:colOff>38100</xdr:colOff>
      <xdr:row>93</xdr:row>
      <xdr:rowOff>130595</xdr:rowOff>
    </xdr:to>
    <xdr:sp macro="" textlink="">
      <xdr:nvSpPr>
        <xdr:cNvPr id="258115" name="Text Box 67" hidden="1">
          <a:extLst>
            <a:ext uri="{FF2B5EF4-FFF2-40B4-BE49-F238E27FC236}">
              <a16:creationId xmlns:a16="http://schemas.microsoft.com/office/drawing/2014/main" id="{0F89E18A-8BE0-427D-9F86-6B354084A203}"/>
            </a:ext>
          </a:extLst>
        </xdr:cNvPr>
        <xdr:cNvSpPr txBox="1">
          <a:spLocks noChangeArrowheads="1"/>
        </xdr:cNvSpPr>
      </xdr:nvSpPr>
      <xdr:spPr bwMode="auto">
        <a:xfrm>
          <a:off x="4038600" y="17305020"/>
          <a:ext cx="1440180" cy="24307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53</xdr:row>
      <xdr:rowOff>44927</xdr:rowOff>
    </xdr:from>
    <xdr:to>
      <xdr:col>5</xdr:col>
      <xdr:colOff>190500</xdr:colOff>
      <xdr:row>58</xdr:row>
      <xdr:rowOff>86051</xdr:rowOff>
    </xdr:to>
    <xdr:sp macro="" textlink="">
      <xdr:nvSpPr>
        <xdr:cNvPr id="258136" name="Text Box 88" hidden="1">
          <a:extLst>
            <a:ext uri="{FF2B5EF4-FFF2-40B4-BE49-F238E27FC236}">
              <a16:creationId xmlns:a16="http://schemas.microsoft.com/office/drawing/2014/main" id="{CDB79FE7-D27E-4382-B0AC-F88F2D19A641}"/>
            </a:ext>
          </a:extLst>
        </xdr:cNvPr>
        <xdr:cNvSpPr txBox="1">
          <a:spLocks noChangeArrowheads="1"/>
        </xdr:cNvSpPr>
      </xdr:nvSpPr>
      <xdr:spPr bwMode="auto">
        <a:xfrm>
          <a:off x="3514725" y="11963400"/>
          <a:ext cx="1190625" cy="1057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54</xdr:row>
      <xdr:rowOff>47082</xdr:rowOff>
    </xdr:from>
    <xdr:to>
      <xdr:col>5</xdr:col>
      <xdr:colOff>190500</xdr:colOff>
      <xdr:row>59</xdr:row>
      <xdr:rowOff>76073</xdr:rowOff>
    </xdr:to>
    <xdr:sp macro="" textlink="">
      <xdr:nvSpPr>
        <xdr:cNvPr id="258135" name="Text Box 87" hidden="1">
          <a:extLst>
            <a:ext uri="{FF2B5EF4-FFF2-40B4-BE49-F238E27FC236}">
              <a16:creationId xmlns:a16="http://schemas.microsoft.com/office/drawing/2014/main" id="{C7D2E695-9E38-4BA9-B8C6-372D169722AE}"/>
            </a:ext>
          </a:extLst>
        </xdr:cNvPr>
        <xdr:cNvSpPr txBox="1">
          <a:spLocks noChangeArrowheads="1"/>
        </xdr:cNvSpPr>
      </xdr:nvSpPr>
      <xdr:spPr bwMode="auto">
        <a:xfrm>
          <a:off x="3514725" y="12182475"/>
          <a:ext cx="11906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55</xdr:row>
      <xdr:rowOff>73921</xdr:rowOff>
    </xdr:from>
    <xdr:to>
      <xdr:col>5</xdr:col>
      <xdr:colOff>190500</xdr:colOff>
      <xdr:row>60</xdr:row>
      <xdr:rowOff>1945</xdr:rowOff>
    </xdr:to>
    <xdr:sp macro="" textlink="">
      <xdr:nvSpPr>
        <xdr:cNvPr id="258134" name="Text Box 86" hidden="1">
          <a:extLst>
            <a:ext uri="{FF2B5EF4-FFF2-40B4-BE49-F238E27FC236}">
              <a16:creationId xmlns:a16="http://schemas.microsoft.com/office/drawing/2014/main" id="{53CDEEB9-36BE-404B-9570-5F0953725CDE}"/>
            </a:ext>
          </a:extLst>
        </xdr:cNvPr>
        <xdr:cNvSpPr txBox="1">
          <a:spLocks noChangeArrowheads="1"/>
        </xdr:cNvSpPr>
      </xdr:nvSpPr>
      <xdr:spPr bwMode="auto">
        <a:xfrm>
          <a:off x="3514725" y="12411075"/>
          <a:ext cx="1190625"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56</xdr:row>
      <xdr:rowOff>30131</xdr:rowOff>
    </xdr:from>
    <xdr:to>
      <xdr:col>5</xdr:col>
      <xdr:colOff>190500</xdr:colOff>
      <xdr:row>60</xdr:row>
      <xdr:rowOff>95879</xdr:rowOff>
    </xdr:to>
    <xdr:sp macro="" textlink="">
      <xdr:nvSpPr>
        <xdr:cNvPr id="258133" name="Text Box 85" hidden="1">
          <a:extLst>
            <a:ext uri="{FF2B5EF4-FFF2-40B4-BE49-F238E27FC236}">
              <a16:creationId xmlns:a16="http://schemas.microsoft.com/office/drawing/2014/main" id="{BD1CC641-2C5F-4420-9713-8BE5274CE99D}"/>
            </a:ext>
          </a:extLst>
        </xdr:cNvPr>
        <xdr:cNvSpPr txBox="1">
          <a:spLocks noChangeArrowheads="1"/>
        </xdr:cNvSpPr>
      </xdr:nvSpPr>
      <xdr:spPr bwMode="auto">
        <a:xfrm>
          <a:off x="3514725" y="12601575"/>
          <a:ext cx="1190625"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81</xdr:row>
      <xdr:rowOff>947</xdr:rowOff>
    </xdr:from>
    <xdr:to>
      <xdr:col>5</xdr:col>
      <xdr:colOff>190500</xdr:colOff>
      <xdr:row>96</xdr:row>
      <xdr:rowOff>9809</xdr:rowOff>
    </xdr:to>
    <xdr:sp macro="" textlink="">
      <xdr:nvSpPr>
        <xdr:cNvPr id="258132" name="Text Box 84" hidden="1">
          <a:extLst>
            <a:ext uri="{FF2B5EF4-FFF2-40B4-BE49-F238E27FC236}">
              <a16:creationId xmlns:a16="http://schemas.microsoft.com/office/drawing/2014/main" id="{2DC7A7F3-B148-43DF-9173-1C3B376C3D9F}"/>
            </a:ext>
          </a:extLst>
        </xdr:cNvPr>
        <xdr:cNvSpPr txBox="1">
          <a:spLocks noChangeArrowheads="1"/>
        </xdr:cNvSpPr>
      </xdr:nvSpPr>
      <xdr:spPr bwMode="auto">
        <a:xfrm>
          <a:off x="3514725" y="17640300"/>
          <a:ext cx="1190625" cy="2962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39</xdr:row>
      <xdr:rowOff>104657</xdr:rowOff>
    </xdr:from>
    <xdr:to>
      <xdr:col>5</xdr:col>
      <xdr:colOff>190500</xdr:colOff>
      <xdr:row>55</xdr:row>
      <xdr:rowOff>31023</xdr:rowOff>
    </xdr:to>
    <xdr:sp macro="" textlink="">
      <xdr:nvSpPr>
        <xdr:cNvPr id="258131" name="Text Box 83" hidden="1">
          <a:extLst>
            <a:ext uri="{FF2B5EF4-FFF2-40B4-BE49-F238E27FC236}">
              <a16:creationId xmlns:a16="http://schemas.microsoft.com/office/drawing/2014/main" id="{F54DA020-13C9-4D02-BC75-6F2F65E96630}"/>
            </a:ext>
          </a:extLst>
        </xdr:cNvPr>
        <xdr:cNvSpPr txBox="1">
          <a:spLocks noChangeArrowheads="1"/>
        </xdr:cNvSpPr>
      </xdr:nvSpPr>
      <xdr:spPr bwMode="auto">
        <a:xfrm>
          <a:off x="3514725" y="8553450"/>
          <a:ext cx="1190625" cy="381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38</xdr:row>
      <xdr:rowOff>142543</xdr:rowOff>
    </xdr:from>
    <xdr:to>
      <xdr:col>5</xdr:col>
      <xdr:colOff>190500</xdr:colOff>
      <xdr:row>50</xdr:row>
      <xdr:rowOff>228</xdr:rowOff>
    </xdr:to>
    <xdr:sp macro="" textlink="">
      <xdr:nvSpPr>
        <xdr:cNvPr id="258130" name="Text Box 82" hidden="1">
          <a:extLst>
            <a:ext uri="{FF2B5EF4-FFF2-40B4-BE49-F238E27FC236}">
              <a16:creationId xmlns:a16="http://schemas.microsoft.com/office/drawing/2014/main" id="{F35FCBE6-42C0-4995-BC30-3B584A3FC639}"/>
            </a:ext>
          </a:extLst>
        </xdr:cNvPr>
        <xdr:cNvSpPr txBox="1">
          <a:spLocks noChangeArrowheads="1"/>
        </xdr:cNvSpPr>
      </xdr:nvSpPr>
      <xdr:spPr bwMode="auto">
        <a:xfrm>
          <a:off x="3514725" y="8382000"/>
          <a:ext cx="1190625" cy="2771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38</xdr:row>
      <xdr:rowOff>28031</xdr:rowOff>
    </xdr:from>
    <xdr:to>
      <xdr:col>5</xdr:col>
      <xdr:colOff>190500</xdr:colOff>
      <xdr:row>45</xdr:row>
      <xdr:rowOff>141228</xdr:rowOff>
    </xdr:to>
    <xdr:sp macro="" textlink="">
      <xdr:nvSpPr>
        <xdr:cNvPr id="258129" name="Text Box 81" hidden="1">
          <a:extLst>
            <a:ext uri="{FF2B5EF4-FFF2-40B4-BE49-F238E27FC236}">
              <a16:creationId xmlns:a16="http://schemas.microsoft.com/office/drawing/2014/main" id="{65DD4C78-3341-497E-A858-345BA13BF7BB}"/>
            </a:ext>
          </a:extLst>
        </xdr:cNvPr>
        <xdr:cNvSpPr txBox="1">
          <a:spLocks noChangeArrowheads="1"/>
        </xdr:cNvSpPr>
      </xdr:nvSpPr>
      <xdr:spPr bwMode="auto">
        <a:xfrm>
          <a:off x="3514725" y="8248650"/>
          <a:ext cx="1190625"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43</xdr:row>
      <xdr:rowOff>104021</xdr:rowOff>
    </xdr:from>
    <xdr:to>
      <xdr:col>5</xdr:col>
      <xdr:colOff>190500</xdr:colOff>
      <xdr:row>45</xdr:row>
      <xdr:rowOff>103128</xdr:rowOff>
    </xdr:to>
    <xdr:sp macro="" textlink="">
      <xdr:nvSpPr>
        <xdr:cNvPr id="258128" name="Text Box 80" hidden="1">
          <a:extLst>
            <a:ext uri="{FF2B5EF4-FFF2-40B4-BE49-F238E27FC236}">
              <a16:creationId xmlns:a16="http://schemas.microsoft.com/office/drawing/2014/main" id="{8ADFCC48-D9D9-4989-998A-A2437E3C1EE3}"/>
            </a:ext>
          </a:extLst>
        </xdr:cNvPr>
        <xdr:cNvSpPr txBox="1">
          <a:spLocks noChangeArrowheads="1"/>
        </xdr:cNvSpPr>
      </xdr:nvSpPr>
      <xdr:spPr bwMode="auto">
        <a:xfrm>
          <a:off x="3514725" y="9239250"/>
          <a:ext cx="1190625" cy="41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44</xdr:row>
      <xdr:rowOff>65428</xdr:rowOff>
    </xdr:from>
    <xdr:to>
      <xdr:col>5</xdr:col>
      <xdr:colOff>190500</xdr:colOff>
      <xdr:row>44</xdr:row>
      <xdr:rowOff>65428</xdr:rowOff>
    </xdr:to>
    <xdr:sp macro="" textlink="">
      <xdr:nvSpPr>
        <xdr:cNvPr id="258127" name="Text Box 79" hidden="1">
          <a:extLst>
            <a:ext uri="{FF2B5EF4-FFF2-40B4-BE49-F238E27FC236}">
              <a16:creationId xmlns:a16="http://schemas.microsoft.com/office/drawing/2014/main" id="{5E6F14DA-0985-4197-8622-20F77A5AFAA5}"/>
            </a:ext>
          </a:extLst>
        </xdr:cNvPr>
        <xdr:cNvSpPr txBox="1">
          <a:spLocks noChangeArrowheads="1"/>
        </xdr:cNvSpPr>
      </xdr:nvSpPr>
      <xdr:spPr bwMode="auto">
        <a:xfrm>
          <a:off x="3514725" y="9420225"/>
          <a:ext cx="119062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81</xdr:row>
      <xdr:rowOff>947</xdr:rowOff>
    </xdr:from>
    <xdr:to>
      <xdr:col>6</xdr:col>
      <xdr:colOff>38100</xdr:colOff>
      <xdr:row>93</xdr:row>
      <xdr:rowOff>130595</xdr:rowOff>
    </xdr:to>
    <xdr:sp macro="" textlink="">
      <xdr:nvSpPr>
        <xdr:cNvPr id="258126" name="Text Box 78" hidden="1">
          <a:extLst>
            <a:ext uri="{FF2B5EF4-FFF2-40B4-BE49-F238E27FC236}">
              <a16:creationId xmlns:a16="http://schemas.microsoft.com/office/drawing/2014/main" id="{BF290713-97E1-4A13-BF1C-37F6023DB01A}"/>
            </a:ext>
          </a:extLst>
        </xdr:cNvPr>
        <xdr:cNvSpPr txBox="1">
          <a:spLocks noChangeArrowheads="1"/>
        </xdr:cNvSpPr>
      </xdr:nvSpPr>
      <xdr:spPr bwMode="auto">
        <a:xfrm>
          <a:off x="3924300" y="17640300"/>
          <a:ext cx="1390650" cy="2476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81</xdr:row>
      <xdr:rowOff>30951</xdr:rowOff>
    </xdr:from>
    <xdr:to>
      <xdr:col>6</xdr:col>
      <xdr:colOff>38100</xdr:colOff>
      <xdr:row>93</xdr:row>
      <xdr:rowOff>86926</xdr:rowOff>
    </xdr:to>
    <xdr:sp macro="" textlink="">
      <xdr:nvSpPr>
        <xdr:cNvPr id="258137" name="Text Box 89" hidden="1">
          <a:extLst>
            <a:ext uri="{FF2B5EF4-FFF2-40B4-BE49-F238E27FC236}">
              <a16:creationId xmlns:a16="http://schemas.microsoft.com/office/drawing/2014/main" id="{1C85DC9F-9C98-450F-9E19-1D065C923B68}"/>
            </a:ext>
          </a:extLst>
        </xdr:cNvPr>
        <xdr:cNvSpPr txBox="1">
          <a:spLocks noChangeArrowheads="1"/>
        </xdr:cNvSpPr>
      </xdr:nvSpPr>
      <xdr:spPr bwMode="auto">
        <a:xfrm>
          <a:off x="3924300" y="17640300"/>
          <a:ext cx="1390650" cy="2457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103810</xdr:rowOff>
    </xdr:from>
    <xdr:to>
      <xdr:col>5</xdr:col>
      <xdr:colOff>640715</xdr:colOff>
      <xdr:row>44</xdr:row>
      <xdr:rowOff>104374</xdr:rowOff>
    </xdr:to>
    <xdr:sp macro="" textlink="">
      <xdr:nvSpPr>
        <xdr:cNvPr id="258149" name="Text Box 101" hidden="1">
          <a:extLst>
            <a:ext uri="{FF2B5EF4-FFF2-40B4-BE49-F238E27FC236}">
              <a16:creationId xmlns:a16="http://schemas.microsoft.com/office/drawing/2014/main" id="{E7B8629A-07A3-49FB-A2C7-D131B22AA69A}"/>
            </a:ext>
          </a:extLst>
        </xdr:cNvPr>
        <xdr:cNvSpPr txBox="1">
          <a:spLocks noChangeArrowheads="1"/>
        </xdr:cNvSpPr>
      </xdr:nvSpPr>
      <xdr:spPr bwMode="auto">
        <a:xfrm>
          <a:off x="3886200" y="8724900"/>
          <a:ext cx="1257300" cy="7715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103809</xdr:rowOff>
    </xdr:from>
    <xdr:to>
      <xdr:col>5</xdr:col>
      <xdr:colOff>640715</xdr:colOff>
      <xdr:row>45</xdr:row>
      <xdr:rowOff>140170</xdr:rowOff>
    </xdr:to>
    <xdr:sp macro="" textlink="">
      <xdr:nvSpPr>
        <xdr:cNvPr id="258150" name="Text Box 102" hidden="1">
          <a:extLst>
            <a:ext uri="{FF2B5EF4-FFF2-40B4-BE49-F238E27FC236}">
              <a16:creationId xmlns:a16="http://schemas.microsoft.com/office/drawing/2014/main" id="{D70B7199-DB6A-4B5C-80E9-BFCA5534ED4E}"/>
            </a:ext>
          </a:extLst>
        </xdr:cNvPr>
        <xdr:cNvSpPr txBox="1">
          <a:spLocks noChangeArrowheads="1"/>
        </xdr:cNvSpPr>
      </xdr:nvSpPr>
      <xdr:spPr bwMode="auto">
        <a:xfrm>
          <a:off x="3886200" y="892492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12169</xdr:rowOff>
    </xdr:from>
    <xdr:to>
      <xdr:col>5</xdr:col>
      <xdr:colOff>640715</xdr:colOff>
      <xdr:row>47</xdr:row>
      <xdr:rowOff>227280</xdr:rowOff>
    </xdr:to>
    <xdr:sp macro="" textlink="">
      <xdr:nvSpPr>
        <xdr:cNvPr id="258151" name="Text Box 103" hidden="1">
          <a:extLst>
            <a:ext uri="{FF2B5EF4-FFF2-40B4-BE49-F238E27FC236}">
              <a16:creationId xmlns:a16="http://schemas.microsoft.com/office/drawing/2014/main" id="{5C72487A-284C-4AC5-93AB-EDEE3931B3AE}"/>
            </a:ext>
          </a:extLst>
        </xdr:cNvPr>
        <xdr:cNvSpPr txBox="1">
          <a:spLocks noChangeArrowheads="1"/>
        </xdr:cNvSpPr>
      </xdr:nvSpPr>
      <xdr:spPr bwMode="auto">
        <a:xfrm>
          <a:off x="3886200" y="932497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142474</xdr:rowOff>
    </xdr:from>
    <xdr:to>
      <xdr:col>5</xdr:col>
      <xdr:colOff>640715</xdr:colOff>
      <xdr:row>47</xdr:row>
      <xdr:rowOff>426806</xdr:rowOff>
    </xdr:to>
    <xdr:sp macro="" textlink="">
      <xdr:nvSpPr>
        <xdr:cNvPr id="258152" name="Text Box 104" hidden="1">
          <a:extLst>
            <a:ext uri="{FF2B5EF4-FFF2-40B4-BE49-F238E27FC236}">
              <a16:creationId xmlns:a16="http://schemas.microsoft.com/office/drawing/2014/main" id="{35617988-37FC-4EDC-97B6-51576FC4021A}"/>
            </a:ext>
          </a:extLst>
        </xdr:cNvPr>
        <xdr:cNvSpPr txBox="1">
          <a:spLocks noChangeArrowheads="1"/>
        </xdr:cNvSpPr>
      </xdr:nvSpPr>
      <xdr:spPr bwMode="auto">
        <a:xfrm>
          <a:off x="3886200" y="953452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16016</xdr:rowOff>
    </xdr:from>
    <xdr:to>
      <xdr:col>5</xdr:col>
      <xdr:colOff>640715</xdr:colOff>
      <xdr:row>48</xdr:row>
      <xdr:rowOff>130397</xdr:rowOff>
    </xdr:to>
    <xdr:sp macro="" textlink="">
      <xdr:nvSpPr>
        <xdr:cNvPr id="258153" name="Text Box 105" hidden="1">
          <a:extLst>
            <a:ext uri="{FF2B5EF4-FFF2-40B4-BE49-F238E27FC236}">
              <a16:creationId xmlns:a16="http://schemas.microsoft.com/office/drawing/2014/main" id="{FAFE7F69-9567-4B2A-976C-5795DFCD9423}"/>
            </a:ext>
          </a:extLst>
        </xdr:cNvPr>
        <xdr:cNvSpPr txBox="1">
          <a:spLocks noChangeArrowheads="1"/>
        </xdr:cNvSpPr>
      </xdr:nvSpPr>
      <xdr:spPr bwMode="auto">
        <a:xfrm>
          <a:off x="3886200" y="974407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60</xdr:row>
      <xdr:rowOff>64192</xdr:rowOff>
    </xdr:from>
    <xdr:to>
      <xdr:col>5</xdr:col>
      <xdr:colOff>640715</xdr:colOff>
      <xdr:row>63</xdr:row>
      <xdr:rowOff>257621</xdr:rowOff>
    </xdr:to>
    <xdr:sp macro="" textlink="">
      <xdr:nvSpPr>
        <xdr:cNvPr id="258154" name="Text Box 106" hidden="1">
          <a:extLst>
            <a:ext uri="{FF2B5EF4-FFF2-40B4-BE49-F238E27FC236}">
              <a16:creationId xmlns:a16="http://schemas.microsoft.com/office/drawing/2014/main" id="{C1E5109B-B99F-4A34-A64B-1D5A0647B55D}"/>
            </a:ext>
          </a:extLst>
        </xdr:cNvPr>
        <xdr:cNvSpPr txBox="1">
          <a:spLocks noChangeArrowheads="1"/>
        </xdr:cNvSpPr>
      </xdr:nvSpPr>
      <xdr:spPr bwMode="auto">
        <a:xfrm>
          <a:off x="3886200" y="13411200"/>
          <a:ext cx="12573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61</xdr:row>
      <xdr:rowOff>45898</xdr:rowOff>
    </xdr:from>
    <xdr:to>
      <xdr:col>5</xdr:col>
      <xdr:colOff>640715</xdr:colOff>
      <xdr:row>64</xdr:row>
      <xdr:rowOff>47249</xdr:rowOff>
    </xdr:to>
    <xdr:sp macro="" textlink="">
      <xdr:nvSpPr>
        <xdr:cNvPr id="258155" name="Text Box 107" hidden="1">
          <a:extLst>
            <a:ext uri="{FF2B5EF4-FFF2-40B4-BE49-F238E27FC236}">
              <a16:creationId xmlns:a16="http://schemas.microsoft.com/office/drawing/2014/main" id="{6934292F-6827-4F61-9359-E4BC126CAA17}"/>
            </a:ext>
          </a:extLst>
        </xdr:cNvPr>
        <xdr:cNvSpPr txBox="1">
          <a:spLocks noChangeArrowheads="1"/>
        </xdr:cNvSpPr>
      </xdr:nvSpPr>
      <xdr:spPr bwMode="auto">
        <a:xfrm>
          <a:off x="3886200" y="13601700"/>
          <a:ext cx="12573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61</xdr:row>
      <xdr:rowOff>149718</xdr:rowOff>
    </xdr:from>
    <xdr:to>
      <xdr:col>5</xdr:col>
      <xdr:colOff>640715</xdr:colOff>
      <xdr:row>65</xdr:row>
      <xdr:rowOff>68141</xdr:rowOff>
    </xdr:to>
    <xdr:sp macro="" textlink="">
      <xdr:nvSpPr>
        <xdr:cNvPr id="258156" name="Text Box 108" hidden="1">
          <a:extLst>
            <a:ext uri="{FF2B5EF4-FFF2-40B4-BE49-F238E27FC236}">
              <a16:creationId xmlns:a16="http://schemas.microsoft.com/office/drawing/2014/main" id="{885944F1-8E4A-456B-B2F5-8DFABDC7EBD4}"/>
            </a:ext>
          </a:extLst>
        </xdr:cNvPr>
        <xdr:cNvSpPr txBox="1">
          <a:spLocks noChangeArrowheads="1"/>
        </xdr:cNvSpPr>
      </xdr:nvSpPr>
      <xdr:spPr bwMode="auto">
        <a:xfrm>
          <a:off x="3886200" y="13792200"/>
          <a:ext cx="12573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201326</xdr:rowOff>
    </xdr:from>
    <xdr:to>
      <xdr:col>5</xdr:col>
      <xdr:colOff>640715</xdr:colOff>
      <xdr:row>66</xdr:row>
      <xdr:rowOff>74097</xdr:rowOff>
    </xdr:to>
    <xdr:sp macro="" textlink="">
      <xdr:nvSpPr>
        <xdr:cNvPr id="258157" name="Text Box 109" hidden="1">
          <a:extLst>
            <a:ext uri="{FF2B5EF4-FFF2-40B4-BE49-F238E27FC236}">
              <a16:creationId xmlns:a16="http://schemas.microsoft.com/office/drawing/2014/main" id="{E6C6E50F-AAFC-4DBA-B8D0-102ECF36057A}"/>
            </a:ext>
          </a:extLst>
        </xdr:cNvPr>
        <xdr:cNvSpPr txBox="1">
          <a:spLocks noChangeArrowheads="1"/>
        </xdr:cNvSpPr>
      </xdr:nvSpPr>
      <xdr:spPr bwMode="auto">
        <a:xfrm>
          <a:off x="3886200" y="13982700"/>
          <a:ext cx="12573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84</xdr:row>
      <xdr:rowOff>79029</xdr:rowOff>
    </xdr:from>
    <xdr:to>
      <xdr:col>5</xdr:col>
      <xdr:colOff>640715</xdr:colOff>
      <xdr:row>87</xdr:row>
      <xdr:rowOff>254910</xdr:rowOff>
    </xdr:to>
    <xdr:sp macro="" textlink="">
      <xdr:nvSpPr>
        <xdr:cNvPr id="258158" name="Text Box 110" hidden="1">
          <a:extLst>
            <a:ext uri="{FF2B5EF4-FFF2-40B4-BE49-F238E27FC236}">
              <a16:creationId xmlns:a16="http://schemas.microsoft.com/office/drawing/2014/main" id="{C9BBA7A6-102B-4C36-9522-3443CB9F6C7F}"/>
            </a:ext>
          </a:extLst>
        </xdr:cNvPr>
        <xdr:cNvSpPr txBox="1">
          <a:spLocks noChangeArrowheads="1"/>
        </xdr:cNvSpPr>
      </xdr:nvSpPr>
      <xdr:spPr bwMode="auto">
        <a:xfrm>
          <a:off x="3886200" y="1818322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85</xdr:row>
      <xdr:rowOff>155345</xdr:rowOff>
    </xdr:from>
    <xdr:to>
      <xdr:col>5</xdr:col>
      <xdr:colOff>640715</xdr:colOff>
      <xdr:row>89</xdr:row>
      <xdr:rowOff>63545</xdr:rowOff>
    </xdr:to>
    <xdr:sp macro="" textlink="">
      <xdr:nvSpPr>
        <xdr:cNvPr id="258159" name="Text Box 111" hidden="1">
          <a:extLst>
            <a:ext uri="{FF2B5EF4-FFF2-40B4-BE49-F238E27FC236}">
              <a16:creationId xmlns:a16="http://schemas.microsoft.com/office/drawing/2014/main" id="{BA9807FE-F55B-419F-9EF9-C7EFEB5E47C1}"/>
            </a:ext>
          </a:extLst>
        </xdr:cNvPr>
        <xdr:cNvSpPr txBox="1">
          <a:spLocks noChangeArrowheads="1"/>
        </xdr:cNvSpPr>
      </xdr:nvSpPr>
      <xdr:spPr bwMode="auto">
        <a:xfrm>
          <a:off x="3886200" y="18545175"/>
          <a:ext cx="12573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87</xdr:row>
      <xdr:rowOff>144216</xdr:rowOff>
    </xdr:from>
    <xdr:to>
      <xdr:col>5</xdr:col>
      <xdr:colOff>640715</xdr:colOff>
      <xdr:row>91</xdr:row>
      <xdr:rowOff>9976</xdr:rowOff>
    </xdr:to>
    <xdr:sp macro="" textlink="">
      <xdr:nvSpPr>
        <xdr:cNvPr id="258160" name="Text Box 112" hidden="1">
          <a:extLst>
            <a:ext uri="{FF2B5EF4-FFF2-40B4-BE49-F238E27FC236}">
              <a16:creationId xmlns:a16="http://schemas.microsoft.com/office/drawing/2014/main" id="{D0C41837-0A4C-44E8-ABCE-FDC54AB36B3B}"/>
            </a:ext>
          </a:extLst>
        </xdr:cNvPr>
        <xdr:cNvSpPr txBox="1">
          <a:spLocks noChangeArrowheads="1"/>
        </xdr:cNvSpPr>
      </xdr:nvSpPr>
      <xdr:spPr bwMode="auto">
        <a:xfrm>
          <a:off x="3886200" y="18888075"/>
          <a:ext cx="12573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81</xdr:row>
      <xdr:rowOff>30951</xdr:rowOff>
    </xdr:from>
    <xdr:to>
      <xdr:col>6</xdr:col>
      <xdr:colOff>38100</xdr:colOff>
      <xdr:row>93</xdr:row>
      <xdr:rowOff>86926</xdr:rowOff>
    </xdr:to>
    <xdr:sp macro="" textlink="">
      <xdr:nvSpPr>
        <xdr:cNvPr id="258173" name="Text Box 125" hidden="1">
          <a:extLst>
            <a:ext uri="{FF2B5EF4-FFF2-40B4-BE49-F238E27FC236}">
              <a16:creationId xmlns:a16="http://schemas.microsoft.com/office/drawing/2014/main" id="{646D364A-6B63-41E8-B8F9-8FBEA2548FC7}"/>
            </a:ext>
          </a:extLst>
        </xdr:cNvPr>
        <xdr:cNvSpPr txBox="1">
          <a:spLocks noChangeArrowheads="1"/>
        </xdr:cNvSpPr>
      </xdr:nvSpPr>
      <xdr:spPr bwMode="auto">
        <a:xfrm>
          <a:off x="3924300" y="17640300"/>
          <a:ext cx="1390650" cy="2457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103810</xdr:rowOff>
    </xdr:from>
    <xdr:to>
      <xdr:col>5</xdr:col>
      <xdr:colOff>640715</xdr:colOff>
      <xdr:row>44</xdr:row>
      <xdr:rowOff>104374</xdr:rowOff>
    </xdr:to>
    <xdr:sp macro="" textlink="">
      <xdr:nvSpPr>
        <xdr:cNvPr id="258172" name="Text Box 124" hidden="1">
          <a:extLst>
            <a:ext uri="{FF2B5EF4-FFF2-40B4-BE49-F238E27FC236}">
              <a16:creationId xmlns:a16="http://schemas.microsoft.com/office/drawing/2014/main" id="{989AF1E0-0392-4FCF-93A4-C4435A14BD39}"/>
            </a:ext>
          </a:extLst>
        </xdr:cNvPr>
        <xdr:cNvSpPr txBox="1">
          <a:spLocks noChangeArrowheads="1"/>
        </xdr:cNvSpPr>
      </xdr:nvSpPr>
      <xdr:spPr bwMode="auto">
        <a:xfrm>
          <a:off x="3886200" y="8724900"/>
          <a:ext cx="125730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103809</xdr:rowOff>
    </xdr:from>
    <xdr:to>
      <xdr:col>5</xdr:col>
      <xdr:colOff>640715</xdr:colOff>
      <xdr:row>45</xdr:row>
      <xdr:rowOff>140170</xdr:rowOff>
    </xdr:to>
    <xdr:sp macro="" textlink="">
      <xdr:nvSpPr>
        <xdr:cNvPr id="258171" name="Text Box 123" hidden="1">
          <a:extLst>
            <a:ext uri="{FF2B5EF4-FFF2-40B4-BE49-F238E27FC236}">
              <a16:creationId xmlns:a16="http://schemas.microsoft.com/office/drawing/2014/main" id="{EDDB947C-589A-416D-9635-6DFCA5C9CA98}"/>
            </a:ext>
          </a:extLst>
        </xdr:cNvPr>
        <xdr:cNvSpPr txBox="1">
          <a:spLocks noChangeArrowheads="1"/>
        </xdr:cNvSpPr>
      </xdr:nvSpPr>
      <xdr:spPr bwMode="auto">
        <a:xfrm>
          <a:off x="3886200" y="892492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12169</xdr:rowOff>
    </xdr:from>
    <xdr:to>
      <xdr:col>5</xdr:col>
      <xdr:colOff>640715</xdr:colOff>
      <xdr:row>47</xdr:row>
      <xdr:rowOff>227280</xdr:rowOff>
    </xdr:to>
    <xdr:sp macro="" textlink="">
      <xdr:nvSpPr>
        <xdr:cNvPr id="258170" name="Text Box 122" hidden="1">
          <a:extLst>
            <a:ext uri="{FF2B5EF4-FFF2-40B4-BE49-F238E27FC236}">
              <a16:creationId xmlns:a16="http://schemas.microsoft.com/office/drawing/2014/main" id="{41521D7B-0FB5-4D68-B391-4F8E898C7BA8}"/>
            </a:ext>
          </a:extLst>
        </xdr:cNvPr>
        <xdr:cNvSpPr txBox="1">
          <a:spLocks noChangeArrowheads="1"/>
        </xdr:cNvSpPr>
      </xdr:nvSpPr>
      <xdr:spPr bwMode="auto">
        <a:xfrm>
          <a:off x="3886200" y="932497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142474</xdr:rowOff>
    </xdr:from>
    <xdr:to>
      <xdr:col>5</xdr:col>
      <xdr:colOff>640715</xdr:colOff>
      <xdr:row>47</xdr:row>
      <xdr:rowOff>426806</xdr:rowOff>
    </xdr:to>
    <xdr:sp macro="" textlink="">
      <xdr:nvSpPr>
        <xdr:cNvPr id="258169" name="Text Box 121" hidden="1">
          <a:extLst>
            <a:ext uri="{FF2B5EF4-FFF2-40B4-BE49-F238E27FC236}">
              <a16:creationId xmlns:a16="http://schemas.microsoft.com/office/drawing/2014/main" id="{DAAAAB86-718F-4996-BB04-E84428379A52}"/>
            </a:ext>
          </a:extLst>
        </xdr:cNvPr>
        <xdr:cNvSpPr txBox="1">
          <a:spLocks noChangeArrowheads="1"/>
        </xdr:cNvSpPr>
      </xdr:nvSpPr>
      <xdr:spPr bwMode="auto">
        <a:xfrm>
          <a:off x="3886200" y="953452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16016</xdr:rowOff>
    </xdr:from>
    <xdr:to>
      <xdr:col>5</xdr:col>
      <xdr:colOff>640715</xdr:colOff>
      <xdr:row>48</xdr:row>
      <xdr:rowOff>130397</xdr:rowOff>
    </xdr:to>
    <xdr:sp macro="" textlink="">
      <xdr:nvSpPr>
        <xdr:cNvPr id="258168" name="Text Box 120" hidden="1">
          <a:extLst>
            <a:ext uri="{FF2B5EF4-FFF2-40B4-BE49-F238E27FC236}">
              <a16:creationId xmlns:a16="http://schemas.microsoft.com/office/drawing/2014/main" id="{B723D271-1A14-433E-9B1B-5F055073ACC0}"/>
            </a:ext>
          </a:extLst>
        </xdr:cNvPr>
        <xdr:cNvSpPr txBox="1">
          <a:spLocks noChangeArrowheads="1"/>
        </xdr:cNvSpPr>
      </xdr:nvSpPr>
      <xdr:spPr bwMode="auto">
        <a:xfrm>
          <a:off x="3886200" y="974407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60</xdr:row>
      <xdr:rowOff>64192</xdr:rowOff>
    </xdr:from>
    <xdr:to>
      <xdr:col>5</xdr:col>
      <xdr:colOff>640715</xdr:colOff>
      <xdr:row>63</xdr:row>
      <xdr:rowOff>257621</xdr:rowOff>
    </xdr:to>
    <xdr:sp macro="" textlink="">
      <xdr:nvSpPr>
        <xdr:cNvPr id="258167" name="Text Box 119" hidden="1">
          <a:extLst>
            <a:ext uri="{FF2B5EF4-FFF2-40B4-BE49-F238E27FC236}">
              <a16:creationId xmlns:a16="http://schemas.microsoft.com/office/drawing/2014/main" id="{6A326EE1-1C08-4078-8605-020A2F8E31F7}"/>
            </a:ext>
          </a:extLst>
        </xdr:cNvPr>
        <xdr:cNvSpPr txBox="1">
          <a:spLocks noChangeArrowheads="1"/>
        </xdr:cNvSpPr>
      </xdr:nvSpPr>
      <xdr:spPr bwMode="auto">
        <a:xfrm>
          <a:off x="3886200" y="13411200"/>
          <a:ext cx="12573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61</xdr:row>
      <xdr:rowOff>45898</xdr:rowOff>
    </xdr:from>
    <xdr:to>
      <xdr:col>5</xdr:col>
      <xdr:colOff>640715</xdr:colOff>
      <xdr:row>64</xdr:row>
      <xdr:rowOff>47249</xdr:rowOff>
    </xdr:to>
    <xdr:sp macro="" textlink="">
      <xdr:nvSpPr>
        <xdr:cNvPr id="258166" name="Text Box 118" hidden="1">
          <a:extLst>
            <a:ext uri="{FF2B5EF4-FFF2-40B4-BE49-F238E27FC236}">
              <a16:creationId xmlns:a16="http://schemas.microsoft.com/office/drawing/2014/main" id="{635CBE83-550A-4F94-8B69-56E10ABF546E}"/>
            </a:ext>
          </a:extLst>
        </xdr:cNvPr>
        <xdr:cNvSpPr txBox="1">
          <a:spLocks noChangeArrowheads="1"/>
        </xdr:cNvSpPr>
      </xdr:nvSpPr>
      <xdr:spPr bwMode="auto">
        <a:xfrm>
          <a:off x="3886200" y="13601700"/>
          <a:ext cx="12573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61</xdr:row>
      <xdr:rowOff>149718</xdr:rowOff>
    </xdr:from>
    <xdr:to>
      <xdr:col>5</xdr:col>
      <xdr:colOff>640715</xdr:colOff>
      <xdr:row>65</xdr:row>
      <xdr:rowOff>68141</xdr:rowOff>
    </xdr:to>
    <xdr:sp macro="" textlink="">
      <xdr:nvSpPr>
        <xdr:cNvPr id="258165" name="Text Box 117" hidden="1">
          <a:extLst>
            <a:ext uri="{FF2B5EF4-FFF2-40B4-BE49-F238E27FC236}">
              <a16:creationId xmlns:a16="http://schemas.microsoft.com/office/drawing/2014/main" id="{51AEC109-152B-4F5E-8414-3B1F71A990B2}"/>
            </a:ext>
          </a:extLst>
        </xdr:cNvPr>
        <xdr:cNvSpPr txBox="1">
          <a:spLocks noChangeArrowheads="1"/>
        </xdr:cNvSpPr>
      </xdr:nvSpPr>
      <xdr:spPr bwMode="auto">
        <a:xfrm>
          <a:off x="3886200" y="13792200"/>
          <a:ext cx="12573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201326</xdr:rowOff>
    </xdr:from>
    <xdr:to>
      <xdr:col>5</xdr:col>
      <xdr:colOff>640715</xdr:colOff>
      <xdr:row>66</xdr:row>
      <xdr:rowOff>74097</xdr:rowOff>
    </xdr:to>
    <xdr:sp macro="" textlink="">
      <xdr:nvSpPr>
        <xdr:cNvPr id="258164" name="Text Box 116" hidden="1">
          <a:extLst>
            <a:ext uri="{FF2B5EF4-FFF2-40B4-BE49-F238E27FC236}">
              <a16:creationId xmlns:a16="http://schemas.microsoft.com/office/drawing/2014/main" id="{2A43A914-A0B0-4BAD-B807-69A5E610831F}"/>
            </a:ext>
          </a:extLst>
        </xdr:cNvPr>
        <xdr:cNvSpPr txBox="1">
          <a:spLocks noChangeArrowheads="1"/>
        </xdr:cNvSpPr>
      </xdr:nvSpPr>
      <xdr:spPr bwMode="auto">
        <a:xfrm>
          <a:off x="3886200" y="13982700"/>
          <a:ext cx="12573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84</xdr:row>
      <xdr:rowOff>79029</xdr:rowOff>
    </xdr:from>
    <xdr:to>
      <xdr:col>5</xdr:col>
      <xdr:colOff>640715</xdr:colOff>
      <xdr:row>87</xdr:row>
      <xdr:rowOff>254910</xdr:rowOff>
    </xdr:to>
    <xdr:sp macro="" textlink="">
      <xdr:nvSpPr>
        <xdr:cNvPr id="258163" name="Text Box 115" hidden="1">
          <a:extLst>
            <a:ext uri="{FF2B5EF4-FFF2-40B4-BE49-F238E27FC236}">
              <a16:creationId xmlns:a16="http://schemas.microsoft.com/office/drawing/2014/main" id="{D1FB1822-FBE2-447A-B66B-7CAE6BB4E815}"/>
            </a:ext>
          </a:extLst>
        </xdr:cNvPr>
        <xdr:cNvSpPr txBox="1">
          <a:spLocks noChangeArrowheads="1"/>
        </xdr:cNvSpPr>
      </xdr:nvSpPr>
      <xdr:spPr bwMode="auto">
        <a:xfrm>
          <a:off x="3886200" y="1818322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85</xdr:row>
      <xdr:rowOff>155345</xdr:rowOff>
    </xdr:from>
    <xdr:to>
      <xdr:col>5</xdr:col>
      <xdr:colOff>640715</xdr:colOff>
      <xdr:row>89</xdr:row>
      <xdr:rowOff>63545</xdr:rowOff>
    </xdr:to>
    <xdr:sp macro="" textlink="">
      <xdr:nvSpPr>
        <xdr:cNvPr id="258162" name="Text Box 114" hidden="1">
          <a:extLst>
            <a:ext uri="{FF2B5EF4-FFF2-40B4-BE49-F238E27FC236}">
              <a16:creationId xmlns:a16="http://schemas.microsoft.com/office/drawing/2014/main" id="{DB7E14AA-8DA2-4877-9A83-0ADEF26B16A4}"/>
            </a:ext>
          </a:extLst>
        </xdr:cNvPr>
        <xdr:cNvSpPr txBox="1">
          <a:spLocks noChangeArrowheads="1"/>
        </xdr:cNvSpPr>
      </xdr:nvSpPr>
      <xdr:spPr bwMode="auto">
        <a:xfrm>
          <a:off x="3886200" y="18545175"/>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87</xdr:row>
      <xdr:rowOff>144216</xdr:rowOff>
    </xdr:from>
    <xdr:to>
      <xdr:col>5</xdr:col>
      <xdr:colOff>640715</xdr:colOff>
      <xdr:row>91</xdr:row>
      <xdr:rowOff>9976</xdr:rowOff>
    </xdr:to>
    <xdr:sp macro="" textlink="">
      <xdr:nvSpPr>
        <xdr:cNvPr id="258161" name="Text Box 113" hidden="1">
          <a:extLst>
            <a:ext uri="{FF2B5EF4-FFF2-40B4-BE49-F238E27FC236}">
              <a16:creationId xmlns:a16="http://schemas.microsoft.com/office/drawing/2014/main" id="{18B6A1A1-E3FD-4047-8FA5-3FC5B8E05B80}"/>
            </a:ext>
          </a:extLst>
        </xdr:cNvPr>
        <xdr:cNvSpPr txBox="1">
          <a:spLocks noChangeArrowheads="1"/>
        </xdr:cNvSpPr>
      </xdr:nvSpPr>
      <xdr:spPr bwMode="auto">
        <a:xfrm>
          <a:off x="3886200" y="18888075"/>
          <a:ext cx="12573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81</xdr:row>
      <xdr:rowOff>30951</xdr:rowOff>
    </xdr:from>
    <xdr:to>
      <xdr:col>6</xdr:col>
      <xdr:colOff>38100</xdr:colOff>
      <xdr:row>93</xdr:row>
      <xdr:rowOff>86926</xdr:rowOff>
    </xdr:to>
    <xdr:sp macro="" textlink="">
      <xdr:nvSpPr>
        <xdr:cNvPr id="258186" name="Text Box 138" hidden="1">
          <a:extLst>
            <a:ext uri="{FF2B5EF4-FFF2-40B4-BE49-F238E27FC236}">
              <a16:creationId xmlns:a16="http://schemas.microsoft.com/office/drawing/2014/main" id="{30509615-67FA-4BE1-A202-8152F5DB3C7E}"/>
            </a:ext>
          </a:extLst>
        </xdr:cNvPr>
        <xdr:cNvSpPr txBox="1">
          <a:spLocks noChangeArrowheads="1"/>
        </xdr:cNvSpPr>
      </xdr:nvSpPr>
      <xdr:spPr bwMode="auto">
        <a:xfrm>
          <a:off x="4038600" y="17320260"/>
          <a:ext cx="1440180" cy="2415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103810</xdr:rowOff>
    </xdr:from>
    <xdr:to>
      <xdr:col>5</xdr:col>
      <xdr:colOff>640715</xdr:colOff>
      <xdr:row>44</xdr:row>
      <xdr:rowOff>104374</xdr:rowOff>
    </xdr:to>
    <xdr:sp macro="" textlink="">
      <xdr:nvSpPr>
        <xdr:cNvPr id="258185" name="Text Box 137" hidden="1">
          <a:extLst>
            <a:ext uri="{FF2B5EF4-FFF2-40B4-BE49-F238E27FC236}">
              <a16:creationId xmlns:a16="http://schemas.microsoft.com/office/drawing/2014/main" id="{1806C9A9-EDA3-4C4C-8D1F-DE3CB7AD93D8}"/>
            </a:ext>
          </a:extLst>
        </xdr:cNvPr>
        <xdr:cNvSpPr txBox="1">
          <a:spLocks noChangeArrowheads="1"/>
        </xdr:cNvSpPr>
      </xdr:nvSpPr>
      <xdr:spPr bwMode="auto">
        <a:xfrm>
          <a:off x="4000500" y="8648700"/>
          <a:ext cx="126492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103809</xdr:rowOff>
    </xdr:from>
    <xdr:to>
      <xdr:col>5</xdr:col>
      <xdr:colOff>640715</xdr:colOff>
      <xdr:row>45</xdr:row>
      <xdr:rowOff>140170</xdr:rowOff>
    </xdr:to>
    <xdr:sp macro="" textlink="">
      <xdr:nvSpPr>
        <xdr:cNvPr id="258184" name="Text Box 136" hidden="1">
          <a:extLst>
            <a:ext uri="{FF2B5EF4-FFF2-40B4-BE49-F238E27FC236}">
              <a16:creationId xmlns:a16="http://schemas.microsoft.com/office/drawing/2014/main" id="{9DB28CC2-DDED-4AFF-BE65-90966A1631C6}"/>
            </a:ext>
          </a:extLst>
        </xdr:cNvPr>
        <xdr:cNvSpPr txBox="1">
          <a:spLocks noChangeArrowheads="1"/>
        </xdr:cNvSpPr>
      </xdr:nvSpPr>
      <xdr:spPr bwMode="auto">
        <a:xfrm>
          <a:off x="4000500" y="8846820"/>
          <a:ext cx="126492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43</xdr:row>
      <xdr:rowOff>141274</xdr:rowOff>
    </xdr:from>
    <xdr:to>
      <xdr:col>5</xdr:col>
      <xdr:colOff>640715</xdr:colOff>
      <xdr:row>47</xdr:row>
      <xdr:rowOff>178959</xdr:rowOff>
    </xdr:to>
    <xdr:sp macro="" textlink="">
      <xdr:nvSpPr>
        <xdr:cNvPr id="258183" name="Text Box 135" hidden="1">
          <a:extLst>
            <a:ext uri="{FF2B5EF4-FFF2-40B4-BE49-F238E27FC236}">
              <a16:creationId xmlns:a16="http://schemas.microsoft.com/office/drawing/2014/main" id="{289EEA78-5087-4170-BC37-9C436FFA440D}"/>
            </a:ext>
          </a:extLst>
        </xdr:cNvPr>
        <xdr:cNvSpPr txBox="1">
          <a:spLocks noChangeArrowheads="1"/>
        </xdr:cNvSpPr>
      </xdr:nvSpPr>
      <xdr:spPr bwMode="auto">
        <a:xfrm>
          <a:off x="4000500" y="9227820"/>
          <a:ext cx="126492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142474</xdr:rowOff>
    </xdr:from>
    <xdr:to>
      <xdr:col>5</xdr:col>
      <xdr:colOff>640715</xdr:colOff>
      <xdr:row>47</xdr:row>
      <xdr:rowOff>406697</xdr:rowOff>
    </xdr:to>
    <xdr:sp macro="" textlink="">
      <xdr:nvSpPr>
        <xdr:cNvPr id="258182" name="Text Box 134" hidden="1">
          <a:extLst>
            <a:ext uri="{FF2B5EF4-FFF2-40B4-BE49-F238E27FC236}">
              <a16:creationId xmlns:a16="http://schemas.microsoft.com/office/drawing/2014/main" id="{C10CCC45-8420-411D-A833-64964DA6C417}"/>
            </a:ext>
          </a:extLst>
        </xdr:cNvPr>
        <xdr:cNvSpPr txBox="1">
          <a:spLocks noChangeArrowheads="1"/>
        </xdr:cNvSpPr>
      </xdr:nvSpPr>
      <xdr:spPr bwMode="auto">
        <a:xfrm>
          <a:off x="4000500" y="9441180"/>
          <a:ext cx="126492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16016</xdr:rowOff>
    </xdr:from>
    <xdr:to>
      <xdr:col>5</xdr:col>
      <xdr:colOff>640715</xdr:colOff>
      <xdr:row>48</xdr:row>
      <xdr:rowOff>130397</xdr:rowOff>
    </xdr:to>
    <xdr:sp macro="" textlink="">
      <xdr:nvSpPr>
        <xdr:cNvPr id="258181" name="Text Box 133" hidden="1">
          <a:extLst>
            <a:ext uri="{FF2B5EF4-FFF2-40B4-BE49-F238E27FC236}">
              <a16:creationId xmlns:a16="http://schemas.microsoft.com/office/drawing/2014/main" id="{A3A984B5-A63F-43B4-AE99-04FDFF119ED3}"/>
            </a:ext>
          </a:extLst>
        </xdr:cNvPr>
        <xdr:cNvSpPr txBox="1">
          <a:spLocks noChangeArrowheads="1"/>
        </xdr:cNvSpPr>
      </xdr:nvSpPr>
      <xdr:spPr bwMode="auto">
        <a:xfrm>
          <a:off x="4000500" y="9646920"/>
          <a:ext cx="126492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60</xdr:row>
      <xdr:rowOff>26092</xdr:rowOff>
    </xdr:from>
    <xdr:to>
      <xdr:col>5</xdr:col>
      <xdr:colOff>640715</xdr:colOff>
      <xdr:row>63</xdr:row>
      <xdr:rowOff>257621</xdr:rowOff>
    </xdr:to>
    <xdr:sp macro="" textlink="">
      <xdr:nvSpPr>
        <xdr:cNvPr id="258180" name="Text Box 132" hidden="1">
          <a:extLst>
            <a:ext uri="{FF2B5EF4-FFF2-40B4-BE49-F238E27FC236}">
              <a16:creationId xmlns:a16="http://schemas.microsoft.com/office/drawing/2014/main" id="{58385BF9-968F-40BB-9BBE-EDF9BA2E7762}"/>
            </a:ext>
          </a:extLst>
        </xdr:cNvPr>
        <xdr:cNvSpPr txBox="1">
          <a:spLocks noChangeArrowheads="1"/>
        </xdr:cNvSpPr>
      </xdr:nvSpPr>
      <xdr:spPr bwMode="auto">
        <a:xfrm>
          <a:off x="4000500" y="132054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61</xdr:row>
      <xdr:rowOff>11366</xdr:rowOff>
    </xdr:from>
    <xdr:to>
      <xdr:col>5</xdr:col>
      <xdr:colOff>640715</xdr:colOff>
      <xdr:row>64</xdr:row>
      <xdr:rowOff>47249</xdr:rowOff>
    </xdr:to>
    <xdr:sp macro="" textlink="">
      <xdr:nvSpPr>
        <xdr:cNvPr id="258179" name="Text Box 131" hidden="1">
          <a:extLst>
            <a:ext uri="{FF2B5EF4-FFF2-40B4-BE49-F238E27FC236}">
              <a16:creationId xmlns:a16="http://schemas.microsoft.com/office/drawing/2014/main" id="{69448090-4C86-49C8-9D34-2EB7F064D1DC}"/>
            </a:ext>
          </a:extLst>
        </xdr:cNvPr>
        <xdr:cNvSpPr txBox="1">
          <a:spLocks noChangeArrowheads="1"/>
        </xdr:cNvSpPr>
      </xdr:nvSpPr>
      <xdr:spPr bwMode="auto">
        <a:xfrm>
          <a:off x="4000500" y="1338834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61</xdr:row>
      <xdr:rowOff>163688</xdr:rowOff>
    </xdr:from>
    <xdr:to>
      <xdr:col>5</xdr:col>
      <xdr:colOff>640715</xdr:colOff>
      <xdr:row>65</xdr:row>
      <xdr:rowOff>68141</xdr:rowOff>
    </xdr:to>
    <xdr:sp macro="" textlink="">
      <xdr:nvSpPr>
        <xdr:cNvPr id="258178" name="Text Box 130" hidden="1">
          <a:extLst>
            <a:ext uri="{FF2B5EF4-FFF2-40B4-BE49-F238E27FC236}">
              <a16:creationId xmlns:a16="http://schemas.microsoft.com/office/drawing/2014/main" id="{2FD921E3-1AD1-418F-93EA-3AD770A5B3EB}"/>
            </a:ext>
          </a:extLst>
        </xdr:cNvPr>
        <xdr:cNvSpPr txBox="1">
          <a:spLocks noChangeArrowheads="1"/>
        </xdr:cNvSpPr>
      </xdr:nvSpPr>
      <xdr:spPr bwMode="auto">
        <a:xfrm>
          <a:off x="4000500" y="1357122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179101</xdr:rowOff>
    </xdr:from>
    <xdr:to>
      <xdr:col>5</xdr:col>
      <xdr:colOff>640715</xdr:colOff>
      <xdr:row>66</xdr:row>
      <xdr:rowOff>74097</xdr:rowOff>
    </xdr:to>
    <xdr:sp macro="" textlink="">
      <xdr:nvSpPr>
        <xdr:cNvPr id="258177" name="Text Box 129" hidden="1">
          <a:extLst>
            <a:ext uri="{FF2B5EF4-FFF2-40B4-BE49-F238E27FC236}">
              <a16:creationId xmlns:a16="http://schemas.microsoft.com/office/drawing/2014/main" id="{69682EB3-5ACF-4B20-9D34-3E7CAD9B55C9}"/>
            </a:ext>
          </a:extLst>
        </xdr:cNvPr>
        <xdr:cNvSpPr txBox="1">
          <a:spLocks noChangeArrowheads="1"/>
        </xdr:cNvSpPr>
      </xdr:nvSpPr>
      <xdr:spPr bwMode="auto">
        <a:xfrm>
          <a:off x="4000500" y="1375410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83</xdr:row>
      <xdr:rowOff>163228</xdr:rowOff>
    </xdr:from>
    <xdr:to>
      <xdr:col>5</xdr:col>
      <xdr:colOff>640715</xdr:colOff>
      <xdr:row>87</xdr:row>
      <xdr:rowOff>254910</xdr:rowOff>
    </xdr:to>
    <xdr:sp macro="" textlink="">
      <xdr:nvSpPr>
        <xdr:cNvPr id="258176" name="Text Box 128" hidden="1">
          <a:extLst>
            <a:ext uri="{FF2B5EF4-FFF2-40B4-BE49-F238E27FC236}">
              <a16:creationId xmlns:a16="http://schemas.microsoft.com/office/drawing/2014/main" id="{6DF67816-E8A1-4613-ABD3-5F51BC42A56C}"/>
            </a:ext>
          </a:extLst>
        </xdr:cNvPr>
        <xdr:cNvSpPr txBox="1">
          <a:spLocks noChangeArrowheads="1"/>
        </xdr:cNvSpPr>
      </xdr:nvSpPr>
      <xdr:spPr bwMode="auto">
        <a:xfrm>
          <a:off x="4000500" y="1783842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85</xdr:row>
      <xdr:rowOff>155345</xdr:rowOff>
    </xdr:from>
    <xdr:to>
      <xdr:col>5</xdr:col>
      <xdr:colOff>640715</xdr:colOff>
      <xdr:row>89</xdr:row>
      <xdr:rowOff>63545</xdr:rowOff>
    </xdr:to>
    <xdr:sp macro="" textlink="">
      <xdr:nvSpPr>
        <xdr:cNvPr id="258175" name="Text Box 127" hidden="1">
          <a:extLst>
            <a:ext uri="{FF2B5EF4-FFF2-40B4-BE49-F238E27FC236}">
              <a16:creationId xmlns:a16="http://schemas.microsoft.com/office/drawing/2014/main" id="{B7BB1BEE-06C7-40E8-BED8-86422C7ECED9}"/>
            </a:ext>
          </a:extLst>
        </xdr:cNvPr>
        <xdr:cNvSpPr txBox="1">
          <a:spLocks noChangeArrowheads="1"/>
        </xdr:cNvSpPr>
      </xdr:nvSpPr>
      <xdr:spPr bwMode="auto">
        <a:xfrm>
          <a:off x="4000500" y="18204180"/>
          <a:ext cx="12649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87</xdr:row>
      <xdr:rowOff>144216</xdr:rowOff>
    </xdr:from>
    <xdr:to>
      <xdr:col>5</xdr:col>
      <xdr:colOff>640715</xdr:colOff>
      <xdr:row>91</xdr:row>
      <xdr:rowOff>9976</xdr:rowOff>
    </xdr:to>
    <xdr:sp macro="" textlink="">
      <xdr:nvSpPr>
        <xdr:cNvPr id="258174" name="Text Box 126" hidden="1">
          <a:extLst>
            <a:ext uri="{FF2B5EF4-FFF2-40B4-BE49-F238E27FC236}">
              <a16:creationId xmlns:a16="http://schemas.microsoft.com/office/drawing/2014/main" id="{E0707D8B-EE6E-4001-8BF7-3C9C757D9352}"/>
            </a:ext>
          </a:extLst>
        </xdr:cNvPr>
        <xdr:cNvSpPr txBox="1">
          <a:spLocks noChangeArrowheads="1"/>
        </xdr:cNvSpPr>
      </xdr:nvSpPr>
      <xdr:spPr bwMode="auto">
        <a:xfrm>
          <a:off x="4000500" y="18554700"/>
          <a:ext cx="1264920" cy="7848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81</xdr:row>
      <xdr:rowOff>30951</xdr:rowOff>
    </xdr:from>
    <xdr:to>
      <xdr:col>6</xdr:col>
      <xdr:colOff>38100</xdr:colOff>
      <xdr:row>93</xdr:row>
      <xdr:rowOff>86926</xdr:rowOff>
    </xdr:to>
    <xdr:sp macro="" textlink="">
      <xdr:nvSpPr>
        <xdr:cNvPr id="258199" name="Text Box 151" hidden="1">
          <a:extLst>
            <a:ext uri="{FF2B5EF4-FFF2-40B4-BE49-F238E27FC236}">
              <a16:creationId xmlns:a16="http://schemas.microsoft.com/office/drawing/2014/main" id="{B80E63B9-1C66-4B71-9033-B34D7CA0CB03}"/>
            </a:ext>
          </a:extLst>
        </xdr:cNvPr>
        <xdr:cNvSpPr txBox="1">
          <a:spLocks noChangeArrowheads="1"/>
        </xdr:cNvSpPr>
      </xdr:nvSpPr>
      <xdr:spPr bwMode="auto">
        <a:xfrm>
          <a:off x="4038600" y="17320260"/>
          <a:ext cx="1440180" cy="2415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103810</xdr:rowOff>
    </xdr:from>
    <xdr:to>
      <xdr:col>5</xdr:col>
      <xdr:colOff>609600</xdr:colOff>
      <xdr:row>44</xdr:row>
      <xdr:rowOff>104374</xdr:rowOff>
    </xdr:to>
    <xdr:sp macro="" textlink="">
      <xdr:nvSpPr>
        <xdr:cNvPr id="258198" name="Text Box 150" hidden="1">
          <a:extLst>
            <a:ext uri="{FF2B5EF4-FFF2-40B4-BE49-F238E27FC236}">
              <a16:creationId xmlns:a16="http://schemas.microsoft.com/office/drawing/2014/main" id="{931A2DF4-BD70-42F4-BFFD-C679DA344655}"/>
            </a:ext>
          </a:extLst>
        </xdr:cNvPr>
        <xdr:cNvSpPr txBox="1">
          <a:spLocks noChangeArrowheads="1"/>
        </xdr:cNvSpPr>
      </xdr:nvSpPr>
      <xdr:spPr bwMode="auto">
        <a:xfrm>
          <a:off x="4000500" y="8648700"/>
          <a:ext cx="125730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103809</xdr:rowOff>
    </xdr:from>
    <xdr:to>
      <xdr:col>5</xdr:col>
      <xdr:colOff>609600</xdr:colOff>
      <xdr:row>45</xdr:row>
      <xdr:rowOff>140170</xdr:rowOff>
    </xdr:to>
    <xdr:sp macro="" textlink="">
      <xdr:nvSpPr>
        <xdr:cNvPr id="258197" name="Text Box 149" hidden="1">
          <a:extLst>
            <a:ext uri="{FF2B5EF4-FFF2-40B4-BE49-F238E27FC236}">
              <a16:creationId xmlns:a16="http://schemas.microsoft.com/office/drawing/2014/main" id="{23C156C3-C589-4C6F-9C2A-491197AC578A}"/>
            </a:ext>
          </a:extLst>
        </xdr:cNvPr>
        <xdr:cNvSpPr txBox="1">
          <a:spLocks noChangeArrowheads="1"/>
        </xdr:cNvSpPr>
      </xdr:nvSpPr>
      <xdr:spPr bwMode="auto">
        <a:xfrm>
          <a:off x="4000500" y="884682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43</xdr:row>
      <xdr:rowOff>141274</xdr:rowOff>
    </xdr:from>
    <xdr:to>
      <xdr:col>5</xdr:col>
      <xdr:colOff>609600</xdr:colOff>
      <xdr:row>47</xdr:row>
      <xdr:rowOff>178959</xdr:rowOff>
    </xdr:to>
    <xdr:sp macro="" textlink="">
      <xdr:nvSpPr>
        <xdr:cNvPr id="258196" name="Text Box 148" hidden="1">
          <a:extLst>
            <a:ext uri="{FF2B5EF4-FFF2-40B4-BE49-F238E27FC236}">
              <a16:creationId xmlns:a16="http://schemas.microsoft.com/office/drawing/2014/main" id="{1E63EEE1-0D08-4FD2-986B-D13F34D78DFE}"/>
            </a:ext>
          </a:extLst>
        </xdr:cNvPr>
        <xdr:cNvSpPr txBox="1">
          <a:spLocks noChangeArrowheads="1"/>
        </xdr:cNvSpPr>
      </xdr:nvSpPr>
      <xdr:spPr bwMode="auto">
        <a:xfrm>
          <a:off x="4000500" y="922020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142474</xdr:rowOff>
    </xdr:from>
    <xdr:to>
      <xdr:col>5</xdr:col>
      <xdr:colOff>609600</xdr:colOff>
      <xdr:row>47</xdr:row>
      <xdr:rowOff>406697</xdr:rowOff>
    </xdr:to>
    <xdr:sp macro="" textlink="">
      <xdr:nvSpPr>
        <xdr:cNvPr id="258195" name="Text Box 147" hidden="1">
          <a:extLst>
            <a:ext uri="{FF2B5EF4-FFF2-40B4-BE49-F238E27FC236}">
              <a16:creationId xmlns:a16="http://schemas.microsoft.com/office/drawing/2014/main" id="{991B1544-D0CA-45CB-ABEF-8BCB1C1DCAD9}"/>
            </a:ext>
          </a:extLst>
        </xdr:cNvPr>
        <xdr:cNvSpPr txBox="1">
          <a:spLocks noChangeArrowheads="1"/>
        </xdr:cNvSpPr>
      </xdr:nvSpPr>
      <xdr:spPr bwMode="auto">
        <a:xfrm>
          <a:off x="4000500" y="9441180"/>
          <a:ext cx="125730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16016</xdr:rowOff>
    </xdr:from>
    <xdr:to>
      <xdr:col>5</xdr:col>
      <xdr:colOff>609600</xdr:colOff>
      <xdr:row>48</xdr:row>
      <xdr:rowOff>130397</xdr:rowOff>
    </xdr:to>
    <xdr:sp macro="" textlink="">
      <xdr:nvSpPr>
        <xdr:cNvPr id="258194" name="Text Box 146" hidden="1">
          <a:extLst>
            <a:ext uri="{FF2B5EF4-FFF2-40B4-BE49-F238E27FC236}">
              <a16:creationId xmlns:a16="http://schemas.microsoft.com/office/drawing/2014/main" id="{18B22ACD-D42A-4F22-901C-1BC9BBB2E0BF}"/>
            </a:ext>
          </a:extLst>
        </xdr:cNvPr>
        <xdr:cNvSpPr txBox="1">
          <a:spLocks noChangeArrowheads="1"/>
        </xdr:cNvSpPr>
      </xdr:nvSpPr>
      <xdr:spPr bwMode="auto">
        <a:xfrm>
          <a:off x="4000500" y="964692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60</xdr:row>
      <xdr:rowOff>26092</xdr:rowOff>
    </xdr:from>
    <xdr:to>
      <xdr:col>5</xdr:col>
      <xdr:colOff>609600</xdr:colOff>
      <xdr:row>63</xdr:row>
      <xdr:rowOff>257621</xdr:rowOff>
    </xdr:to>
    <xdr:sp macro="" textlink="">
      <xdr:nvSpPr>
        <xdr:cNvPr id="258193" name="Text Box 145" hidden="1">
          <a:extLst>
            <a:ext uri="{FF2B5EF4-FFF2-40B4-BE49-F238E27FC236}">
              <a16:creationId xmlns:a16="http://schemas.microsoft.com/office/drawing/2014/main" id="{21AE8088-1BD9-45D1-9BD5-1781B621DF3E}"/>
            </a:ext>
          </a:extLst>
        </xdr:cNvPr>
        <xdr:cNvSpPr txBox="1">
          <a:spLocks noChangeArrowheads="1"/>
        </xdr:cNvSpPr>
      </xdr:nvSpPr>
      <xdr:spPr bwMode="auto">
        <a:xfrm>
          <a:off x="4000500" y="1319784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61</xdr:row>
      <xdr:rowOff>11366</xdr:rowOff>
    </xdr:from>
    <xdr:to>
      <xdr:col>5</xdr:col>
      <xdr:colOff>609600</xdr:colOff>
      <xdr:row>64</xdr:row>
      <xdr:rowOff>47249</xdr:rowOff>
    </xdr:to>
    <xdr:sp macro="" textlink="">
      <xdr:nvSpPr>
        <xdr:cNvPr id="258192" name="Text Box 144" hidden="1">
          <a:extLst>
            <a:ext uri="{FF2B5EF4-FFF2-40B4-BE49-F238E27FC236}">
              <a16:creationId xmlns:a16="http://schemas.microsoft.com/office/drawing/2014/main" id="{8DAFCC68-4D2E-4545-AB08-D932AD421BF2}"/>
            </a:ext>
          </a:extLst>
        </xdr:cNvPr>
        <xdr:cNvSpPr txBox="1">
          <a:spLocks noChangeArrowheads="1"/>
        </xdr:cNvSpPr>
      </xdr:nvSpPr>
      <xdr:spPr bwMode="auto">
        <a:xfrm>
          <a:off x="4000500" y="1338072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61</xdr:row>
      <xdr:rowOff>163688</xdr:rowOff>
    </xdr:from>
    <xdr:to>
      <xdr:col>5</xdr:col>
      <xdr:colOff>609600</xdr:colOff>
      <xdr:row>65</xdr:row>
      <xdr:rowOff>68141</xdr:rowOff>
    </xdr:to>
    <xdr:sp macro="" textlink="">
      <xdr:nvSpPr>
        <xdr:cNvPr id="258191" name="Text Box 143" hidden="1">
          <a:extLst>
            <a:ext uri="{FF2B5EF4-FFF2-40B4-BE49-F238E27FC236}">
              <a16:creationId xmlns:a16="http://schemas.microsoft.com/office/drawing/2014/main" id="{C60D3818-8B42-45E9-9190-180375E040EB}"/>
            </a:ext>
          </a:extLst>
        </xdr:cNvPr>
        <xdr:cNvSpPr txBox="1">
          <a:spLocks noChangeArrowheads="1"/>
        </xdr:cNvSpPr>
      </xdr:nvSpPr>
      <xdr:spPr bwMode="auto">
        <a:xfrm>
          <a:off x="4000500" y="1356360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179101</xdr:rowOff>
    </xdr:from>
    <xdr:to>
      <xdr:col>5</xdr:col>
      <xdr:colOff>609600</xdr:colOff>
      <xdr:row>66</xdr:row>
      <xdr:rowOff>74097</xdr:rowOff>
    </xdr:to>
    <xdr:sp macro="" textlink="">
      <xdr:nvSpPr>
        <xdr:cNvPr id="258190" name="Text Box 142" hidden="1">
          <a:extLst>
            <a:ext uri="{FF2B5EF4-FFF2-40B4-BE49-F238E27FC236}">
              <a16:creationId xmlns:a16="http://schemas.microsoft.com/office/drawing/2014/main" id="{B5327802-C1AC-4776-90F8-71EC621E2901}"/>
            </a:ext>
          </a:extLst>
        </xdr:cNvPr>
        <xdr:cNvSpPr txBox="1">
          <a:spLocks noChangeArrowheads="1"/>
        </xdr:cNvSpPr>
      </xdr:nvSpPr>
      <xdr:spPr bwMode="auto">
        <a:xfrm>
          <a:off x="4000500" y="1374648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83</xdr:row>
      <xdr:rowOff>163228</xdr:rowOff>
    </xdr:from>
    <xdr:to>
      <xdr:col>5</xdr:col>
      <xdr:colOff>609600</xdr:colOff>
      <xdr:row>87</xdr:row>
      <xdr:rowOff>254910</xdr:rowOff>
    </xdr:to>
    <xdr:sp macro="" textlink="">
      <xdr:nvSpPr>
        <xdr:cNvPr id="258189" name="Text Box 141" hidden="1">
          <a:extLst>
            <a:ext uri="{FF2B5EF4-FFF2-40B4-BE49-F238E27FC236}">
              <a16:creationId xmlns:a16="http://schemas.microsoft.com/office/drawing/2014/main" id="{DA5003AF-DA2C-40C8-8B5D-518B61F66DA5}"/>
            </a:ext>
          </a:extLst>
        </xdr:cNvPr>
        <xdr:cNvSpPr txBox="1">
          <a:spLocks noChangeArrowheads="1"/>
        </xdr:cNvSpPr>
      </xdr:nvSpPr>
      <xdr:spPr bwMode="auto">
        <a:xfrm>
          <a:off x="4000500" y="1783080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85</xdr:row>
      <xdr:rowOff>155345</xdr:rowOff>
    </xdr:from>
    <xdr:to>
      <xdr:col>5</xdr:col>
      <xdr:colOff>609600</xdr:colOff>
      <xdr:row>89</xdr:row>
      <xdr:rowOff>63545</xdr:rowOff>
    </xdr:to>
    <xdr:sp macro="" textlink="">
      <xdr:nvSpPr>
        <xdr:cNvPr id="258188" name="Text Box 140" hidden="1">
          <a:extLst>
            <a:ext uri="{FF2B5EF4-FFF2-40B4-BE49-F238E27FC236}">
              <a16:creationId xmlns:a16="http://schemas.microsoft.com/office/drawing/2014/main" id="{6B321CC5-A672-4514-96A5-E7931AB6EE31}"/>
            </a:ext>
          </a:extLst>
        </xdr:cNvPr>
        <xdr:cNvSpPr txBox="1">
          <a:spLocks noChangeArrowheads="1"/>
        </xdr:cNvSpPr>
      </xdr:nvSpPr>
      <xdr:spPr bwMode="auto">
        <a:xfrm>
          <a:off x="4000500" y="18204180"/>
          <a:ext cx="125730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87</xdr:row>
      <xdr:rowOff>144216</xdr:rowOff>
    </xdr:from>
    <xdr:to>
      <xdr:col>5</xdr:col>
      <xdr:colOff>609600</xdr:colOff>
      <xdr:row>91</xdr:row>
      <xdr:rowOff>9976</xdr:rowOff>
    </xdr:to>
    <xdr:sp macro="" textlink="">
      <xdr:nvSpPr>
        <xdr:cNvPr id="258187" name="Text Box 139" hidden="1">
          <a:extLst>
            <a:ext uri="{FF2B5EF4-FFF2-40B4-BE49-F238E27FC236}">
              <a16:creationId xmlns:a16="http://schemas.microsoft.com/office/drawing/2014/main" id="{505BBBD2-3420-439D-A987-890981078B68}"/>
            </a:ext>
          </a:extLst>
        </xdr:cNvPr>
        <xdr:cNvSpPr txBox="1">
          <a:spLocks noChangeArrowheads="1"/>
        </xdr:cNvSpPr>
      </xdr:nvSpPr>
      <xdr:spPr bwMode="auto">
        <a:xfrm>
          <a:off x="4000500" y="18554700"/>
          <a:ext cx="1257300" cy="7848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81</xdr:row>
      <xdr:rowOff>30951</xdr:rowOff>
    </xdr:from>
    <xdr:to>
      <xdr:col>6</xdr:col>
      <xdr:colOff>38100</xdr:colOff>
      <xdr:row>93</xdr:row>
      <xdr:rowOff>86926</xdr:rowOff>
    </xdr:to>
    <xdr:sp macro="" textlink="">
      <xdr:nvSpPr>
        <xdr:cNvPr id="258212" name="Text Box 164" hidden="1">
          <a:extLst>
            <a:ext uri="{FF2B5EF4-FFF2-40B4-BE49-F238E27FC236}">
              <a16:creationId xmlns:a16="http://schemas.microsoft.com/office/drawing/2014/main" id="{DA0FDEC6-AF7B-4FF9-9EC5-264C7208616D}"/>
            </a:ext>
          </a:extLst>
        </xdr:cNvPr>
        <xdr:cNvSpPr txBox="1">
          <a:spLocks noChangeArrowheads="1"/>
        </xdr:cNvSpPr>
      </xdr:nvSpPr>
      <xdr:spPr bwMode="auto">
        <a:xfrm>
          <a:off x="4038600" y="17320260"/>
          <a:ext cx="1440180" cy="2415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103810</xdr:rowOff>
    </xdr:from>
    <xdr:to>
      <xdr:col>5</xdr:col>
      <xdr:colOff>609600</xdr:colOff>
      <xdr:row>44</xdr:row>
      <xdr:rowOff>104374</xdr:rowOff>
    </xdr:to>
    <xdr:sp macro="" textlink="">
      <xdr:nvSpPr>
        <xdr:cNvPr id="258211" name="Text Box 163" hidden="1">
          <a:extLst>
            <a:ext uri="{FF2B5EF4-FFF2-40B4-BE49-F238E27FC236}">
              <a16:creationId xmlns:a16="http://schemas.microsoft.com/office/drawing/2014/main" id="{61013165-FCD1-47D8-9D59-899DE139EF94}"/>
            </a:ext>
          </a:extLst>
        </xdr:cNvPr>
        <xdr:cNvSpPr txBox="1">
          <a:spLocks noChangeArrowheads="1"/>
        </xdr:cNvSpPr>
      </xdr:nvSpPr>
      <xdr:spPr bwMode="auto">
        <a:xfrm>
          <a:off x="4000500" y="8648700"/>
          <a:ext cx="125730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103809</xdr:rowOff>
    </xdr:from>
    <xdr:to>
      <xdr:col>5</xdr:col>
      <xdr:colOff>609600</xdr:colOff>
      <xdr:row>45</xdr:row>
      <xdr:rowOff>140170</xdr:rowOff>
    </xdr:to>
    <xdr:sp macro="" textlink="">
      <xdr:nvSpPr>
        <xdr:cNvPr id="258210" name="Text Box 162" hidden="1">
          <a:extLst>
            <a:ext uri="{FF2B5EF4-FFF2-40B4-BE49-F238E27FC236}">
              <a16:creationId xmlns:a16="http://schemas.microsoft.com/office/drawing/2014/main" id="{D939C523-085D-4608-B01A-3F99FD665D99}"/>
            </a:ext>
          </a:extLst>
        </xdr:cNvPr>
        <xdr:cNvSpPr txBox="1">
          <a:spLocks noChangeArrowheads="1"/>
        </xdr:cNvSpPr>
      </xdr:nvSpPr>
      <xdr:spPr bwMode="auto">
        <a:xfrm>
          <a:off x="4000500" y="884682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43</xdr:row>
      <xdr:rowOff>141274</xdr:rowOff>
    </xdr:from>
    <xdr:to>
      <xdr:col>5</xdr:col>
      <xdr:colOff>609600</xdr:colOff>
      <xdr:row>47</xdr:row>
      <xdr:rowOff>178959</xdr:rowOff>
    </xdr:to>
    <xdr:sp macro="" textlink="">
      <xdr:nvSpPr>
        <xdr:cNvPr id="258209" name="Text Box 161" hidden="1">
          <a:extLst>
            <a:ext uri="{FF2B5EF4-FFF2-40B4-BE49-F238E27FC236}">
              <a16:creationId xmlns:a16="http://schemas.microsoft.com/office/drawing/2014/main" id="{6C4A87AF-0A72-4CE3-AA77-8225FF17653B}"/>
            </a:ext>
          </a:extLst>
        </xdr:cNvPr>
        <xdr:cNvSpPr txBox="1">
          <a:spLocks noChangeArrowheads="1"/>
        </xdr:cNvSpPr>
      </xdr:nvSpPr>
      <xdr:spPr bwMode="auto">
        <a:xfrm>
          <a:off x="4000500" y="922020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142474</xdr:rowOff>
    </xdr:from>
    <xdr:to>
      <xdr:col>5</xdr:col>
      <xdr:colOff>609600</xdr:colOff>
      <xdr:row>47</xdr:row>
      <xdr:rowOff>406697</xdr:rowOff>
    </xdr:to>
    <xdr:sp macro="" textlink="">
      <xdr:nvSpPr>
        <xdr:cNvPr id="258208" name="Text Box 160" hidden="1">
          <a:extLst>
            <a:ext uri="{FF2B5EF4-FFF2-40B4-BE49-F238E27FC236}">
              <a16:creationId xmlns:a16="http://schemas.microsoft.com/office/drawing/2014/main" id="{46718102-FC4A-48D1-A0BE-94037EA0871C}"/>
            </a:ext>
          </a:extLst>
        </xdr:cNvPr>
        <xdr:cNvSpPr txBox="1">
          <a:spLocks noChangeArrowheads="1"/>
        </xdr:cNvSpPr>
      </xdr:nvSpPr>
      <xdr:spPr bwMode="auto">
        <a:xfrm>
          <a:off x="4000500" y="9441180"/>
          <a:ext cx="125730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16016</xdr:rowOff>
    </xdr:from>
    <xdr:to>
      <xdr:col>5</xdr:col>
      <xdr:colOff>609600</xdr:colOff>
      <xdr:row>48</xdr:row>
      <xdr:rowOff>130397</xdr:rowOff>
    </xdr:to>
    <xdr:sp macro="" textlink="">
      <xdr:nvSpPr>
        <xdr:cNvPr id="258207" name="Text Box 159" hidden="1">
          <a:extLst>
            <a:ext uri="{FF2B5EF4-FFF2-40B4-BE49-F238E27FC236}">
              <a16:creationId xmlns:a16="http://schemas.microsoft.com/office/drawing/2014/main" id="{1BB0AFC6-DDA3-4D64-87FB-484C183CBD0D}"/>
            </a:ext>
          </a:extLst>
        </xdr:cNvPr>
        <xdr:cNvSpPr txBox="1">
          <a:spLocks noChangeArrowheads="1"/>
        </xdr:cNvSpPr>
      </xdr:nvSpPr>
      <xdr:spPr bwMode="auto">
        <a:xfrm>
          <a:off x="4000500" y="964692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60</xdr:row>
      <xdr:rowOff>26092</xdr:rowOff>
    </xdr:from>
    <xdr:to>
      <xdr:col>5</xdr:col>
      <xdr:colOff>609600</xdr:colOff>
      <xdr:row>63</xdr:row>
      <xdr:rowOff>257621</xdr:rowOff>
    </xdr:to>
    <xdr:sp macro="" textlink="">
      <xdr:nvSpPr>
        <xdr:cNvPr id="258206" name="Text Box 158" hidden="1">
          <a:extLst>
            <a:ext uri="{FF2B5EF4-FFF2-40B4-BE49-F238E27FC236}">
              <a16:creationId xmlns:a16="http://schemas.microsoft.com/office/drawing/2014/main" id="{9213571F-E379-4851-9D5E-AB101250361A}"/>
            </a:ext>
          </a:extLst>
        </xdr:cNvPr>
        <xdr:cNvSpPr txBox="1">
          <a:spLocks noChangeArrowheads="1"/>
        </xdr:cNvSpPr>
      </xdr:nvSpPr>
      <xdr:spPr bwMode="auto">
        <a:xfrm>
          <a:off x="4000500" y="1319784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61</xdr:row>
      <xdr:rowOff>11366</xdr:rowOff>
    </xdr:from>
    <xdr:to>
      <xdr:col>5</xdr:col>
      <xdr:colOff>609600</xdr:colOff>
      <xdr:row>64</xdr:row>
      <xdr:rowOff>47249</xdr:rowOff>
    </xdr:to>
    <xdr:sp macro="" textlink="">
      <xdr:nvSpPr>
        <xdr:cNvPr id="258205" name="Text Box 157" hidden="1">
          <a:extLst>
            <a:ext uri="{FF2B5EF4-FFF2-40B4-BE49-F238E27FC236}">
              <a16:creationId xmlns:a16="http://schemas.microsoft.com/office/drawing/2014/main" id="{38DBC8C8-A76B-4994-B885-0068D5044B57}"/>
            </a:ext>
          </a:extLst>
        </xdr:cNvPr>
        <xdr:cNvSpPr txBox="1">
          <a:spLocks noChangeArrowheads="1"/>
        </xdr:cNvSpPr>
      </xdr:nvSpPr>
      <xdr:spPr bwMode="auto">
        <a:xfrm>
          <a:off x="4000500" y="1338072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61</xdr:row>
      <xdr:rowOff>163688</xdr:rowOff>
    </xdr:from>
    <xdr:to>
      <xdr:col>5</xdr:col>
      <xdr:colOff>609600</xdr:colOff>
      <xdr:row>65</xdr:row>
      <xdr:rowOff>68141</xdr:rowOff>
    </xdr:to>
    <xdr:sp macro="" textlink="">
      <xdr:nvSpPr>
        <xdr:cNvPr id="258204" name="Text Box 156" hidden="1">
          <a:extLst>
            <a:ext uri="{FF2B5EF4-FFF2-40B4-BE49-F238E27FC236}">
              <a16:creationId xmlns:a16="http://schemas.microsoft.com/office/drawing/2014/main" id="{4710B63F-FC9C-41F2-B542-27502722D10B}"/>
            </a:ext>
          </a:extLst>
        </xdr:cNvPr>
        <xdr:cNvSpPr txBox="1">
          <a:spLocks noChangeArrowheads="1"/>
        </xdr:cNvSpPr>
      </xdr:nvSpPr>
      <xdr:spPr bwMode="auto">
        <a:xfrm>
          <a:off x="4000500" y="1356360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179101</xdr:rowOff>
    </xdr:from>
    <xdr:to>
      <xdr:col>5</xdr:col>
      <xdr:colOff>609600</xdr:colOff>
      <xdr:row>66</xdr:row>
      <xdr:rowOff>74097</xdr:rowOff>
    </xdr:to>
    <xdr:sp macro="" textlink="">
      <xdr:nvSpPr>
        <xdr:cNvPr id="258203" name="Text Box 155" hidden="1">
          <a:extLst>
            <a:ext uri="{FF2B5EF4-FFF2-40B4-BE49-F238E27FC236}">
              <a16:creationId xmlns:a16="http://schemas.microsoft.com/office/drawing/2014/main" id="{676EFE17-D7EE-4004-AB64-21285E8D39B7}"/>
            </a:ext>
          </a:extLst>
        </xdr:cNvPr>
        <xdr:cNvSpPr txBox="1">
          <a:spLocks noChangeArrowheads="1"/>
        </xdr:cNvSpPr>
      </xdr:nvSpPr>
      <xdr:spPr bwMode="auto">
        <a:xfrm>
          <a:off x="4000500" y="1374648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83</xdr:row>
      <xdr:rowOff>163228</xdr:rowOff>
    </xdr:from>
    <xdr:to>
      <xdr:col>5</xdr:col>
      <xdr:colOff>609600</xdr:colOff>
      <xdr:row>87</xdr:row>
      <xdr:rowOff>254910</xdr:rowOff>
    </xdr:to>
    <xdr:sp macro="" textlink="">
      <xdr:nvSpPr>
        <xdr:cNvPr id="258202" name="Text Box 154" hidden="1">
          <a:extLst>
            <a:ext uri="{FF2B5EF4-FFF2-40B4-BE49-F238E27FC236}">
              <a16:creationId xmlns:a16="http://schemas.microsoft.com/office/drawing/2014/main" id="{DCB05D0F-9E2D-44DE-B306-A7B8DFA22122}"/>
            </a:ext>
          </a:extLst>
        </xdr:cNvPr>
        <xdr:cNvSpPr txBox="1">
          <a:spLocks noChangeArrowheads="1"/>
        </xdr:cNvSpPr>
      </xdr:nvSpPr>
      <xdr:spPr bwMode="auto">
        <a:xfrm>
          <a:off x="4000500" y="1783080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85</xdr:row>
      <xdr:rowOff>155345</xdr:rowOff>
    </xdr:from>
    <xdr:to>
      <xdr:col>5</xdr:col>
      <xdr:colOff>609600</xdr:colOff>
      <xdr:row>89</xdr:row>
      <xdr:rowOff>63545</xdr:rowOff>
    </xdr:to>
    <xdr:sp macro="" textlink="">
      <xdr:nvSpPr>
        <xdr:cNvPr id="258201" name="Text Box 153" hidden="1">
          <a:extLst>
            <a:ext uri="{FF2B5EF4-FFF2-40B4-BE49-F238E27FC236}">
              <a16:creationId xmlns:a16="http://schemas.microsoft.com/office/drawing/2014/main" id="{4021D309-17B6-4B6F-AF5D-AF883DF6D37A}"/>
            </a:ext>
          </a:extLst>
        </xdr:cNvPr>
        <xdr:cNvSpPr txBox="1">
          <a:spLocks noChangeArrowheads="1"/>
        </xdr:cNvSpPr>
      </xdr:nvSpPr>
      <xdr:spPr bwMode="auto">
        <a:xfrm>
          <a:off x="4000500" y="18204180"/>
          <a:ext cx="125730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87</xdr:row>
      <xdr:rowOff>144216</xdr:rowOff>
    </xdr:from>
    <xdr:to>
      <xdr:col>5</xdr:col>
      <xdr:colOff>609600</xdr:colOff>
      <xdr:row>91</xdr:row>
      <xdr:rowOff>9976</xdr:rowOff>
    </xdr:to>
    <xdr:sp macro="" textlink="">
      <xdr:nvSpPr>
        <xdr:cNvPr id="258200" name="Text Box 152" hidden="1">
          <a:extLst>
            <a:ext uri="{FF2B5EF4-FFF2-40B4-BE49-F238E27FC236}">
              <a16:creationId xmlns:a16="http://schemas.microsoft.com/office/drawing/2014/main" id="{60F6900B-A076-44B0-B9F6-9A9DA7B5BC56}"/>
            </a:ext>
          </a:extLst>
        </xdr:cNvPr>
        <xdr:cNvSpPr txBox="1">
          <a:spLocks noChangeArrowheads="1"/>
        </xdr:cNvSpPr>
      </xdr:nvSpPr>
      <xdr:spPr bwMode="auto">
        <a:xfrm>
          <a:off x="4000500" y="18554700"/>
          <a:ext cx="1257300" cy="7848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81</xdr:row>
      <xdr:rowOff>30951</xdr:rowOff>
    </xdr:from>
    <xdr:to>
      <xdr:col>6</xdr:col>
      <xdr:colOff>38100</xdr:colOff>
      <xdr:row>93</xdr:row>
      <xdr:rowOff>86926</xdr:rowOff>
    </xdr:to>
    <xdr:sp macro="" textlink="">
      <xdr:nvSpPr>
        <xdr:cNvPr id="258225" name="Text Box 177" hidden="1">
          <a:extLst>
            <a:ext uri="{FF2B5EF4-FFF2-40B4-BE49-F238E27FC236}">
              <a16:creationId xmlns:a16="http://schemas.microsoft.com/office/drawing/2014/main" id="{DED80608-0C15-465F-AA91-D4AF41FDA1D5}"/>
            </a:ext>
          </a:extLst>
        </xdr:cNvPr>
        <xdr:cNvSpPr txBox="1">
          <a:spLocks noChangeArrowheads="1"/>
        </xdr:cNvSpPr>
      </xdr:nvSpPr>
      <xdr:spPr bwMode="auto">
        <a:xfrm>
          <a:off x="3924300" y="17640300"/>
          <a:ext cx="1390650" cy="2457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103810</xdr:rowOff>
    </xdr:from>
    <xdr:to>
      <xdr:col>5</xdr:col>
      <xdr:colOff>609600</xdr:colOff>
      <xdr:row>44</xdr:row>
      <xdr:rowOff>104374</xdr:rowOff>
    </xdr:to>
    <xdr:sp macro="" textlink="">
      <xdr:nvSpPr>
        <xdr:cNvPr id="258224" name="Text Box 176" hidden="1">
          <a:extLst>
            <a:ext uri="{FF2B5EF4-FFF2-40B4-BE49-F238E27FC236}">
              <a16:creationId xmlns:a16="http://schemas.microsoft.com/office/drawing/2014/main" id="{950AB110-C7C9-46F2-B09D-6802CBE46BFC}"/>
            </a:ext>
          </a:extLst>
        </xdr:cNvPr>
        <xdr:cNvSpPr txBox="1">
          <a:spLocks noChangeArrowheads="1"/>
        </xdr:cNvSpPr>
      </xdr:nvSpPr>
      <xdr:spPr bwMode="auto">
        <a:xfrm>
          <a:off x="3886200" y="8724900"/>
          <a:ext cx="12382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103809</xdr:rowOff>
    </xdr:from>
    <xdr:to>
      <xdr:col>5</xdr:col>
      <xdr:colOff>609600</xdr:colOff>
      <xdr:row>45</xdr:row>
      <xdr:rowOff>140170</xdr:rowOff>
    </xdr:to>
    <xdr:sp macro="" textlink="">
      <xdr:nvSpPr>
        <xdr:cNvPr id="258223" name="Text Box 175" hidden="1">
          <a:extLst>
            <a:ext uri="{FF2B5EF4-FFF2-40B4-BE49-F238E27FC236}">
              <a16:creationId xmlns:a16="http://schemas.microsoft.com/office/drawing/2014/main" id="{C5ED9A8F-5F37-441D-B0E6-5B67E3F33FC3}"/>
            </a:ext>
          </a:extLst>
        </xdr:cNvPr>
        <xdr:cNvSpPr txBox="1">
          <a:spLocks noChangeArrowheads="1"/>
        </xdr:cNvSpPr>
      </xdr:nvSpPr>
      <xdr:spPr bwMode="auto">
        <a:xfrm>
          <a:off x="3886200" y="8924925"/>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43</xdr:row>
      <xdr:rowOff>141274</xdr:rowOff>
    </xdr:from>
    <xdr:to>
      <xdr:col>5</xdr:col>
      <xdr:colOff>609600</xdr:colOff>
      <xdr:row>47</xdr:row>
      <xdr:rowOff>178959</xdr:rowOff>
    </xdr:to>
    <xdr:sp macro="" textlink="">
      <xdr:nvSpPr>
        <xdr:cNvPr id="258222" name="Text Box 174" hidden="1">
          <a:extLst>
            <a:ext uri="{FF2B5EF4-FFF2-40B4-BE49-F238E27FC236}">
              <a16:creationId xmlns:a16="http://schemas.microsoft.com/office/drawing/2014/main" id="{00662BEC-9825-4274-AF47-AC9C4A479DDA}"/>
            </a:ext>
          </a:extLst>
        </xdr:cNvPr>
        <xdr:cNvSpPr txBox="1">
          <a:spLocks noChangeArrowheads="1"/>
        </xdr:cNvSpPr>
      </xdr:nvSpPr>
      <xdr:spPr bwMode="auto">
        <a:xfrm>
          <a:off x="3886200" y="9305925"/>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142474</xdr:rowOff>
    </xdr:from>
    <xdr:to>
      <xdr:col>5</xdr:col>
      <xdr:colOff>609600</xdr:colOff>
      <xdr:row>47</xdr:row>
      <xdr:rowOff>406697</xdr:rowOff>
    </xdr:to>
    <xdr:sp macro="" textlink="">
      <xdr:nvSpPr>
        <xdr:cNvPr id="258221" name="Text Box 173" hidden="1">
          <a:extLst>
            <a:ext uri="{FF2B5EF4-FFF2-40B4-BE49-F238E27FC236}">
              <a16:creationId xmlns:a16="http://schemas.microsoft.com/office/drawing/2014/main" id="{B1397697-2058-42F4-B9E8-17C224D65F8E}"/>
            </a:ext>
          </a:extLst>
        </xdr:cNvPr>
        <xdr:cNvSpPr txBox="1">
          <a:spLocks noChangeArrowheads="1"/>
        </xdr:cNvSpPr>
      </xdr:nvSpPr>
      <xdr:spPr bwMode="auto">
        <a:xfrm>
          <a:off x="3886200" y="9534525"/>
          <a:ext cx="12382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16016</xdr:rowOff>
    </xdr:from>
    <xdr:to>
      <xdr:col>5</xdr:col>
      <xdr:colOff>609600</xdr:colOff>
      <xdr:row>48</xdr:row>
      <xdr:rowOff>130397</xdr:rowOff>
    </xdr:to>
    <xdr:sp macro="" textlink="">
      <xdr:nvSpPr>
        <xdr:cNvPr id="258220" name="Text Box 172" hidden="1">
          <a:extLst>
            <a:ext uri="{FF2B5EF4-FFF2-40B4-BE49-F238E27FC236}">
              <a16:creationId xmlns:a16="http://schemas.microsoft.com/office/drawing/2014/main" id="{66264935-572B-44F4-93A7-9A4F4D56EF04}"/>
            </a:ext>
          </a:extLst>
        </xdr:cNvPr>
        <xdr:cNvSpPr txBox="1">
          <a:spLocks noChangeArrowheads="1"/>
        </xdr:cNvSpPr>
      </xdr:nvSpPr>
      <xdr:spPr bwMode="auto">
        <a:xfrm>
          <a:off x="3886200" y="9744075"/>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60</xdr:row>
      <xdr:rowOff>26092</xdr:rowOff>
    </xdr:from>
    <xdr:to>
      <xdr:col>5</xdr:col>
      <xdr:colOff>609600</xdr:colOff>
      <xdr:row>63</xdr:row>
      <xdr:rowOff>257621</xdr:rowOff>
    </xdr:to>
    <xdr:sp macro="" textlink="">
      <xdr:nvSpPr>
        <xdr:cNvPr id="258219" name="Text Box 171" hidden="1">
          <a:extLst>
            <a:ext uri="{FF2B5EF4-FFF2-40B4-BE49-F238E27FC236}">
              <a16:creationId xmlns:a16="http://schemas.microsoft.com/office/drawing/2014/main" id="{DC553F5F-242B-42AD-BE77-B4540BB0C7C3}"/>
            </a:ext>
          </a:extLst>
        </xdr:cNvPr>
        <xdr:cNvSpPr txBox="1">
          <a:spLocks noChangeArrowheads="1"/>
        </xdr:cNvSpPr>
      </xdr:nvSpPr>
      <xdr:spPr bwMode="auto">
        <a:xfrm>
          <a:off x="3886200" y="13392150"/>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61</xdr:row>
      <xdr:rowOff>11366</xdr:rowOff>
    </xdr:from>
    <xdr:to>
      <xdr:col>5</xdr:col>
      <xdr:colOff>609600</xdr:colOff>
      <xdr:row>64</xdr:row>
      <xdr:rowOff>47249</xdr:rowOff>
    </xdr:to>
    <xdr:sp macro="" textlink="">
      <xdr:nvSpPr>
        <xdr:cNvPr id="258218" name="Text Box 170" hidden="1">
          <a:extLst>
            <a:ext uri="{FF2B5EF4-FFF2-40B4-BE49-F238E27FC236}">
              <a16:creationId xmlns:a16="http://schemas.microsoft.com/office/drawing/2014/main" id="{4B29BE96-2C85-4C72-8B8B-64C2A6249CA6}"/>
            </a:ext>
          </a:extLst>
        </xdr:cNvPr>
        <xdr:cNvSpPr txBox="1">
          <a:spLocks noChangeArrowheads="1"/>
        </xdr:cNvSpPr>
      </xdr:nvSpPr>
      <xdr:spPr bwMode="auto">
        <a:xfrm>
          <a:off x="3886200" y="13582650"/>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61</xdr:row>
      <xdr:rowOff>163688</xdr:rowOff>
    </xdr:from>
    <xdr:to>
      <xdr:col>5</xdr:col>
      <xdr:colOff>609600</xdr:colOff>
      <xdr:row>65</xdr:row>
      <xdr:rowOff>68141</xdr:rowOff>
    </xdr:to>
    <xdr:sp macro="" textlink="">
      <xdr:nvSpPr>
        <xdr:cNvPr id="258217" name="Text Box 169" hidden="1">
          <a:extLst>
            <a:ext uri="{FF2B5EF4-FFF2-40B4-BE49-F238E27FC236}">
              <a16:creationId xmlns:a16="http://schemas.microsoft.com/office/drawing/2014/main" id="{1DEAA2B2-0F36-45C7-8577-27F9E4D38AF0}"/>
            </a:ext>
          </a:extLst>
        </xdr:cNvPr>
        <xdr:cNvSpPr txBox="1">
          <a:spLocks noChangeArrowheads="1"/>
        </xdr:cNvSpPr>
      </xdr:nvSpPr>
      <xdr:spPr bwMode="auto">
        <a:xfrm>
          <a:off x="3886200" y="13773150"/>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179101</xdr:rowOff>
    </xdr:from>
    <xdr:to>
      <xdr:col>5</xdr:col>
      <xdr:colOff>609600</xdr:colOff>
      <xdr:row>66</xdr:row>
      <xdr:rowOff>74097</xdr:rowOff>
    </xdr:to>
    <xdr:sp macro="" textlink="">
      <xdr:nvSpPr>
        <xdr:cNvPr id="258216" name="Text Box 168" hidden="1">
          <a:extLst>
            <a:ext uri="{FF2B5EF4-FFF2-40B4-BE49-F238E27FC236}">
              <a16:creationId xmlns:a16="http://schemas.microsoft.com/office/drawing/2014/main" id="{81452BE4-05B5-4F68-9066-3057A6D04796}"/>
            </a:ext>
          </a:extLst>
        </xdr:cNvPr>
        <xdr:cNvSpPr txBox="1">
          <a:spLocks noChangeArrowheads="1"/>
        </xdr:cNvSpPr>
      </xdr:nvSpPr>
      <xdr:spPr bwMode="auto">
        <a:xfrm>
          <a:off x="3886200" y="13963650"/>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83</xdr:row>
      <xdr:rowOff>163228</xdr:rowOff>
    </xdr:from>
    <xdr:to>
      <xdr:col>5</xdr:col>
      <xdr:colOff>609600</xdr:colOff>
      <xdr:row>87</xdr:row>
      <xdr:rowOff>254910</xdr:rowOff>
    </xdr:to>
    <xdr:sp macro="" textlink="">
      <xdr:nvSpPr>
        <xdr:cNvPr id="258215" name="Text Box 167" hidden="1">
          <a:extLst>
            <a:ext uri="{FF2B5EF4-FFF2-40B4-BE49-F238E27FC236}">
              <a16:creationId xmlns:a16="http://schemas.microsoft.com/office/drawing/2014/main" id="{3F47B15F-18C8-48B3-ADF3-E1E910D00798}"/>
            </a:ext>
          </a:extLst>
        </xdr:cNvPr>
        <xdr:cNvSpPr txBox="1">
          <a:spLocks noChangeArrowheads="1"/>
        </xdr:cNvSpPr>
      </xdr:nvSpPr>
      <xdr:spPr bwMode="auto">
        <a:xfrm>
          <a:off x="3886200" y="18164175"/>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85</xdr:row>
      <xdr:rowOff>155345</xdr:rowOff>
    </xdr:from>
    <xdr:to>
      <xdr:col>5</xdr:col>
      <xdr:colOff>609600</xdr:colOff>
      <xdr:row>89</xdr:row>
      <xdr:rowOff>63545</xdr:rowOff>
    </xdr:to>
    <xdr:sp macro="" textlink="">
      <xdr:nvSpPr>
        <xdr:cNvPr id="258214" name="Text Box 166" hidden="1">
          <a:extLst>
            <a:ext uri="{FF2B5EF4-FFF2-40B4-BE49-F238E27FC236}">
              <a16:creationId xmlns:a16="http://schemas.microsoft.com/office/drawing/2014/main" id="{87C5FE89-5596-4F3A-B689-29E0C076FC10}"/>
            </a:ext>
          </a:extLst>
        </xdr:cNvPr>
        <xdr:cNvSpPr txBox="1">
          <a:spLocks noChangeArrowheads="1"/>
        </xdr:cNvSpPr>
      </xdr:nvSpPr>
      <xdr:spPr bwMode="auto">
        <a:xfrm>
          <a:off x="3886200" y="18545175"/>
          <a:ext cx="12382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87</xdr:row>
      <xdr:rowOff>144216</xdr:rowOff>
    </xdr:from>
    <xdr:to>
      <xdr:col>5</xdr:col>
      <xdr:colOff>609600</xdr:colOff>
      <xdr:row>91</xdr:row>
      <xdr:rowOff>9976</xdr:rowOff>
    </xdr:to>
    <xdr:sp macro="" textlink="">
      <xdr:nvSpPr>
        <xdr:cNvPr id="258213" name="Text Box 165" hidden="1">
          <a:extLst>
            <a:ext uri="{FF2B5EF4-FFF2-40B4-BE49-F238E27FC236}">
              <a16:creationId xmlns:a16="http://schemas.microsoft.com/office/drawing/2014/main" id="{60BAA05D-9FD6-40A1-9EB1-15079C7820A1}"/>
            </a:ext>
          </a:extLst>
        </xdr:cNvPr>
        <xdr:cNvSpPr txBox="1">
          <a:spLocks noChangeArrowheads="1"/>
        </xdr:cNvSpPr>
      </xdr:nvSpPr>
      <xdr:spPr bwMode="auto">
        <a:xfrm>
          <a:off x="3886200" y="18888075"/>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84</xdr:row>
      <xdr:rowOff>154968</xdr:rowOff>
    </xdr:from>
    <xdr:to>
      <xdr:col>6</xdr:col>
      <xdr:colOff>38100</xdr:colOff>
      <xdr:row>96</xdr:row>
      <xdr:rowOff>171565</xdr:rowOff>
    </xdr:to>
    <xdr:sp macro="" textlink="">
      <xdr:nvSpPr>
        <xdr:cNvPr id="258238" name="Text Box 190" hidden="1">
          <a:extLst>
            <a:ext uri="{FF2B5EF4-FFF2-40B4-BE49-F238E27FC236}">
              <a16:creationId xmlns:a16="http://schemas.microsoft.com/office/drawing/2014/main" id="{6D997D0C-E09D-4E13-92CA-3EDAC931FC97}"/>
            </a:ext>
          </a:extLst>
        </xdr:cNvPr>
        <xdr:cNvSpPr txBox="1">
          <a:spLocks noChangeArrowheads="1"/>
        </xdr:cNvSpPr>
      </xdr:nvSpPr>
      <xdr:spPr bwMode="auto">
        <a:xfrm>
          <a:off x="3924300" y="18373725"/>
          <a:ext cx="1390650" cy="2457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73048</xdr:rowOff>
    </xdr:from>
    <xdr:to>
      <xdr:col>5</xdr:col>
      <xdr:colOff>609600</xdr:colOff>
      <xdr:row>49</xdr:row>
      <xdr:rowOff>389112</xdr:rowOff>
    </xdr:to>
    <xdr:sp macro="" textlink="">
      <xdr:nvSpPr>
        <xdr:cNvPr id="258237" name="Text Box 189" hidden="1">
          <a:extLst>
            <a:ext uri="{FF2B5EF4-FFF2-40B4-BE49-F238E27FC236}">
              <a16:creationId xmlns:a16="http://schemas.microsoft.com/office/drawing/2014/main" id="{85E81D92-E05B-4EAB-927C-B5AF1D5F4229}"/>
            </a:ext>
          </a:extLst>
        </xdr:cNvPr>
        <xdr:cNvSpPr txBox="1">
          <a:spLocks noChangeArrowheads="1"/>
        </xdr:cNvSpPr>
      </xdr:nvSpPr>
      <xdr:spPr bwMode="auto">
        <a:xfrm>
          <a:off x="3886200" y="9420225"/>
          <a:ext cx="1238250" cy="17621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45</xdr:row>
      <xdr:rowOff>12406</xdr:rowOff>
    </xdr:from>
    <xdr:to>
      <xdr:col>5</xdr:col>
      <xdr:colOff>609600</xdr:colOff>
      <xdr:row>50</xdr:row>
      <xdr:rowOff>68437</xdr:rowOff>
    </xdr:to>
    <xdr:sp macro="" textlink="">
      <xdr:nvSpPr>
        <xdr:cNvPr id="258236" name="Text Box 188" hidden="1">
          <a:extLst>
            <a:ext uri="{FF2B5EF4-FFF2-40B4-BE49-F238E27FC236}">
              <a16:creationId xmlns:a16="http://schemas.microsoft.com/office/drawing/2014/main" id="{1828B737-AE75-45D3-800B-315F59D11355}"/>
            </a:ext>
          </a:extLst>
        </xdr:cNvPr>
        <xdr:cNvSpPr txBox="1">
          <a:spLocks noChangeArrowheads="1"/>
        </xdr:cNvSpPr>
      </xdr:nvSpPr>
      <xdr:spPr bwMode="auto">
        <a:xfrm>
          <a:off x="3886200" y="9534525"/>
          <a:ext cx="1238250" cy="17240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141465</xdr:rowOff>
    </xdr:from>
    <xdr:to>
      <xdr:col>5</xdr:col>
      <xdr:colOff>609600</xdr:colOff>
      <xdr:row>48</xdr:row>
      <xdr:rowOff>353223</xdr:rowOff>
    </xdr:to>
    <xdr:sp macro="" textlink="">
      <xdr:nvSpPr>
        <xdr:cNvPr id="258235" name="Text Box 187" hidden="1">
          <a:extLst>
            <a:ext uri="{FF2B5EF4-FFF2-40B4-BE49-F238E27FC236}">
              <a16:creationId xmlns:a16="http://schemas.microsoft.com/office/drawing/2014/main" id="{0C449E70-9050-4528-8745-A72627AA23E4}"/>
            </a:ext>
          </a:extLst>
        </xdr:cNvPr>
        <xdr:cNvSpPr txBox="1">
          <a:spLocks noChangeArrowheads="1"/>
        </xdr:cNvSpPr>
      </xdr:nvSpPr>
      <xdr:spPr bwMode="auto">
        <a:xfrm>
          <a:off x="3886200" y="9867900"/>
          <a:ext cx="1238250" cy="866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47</xdr:row>
      <xdr:rowOff>292685</xdr:rowOff>
    </xdr:from>
    <xdr:to>
      <xdr:col>5</xdr:col>
      <xdr:colOff>609600</xdr:colOff>
      <xdr:row>49</xdr:row>
      <xdr:rowOff>16442</xdr:rowOff>
    </xdr:to>
    <xdr:sp macro="" textlink="">
      <xdr:nvSpPr>
        <xdr:cNvPr id="258234" name="Text Box 186" hidden="1">
          <a:extLst>
            <a:ext uri="{FF2B5EF4-FFF2-40B4-BE49-F238E27FC236}">
              <a16:creationId xmlns:a16="http://schemas.microsoft.com/office/drawing/2014/main" id="{161ECDA6-7364-4510-8B96-A40FB6D7C89A}"/>
            </a:ext>
          </a:extLst>
        </xdr:cNvPr>
        <xdr:cNvSpPr txBox="1">
          <a:spLocks noChangeArrowheads="1"/>
        </xdr:cNvSpPr>
      </xdr:nvSpPr>
      <xdr:spPr bwMode="auto">
        <a:xfrm>
          <a:off x="3886200" y="10172700"/>
          <a:ext cx="1238250" cy="657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47</xdr:row>
      <xdr:rowOff>465541</xdr:rowOff>
    </xdr:from>
    <xdr:to>
      <xdr:col>5</xdr:col>
      <xdr:colOff>609600</xdr:colOff>
      <xdr:row>49</xdr:row>
      <xdr:rowOff>257316</xdr:rowOff>
    </xdr:to>
    <xdr:sp macro="" textlink="">
      <xdr:nvSpPr>
        <xdr:cNvPr id="258233" name="Text Box 185" hidden="1">
          <a:extLst>
            <a:ext uri="{FF2B5EF4-FFF2-40B4-BE49-F238E27FC236}">
              <a16:creationId xmlns:a16="http://schemas.microsoft.com/office/drawing/2014/main" id="{DAAE195B-1FB3-4083-88FD-25D09917906C}"/>
            </a:ext>
          </a:extLst>
        </xdr:cNvPr>
        <xdr:cNvSpPr txBox="1">
          <a:spLocks noChangeArrowheads="1"/>
        </xdr:cNvSpPr>
      </xdr:nvSpPr>
      <xdr:spPr bwMode="auto">
        <a:xfrm>
          <a:off x="3886200" y="10344150"/>
          <a:ext cx="1238250" cy="68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95963</xdr:rowOff>
    </xdr:from>
    <xdr:to>
      <xdr:col>5</xdr:col>
      <xdr:colOff>609600</xdr:colOff>
      <xdr:row>67</xdr:row>
      <xdr:rowOff>31027</xdr:rowOff>
    </xdr:to>
    <xdr:sp macro="" textlink="">
      <xdr:nvSpPr>
        <xdr:cNvPr id="258232" name="Text Box 184" hidden="1">
          <a:extLst>
            <a:ext uri="{FF2B5EF4-FFF2-40B4-BE49-F238E27FC236}">
              <a16:creationId xmlns:a16="http://schemas.microsoft.com/office/drawing/2014/main" id="{91E328F6-D0FD-427B-A185-36F15B226EB9}"/>
            </a:ext>
          </a:extLst>
        </xdr:cNvPr>
        <xdr:cNvSpPr txBox="1">
          <a:spLocks noChangeArrowheads="1"/>
        </xdr:cNvSpPr>
      </xdr:nvSpPr>
      <xdr:spPr bwMode="auto">
        <a:xfrm>
          <a:off x="3886200" y="14125575"/>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320814</xdr:rowOff>
    </xdr:from>
    <xdr:to>
      <xdr:col>5</xdr:col>
      <xdr:colOff>609600</xdr:colOff>
      <xdr:row>68</xdr:row>
      <xdr:rowOff>44533</xdr:rowOff>
    </xdr:to>
    <xdr:sp macro="" textlink="">
      <xdr:nvSpPr>
        <xdr:cNvPr id="258231" name="Text Box 183" hidden="1">
          <a:extLst>
            <a:ext uri="{FF2B5EF4-FFF2-40B4-BE49-F238E27FC236}">
              <a16:creationId xmlns:a16="http://schemas.microsoft.com/office/drawing/2014/main" id="{7041457D-B9C3-4341-836D-5AA7FCC58F56}"/>
            </a:ext>
          </a:extLst>
        </xdr:cNvPr>
        <xdr:cNvSpPr txBox="1">
          <a:spLocks noChangeArrowheads="1"/>
        </xdr:cNvSpPr>
      </xdr:nvSpPr>
      <xdr:spPr bwMode="auto">
        <a:xfrm>
          <a:off x="3886200" y="14316075"/>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153010</xdr:rowOff>
    </xdr:from>
    <xdr:to>
      <xdr:col>5</xdr:col>
      <xdr:colOff>609600</xdr:colOff>
      <xdr:row>68</xdr:row>
      <xdr:rowOff>173206</xdr:rowOff>
    </xdr:to>
    <xdr:sp macro="" textlink="">
      <xdr:nvSpPr>
        <xdr:cNvPr id="258230" name="Text Box 182" hidden="1">
          <a:extLst>
            <a:ext uri="{FF2B5EF4-FFF2-40B4-BE49-F238E27FC236}">
              <a16:creationId xmlns:a16="http://schemas.microsoft.com/office/drawing/2014/main" id="{0B026C8E-638D-47B8-8D89-0345BD52650A}"/>
            </a:ext>
          </a:extLst>
        </xdr:cNvPr>
        <xdr:cNvSpPr txBox="1">
          <a:spLocks noChangeArrowheads="1"/>
        </xdr:cNvSpPr>
      </xdr:nvSpPr>
      <xdr:spPr bwMode="auto">
        <a:xfrm>
          <a:off x="3886200" y="14506575"/>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159534</xdr:rowOff>
    </xdr:from>
    <xdr:to>
      <xdr:col>5</xdr:col>
      <xdr:colOff>609600</xdr:colOff>
      <xdr:row>70</xdr:row>
      <xdr:rowOff>9938</xdr:rowOff>
    </xdr:to>
    <xdr:sp macro="" textlink="">
      <xdr:nvSpPr>
        <xdr:cNvPr id="258229" name="Text Box 181" hidden="1">
          <a:extLst>
            <a:ext uri="{FF2B5EF4-FFF2-40B4-BE49-F238E27FC236}">
              <a16:creationId xmlns:a16="http://schemas.microsoft.com/office/drawing/2014/main" id="{18BF31F7-59C0-466C-98AF-43EE6C68482F}"/>
            </a:ext>
          </a:extLst>
        </xdr:cNvPr>
        <xdr:cNvSpPr txBox="1">
          <a:spLocks noChangeArrowheads="1"/>
        </xdr:cNvSpPr>
      </xdr:nvSpPr>
      <xdr:spPr bwMode="auto">
        <a:xfrm>
          <a:off x="3886200" y="14697075"/>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87</xdr:row>
      <xdr:rowOff>104581</xdr:rowOff>
    </xdr:from>
    <xdr:to>
      <xdr:col>5</xdr:col>
      <xdr:colOff>609600</xdr:colOff>
      <xdr:row>91</xdr:row>
      <xdr:rowOff>16250</xdr:rowOff>
    </xdr:to>
    <xdr:sp macro="" textlink="">
      <xdr:nvSpPr>
        <xdr:cNvPr id="258228" name="Text Box 180" hidden="1">
          <a:extLst>
            <a:ext uri="{FF2B5EF4-FFF2-40B4-BE49-F238E27FC236}">
              <a16:creationId xmlns:a16="http://schemas.microsoft.com/office/drawing/2014/main" id="{869A8211-A88D-485D-BC05-7F0E9144CC65}"/>
            </a:ext>
          </a:extLst>
        </xdr:cNvPr>
        <xdr:cNvSpPr txBox="1">
          <a:spLocks noChangeArrowheads="1"/>
        </xdr:cNvSpPr>
      </xdr:nvSpPr>
      <xdr:spPr bwMode="auto">
        <a:xfrm>
          <a:off x="3886200" y="18897600"/>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91</xdr:row>
      <xdr:rowOff>16250</xdr:rowOff>
    </xdr:from>
    <xdr:to>
      <xdr:col>5</xdr:col>
      <xdr:colOff>609600</xdr:colOff>
      <xdr:row>98</xdr:row>
      <xdr:rowOff>145139</xdr:rowOff>
    </xdr:to>
    <xdr:sp macro="" textlink="">
      <xdr:nvSpPr>
        <xdr:cNvPr id="258227" name="Text Box 179" hidden="1">
          <a:extLst>
            <a:ext uri="{FF2B5EF4-FFF2-40B4-BE49-F238E27FC236}">
              <a16:creationId xmlns:a16="http://schemas.microsoft.com/office/drawing/2014/main" id="{6F6D7AEF-F90D-4E73-A55B-A85B8DC17DA9}"/>
            </a:ext>
          </a:extLst>
        </xdr:cNvPr>
        <xdr:cNvSpPr txBox="1">
          <a:spLocks noChangeArrowheads="1"/>
        </xdr:cNvSpPr>
      </xdr:nvSpPr>
      <xdr:spPr bwMode="auto">
        <a:xfrm>
          <a:off x="3886200" y="19735800"/>
          <a:ext cx="1238250" cy="1476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91</xdr:row>
      <xdr:rowOff>16250</xdr:rowOff>
    </xdr:from>
    <xdr:to>
      <xdr:col>5</xdr:col>
      <xdr:colOff>609600</xdr:colOff>
      <xdr:row>97</xdr:row>
      <xdr:rowOff>107583</xdr:rowOff>
    </xdr:to>
    <xdr:sp macro="" textlink="">
      <xdr:nvSpPr>
        <xdr:cNvPr id="258226" name="Text Box 178" hidden="1">
          <a:extLst>
            <a:ext uri="{FF2B5EF4-FFF2-40B4-BE49-F238E27FC236}">
              <a16:creationId xmlns:a16="http://schemas.microsoft.com/office/drawing/2014/main" id="{E0334D5E-255E-4284-BBE9-8FF578A73DA6}"/>
            </a:ext>
          </a:extLst>
        </xdr:cNvPr>
        <xdr:cNvSpPr txBox="1">
          <a:spLocks noChangeArrowheads="1"/>
        </xdr:cNvSpPr>
      </xdr:nvSpPr>
      <xdr:spPr bwMode="auto">
        <a:xfrm>
          <a:off x="3886200" y="19735800"/>
          <a:ext cx="1238250" cy="1209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107</xdr:row>
      <xdr:rowOff>154815</xdr:rowOff>
    </xdr:from>
    <xdr:to>
      <xdr:col>6</xdr:col>
      <xdr:colOff>69215</xdr:colOff>
      <xdr:row>121</xdr:row>
      <xdr:rowOff>66080</xdr:rowOff>
    </xdr:to>
    <xdr:sp macro="" textlink="">
      <xdr:nvSpPr>
        <xdr:cNvPr id="258251" name="Text Box 203" hidden="1">
          <a:extLst>
            <a:ext uri="{FF2B5EF4-FFF2-40B4-BE49-F238E27FC236}">
              <a16:creationId xmlns:a16="http://schemas.microsoft.com/office/drawing/2014/main" id="{F408F5C7-12C2-445E-8798-2101C065765D}"/>
            </a:ext>
          </a:extLst>
        </xdr:cNvPr>
        <xdr:cNvSpPr txBox="1">
          <a:spLocks noChangeArrowheads="1"/>
        </xdr:cNvSpPr>
      </xdr:nvSpPr>
      <xdr:spPr bwMode="auto">
        <a:xfrm>
          <a:off x="3924300" y="23021925"/>
          <a:ext cx="1409700" cy="2638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65</xdr:row>
      <xdr:rowOff>29408</xdr:rowOff>
    </xdr:from>
    <xdr:to>
      <xdr:col>5</xdr:col>
      <xdr:colOff>609600</xdr:colOff>
      <xdr:row>80</xdr:row>
      <xdr:rowOff>11033</xdr:rowOff>
    </xdr:to>
    <xdr:sp macro="" textlink="">
      <xdr:nvSpPr>
        <xdr:cNvPr id="258250" name="Text Box 202" hidden="1">
          <a:extLst>
            <a:ext uri="{FF2B5EF4-FFF2-40B4-BE49-F238E27FC236}">
              <a16:creationId xmlns:a16="http://schemas.microsoft.com/office/drawing/2014/main" id="{528CB3E0-180E-439C-BB2A-AB3D19CB7738}"/>
            </a:ext>
          </a:extLst>
        </xdr:cNvPr>
        <xdr:cNvSpPr txBox="1">
          <a:spLocks noChangeArrowheads="1"/>
        </xdr:cNvSpPr>
      </xdr:nvSpPr>
      <xdr:spPr bwMode="auto">
        <a:xfrm>
          <a:off x="3895725" y="14611350"/>
          <a:ext cx="1228725" cy="28670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63</xdr:row>
      <xdr:rowOff>187414</xdr:rowOff>
    </xdr:from>
    <xdr:to>
      <xdr:col>5</xdr:col>
      <xdr:colOff>640715</xdr:colOff>
      <xdr:row>77</xdr:row>
      <xdr:rowOff>155314</xdr:rowOff>
    </xdr:to>
    <xdr:sp macro="" textlink="">
      <xdr:nvSpPr>
        <xdr:cNvPr id="258249" name="Text Box 201" hidden="1">
          <a:extLst>
            <a:ext uri="{FF2B5EF4-FFF2-40B4-BE49-F238E27FC236}">
              <a16:creationId xmlns:a16="http://schemas.microsoft.com/office/drawing/2014/main" id="{8E1239BC-89AE-4D0E-A53A-F1AE812110A0}"/>
            </a:ext>
          </a:extLst>
        </xdr:cNvPr>
        <xdr:cNvSpPr txBox="1">
          <a:spLocks noChangeArrowheads="1"/>
        </xdr:cNvSpPr>
      </xdr:nvSpPr>
      <xdr:spPr bwMode="auto">
        <a:xfrm>
          <a:off x="3924300" y="14249400"/>
          <a:ext cx="1219200" cy="2819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67</xdr:row>
      <xdr:rowOff>126511</xdr:rowOff>
    </xdr:from>
    <xdr:to>
      <xdr:col>5</xdr:col>
      <xdr:colOff>609600</xdr:colOff>
      <xdr:row>71</xdr:row>
      <xdr:rowOff>17688</xdr:rowOff>
    </xdr:to>
    <xdr:sp macro="" textlink="">
      <xdr:nvSpPr>
        <xdr:cNvPr id="258248" name="Text Box 200" hidden="1">
          <a:extLst>
            <a:ext uri="{FF2B5EF4-FFF2-40B4-BE49-F238E27FC236}">
              <a16:creationId xmlns:a16="http://schemas.microsoft.com/office/drawing/2014/main" id="{ED507346-25DF-430B-BC8D-4B8CF48A5846}"/>
            </a:ext>
          </a:extLst>
        </xdr:cNvPr>
        <xdr:cNvSpPr txBox="1">
          <a:spLocks noChangeArrowheads="1"/>
        </xdr:cNvSpPr>
      </xdr:nvSpPr>
      <xdr:spPr bwMode="auto">
        <a:xfrm>
          <a:off x="3895725" y="15087600"/>
          <a:ext cx="1228725" cy="70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70</xdr:row>
      <xdr:rowOff>10707</xdr:rowOff>
    </xdr:from>
    <xdr:to>
      <xdr:col>5</xdr:col>
      <xdr:colOff>609600</xdr:colOff>
      <xdr:row>71</xdr:row>
      <xdr:rowOff>140446</xdr:rowOff>
    </xdr:to>
    <xdr:sp macro="" textlink="">
      <xdr:nvSpPr>
        <xdr:cNvPr id="258247" name="Text Box 199" hidden="1">
          <a:extLst>
            <a:ext uri="{FF2B5EF4-FFF2-40B4-BE49-F238E27FC236}">
              <a16:creationId xmlns:a16="http://schemas.microsoft.com/office/drawing/2014/main" id="{5A0997F7-D40F-4DAC-97D7-9E05CEC6F874}"/>
            </a:ext>
          </a:extLst>
        </xdr:cNvPr>
        <xdr:cNvSpPr txBox="1">
          <a:spLocks noChangeArrowheads="1"/>
        </xdr:cNvSpPr>
      </xdr:nvSpPr>
      <xdr:spPr bwMode="auto">
        <a:xfrm>
          <a:off x="3895725" y="15630525"/>
          <a:ext cx="1228725" cy="295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71</xdr:row>
      <xdr:rowOff>937</xdr:rowOff>
    </xdr:from>
    <xdr:to>
      <xdr:col>5</xdr:col>
      <xdr:colOff>609600</xdr:colOff>
      <xdr:row>72</xdr:row>
      <xdr:rowOff>107273</xdr:rowOff>
    </xdr:to>
    <xdr:sp macro="" textlink="">
      <xdr:nvSpPr>
        <xdr:cNvPr id="258246" name="Text Box 198" hidden="1">
          <a:extLst>
            <a:ext uri="{FF2B5EF4-FFF2-40B4-BE49-F238E27FC236}">
              <a16:creationId xmlns:a16="http://schemas.microsoft.com/office/drawing/2014/main" id="{08A79673-5B25-4496-A2E3-6902C90E132C}"/>
            </a:ext>
          </a:extLst>
        </xdr:cNvPr>
        <xdr:cNvSpPr txBox="1">
          <a:spLocks noChangeArrowheads="1"/>
        </xdr:cNvSpPr>
      </xdr:nvSpPr>
      <xdr:spPr bwMode="auto">
        <a:xfrm>
          <a:off x="3895725" y="15754350"/>
          <a:ext cx="1228725" cy="314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87</xdr:row>
      <xdr:rowOff>79199</xdr:rowOff>
    </xdr:from>
    <xdr:to>
      <xdr:col>5</xdr:col>
      <xdr:colOff>609600</xdr:colOff>
      <xdr:row>91</xdr:row>
      <xdr:rowOff>7499</xdr:rowOff>
    </xdr:to>
    <xdr:sp macro="" textlink="">
      <xdr:nvSpPr>
        <xdr:cNvPr id="258245" name="Text Box 197" hidden="1">
          <a:extLst>
            <a:ext uri="{FF2B5EF4-FFF2-40B4-BE49-F238E27FC236}">
              <a16:creationId xmlns:a16="http://schemas.microsoft.com/office/drawing/2014/main" id="{2C4F1FF0-EB87-4442-8098-99DE061C7E52}"/>
            </a:ext>
          </a:extLst>
        </xdr:cNvPr>
        <xdr:cNvSpPr txBox="1">
          <a:spLocks noChangeArrowheads="1"/>
        </xdr:cNvSpPr>
      </xdr:nvSpPr>
      <xdr:spPr bwMode="auto">
        <a:xfrm>
          <a:off x="3895725" y="18888075"/>
          <a:ext cx="1228725" cy="857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88</xdr:row>
      <xdr:rowOff>16572</xdr:rowOff>
    </xdr:from>
    <xdr:to>
      <xdr:col>5</xdr:col>
      <xdr:colOff>609600</xdr:colOff>
      <xdr:row>92</xdr:row>
      <xdr:rowOff>2569</xdr:rowOff>
    </xdr:to>
    <xdr:sp macro="" textlink="">
      <xdr:nvSpPr>
        <xdr:cNvPr id="258244" name="Text Box 196" hidden="1">
          <a:extLst>
            <a:ext uri="{FF2B5EF4-FFF2-40B4-BE49-F238E27FC236}">
              <a16:creationId xmlns:a16="http://schemas.microsoft.com/office/drawing/2014/main" id="{7C8DB0A3-6B58-4DB5-BAC0-C92465D60AB7}"/>
            </a:ext>
          </a:extLst>
        </xdr:cNvPr>
        <xdr:cNvSpPr txBox="1">
          <a:spLocks noChangeArrowheads="1"/>
        </xdr:cNvSpPr>
      </xdr:nvSpPr>
      <xdr:spPr bwMode="auto">
        <a:xfrm>
          <a:off x="3895725" y="19078575"/>
          <a:ext cx="1228725" cy="857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88</xdr:row>
      <xdr:rowOff>200775</xdr:rowOff>
    </xdr:from>
    <xdr:to>
      <xdr:col>5</xdr:col>
      <xdr:colOff>609600</xdr:colOff>
      <xdr:row>93</xdr:row>
      <xdr:rowOff>16062</xdr:rowOff>
    </xdr:to>
    <xdr:sp macro="" textlink="">
      <xdr:nvSpPr>
        <xdr:cNvPr id="258243" name="Text Box 195" hidden="1">
          <a:extLst>
            <a:ext uri="{FF2B5EF4-FFF2-40B4-BE49-F238E27FC236}">
              <a16:creationId xmlns:a16="http://schemas.microsoft.com/office/drawing/2014/main" id="{33A626EF-DD21-4A6D-8626-DF746C220FF1}"/>
            </a:ext>
          </a:extLst>
        </xdr:cNvPr>
        <xdr:cNvSpPr txBox="1">
          <a:spLocks noChangeArrowheads="1"/>
        </xdr:cNvSpPr>
      </xdr:nvSpPr>
      <xdr:spPr bwMode="auto">
        <a:xfrm>
          <a:off x="3895725" y="19269075"/>
          <a:ext cx="1228725" cy="857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89</xdr:row>
      <xdr:rowOff>188629</xdr:rowOff>
    </xdr:from>
    <xdr:to>
      <xdr:col>5</xdr:col>
      <xdr:colOff>609600</xdr:colOff>
      <xdr:row>94</xdr:row>
      <xdr:rowOff>29819</xdr:rowOff>
    </xdr:to>
    <xdr:sp macro="" textlink="">
      <xdr:nvSpPr>
        <xdr:cNvPr id="258242" name="Text Box 194" hidden="1">
          <a:extLst>
            <a:ext uri="{FF2B5EF4-FFF2-40B4-BE49-F238E27FC236}">
              <a16:creationId xmlns:a16="http://schemas.microsoft.com/office/drawing/2014/main" id="{ACF9B6C0-DA6C-429F-A775-F8A949C501CF}"/>
            </a:ext>
          </a:extLst>
        </xdr:cNvPr>
        <xdr:cNvSpPr txBox="1">
          <a:spLocks noChangeArrowheads="1"/>
        </xdr:cNvSpPr>
      </xdr:nvSpPr>
      <xdr:spPr bwMode="auto">
        <a:xfrm>
          <a:off x="3895725" y="19459575"/>
          <a:ext cx="1228725" cy="857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114</xdr:row>
      <xdr:rowOff>85925</xdr:rowOff>
    </xdr:from>
    <xdr:to>
      <xdr:col>5</xdr:col>
      <xdr:colOff>609600</xdr:colOff>
      <xdr:row>114</xdr:row>
      <xdr:rowOff>86009</xdr:rowOff>
    </xdr:to>
    <xdr:sp macro="" textlink="">
      <xdr:nvSpPr>
        <xdr:cNvPr id="258241" name="Text Box 193" hidden="1">
          <a:extLst>
            <a:ext uri="{FF2B5EF4-FFF2-40B4-BE49-F238E27FC236}">
              <a16:creationId xmlns:a16="http://schemas.microsoft.com/office/drawing/2014/main" id="{2448CB33-D312-47EE-AA89-6EEF17AFE723}"/>
            </a:ext>
          </a:extLst>
        </xdr:cNvPr>
        <xdr:cNvSpPr txBox="1">
          <a:spLocks noChangeArrowheads="1"/>
        </xdr:cNvSpPr>
      </xdr:nvSpPr>
      <xdr:spPr bwMode="auto">
        <a:xfrm>
          <a:off x="3895725" y="24307800"/>
          <a:ext cx="1228725" cy="1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115</xdr:row>
      <xdr:rowOff>68464</xdr:rowOff>
    </xdr:from>
    <xdr:to>
      <xdr:col>5</xdr:col>
      <xdr:colOff>609600</xdr:colOff>
      <xdr:row>138</xdr:row>
      <xdr:rowOff>155413</xdr:rowOff>
    </xdr:to>
    <xdr:sp macro="" textlink="">
      <xdr:nvSpPr>
        <xdr:cNvPr id="258240" name="Text Box 192" hidden="1">
          <a:extLst>
            <a:ext uri="{FF2B5EF4-FFF2-40B4-BE49-F238E27FC236}">
              <a16:creationId xmlns:a16="http://schemas.microsoft.com/office/drawing/2014/main" id="{27FACA8B-9AC9-492D-B9AE-1DE99877AC9F}"/>
            </a:ext>
          </a:extLst>
        </xdr:cNvPr>
        <xdr:cNvSpPr txBox="1">
          <a:spLocks noChangeArrowheads="1"/>
        </xdr:cNvSpPr>
      </xdr:nvSpPr>
      <xdr:spPr bwMode="auto">
        <a:xfrm>
          <a:off x="3895725" y="24498300"/>
          <a:ext cx="1228725" cy="445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115</xdr:row>
      <xdr:rowOff>68464</xdr:rowOff>
    </xdr:from>
    <xdr:to>
      <xdr:col>5</xdr:col>
      <xdr:colOff>609600</xdr:colOff>
      <xdr:row>137</xdr:row>
      <xdr:rowOff>46615</xdr:rowOff>
    </xdr:to>
    <xdr:sp macro="" textlink="">
      <xdr:nvSpPr>
        <xdr:cNvPr id="258239" name="Text Box 191" hidden="1">
          <a:extLst>
            <a:ext uri="{FF2B5EF4-FFF2-40B4-BE49-F238E27FC236}">
              <a16:creationId xmlns:a16="http://schemas.microsoft.com/office/drawing/2014/main" id="{12A75657-D1FD-48E7-B26A-E23F11EFFD6A}"/>
            </a:ext>
          </a:extLst>
        </xdr:cNvPr>
        <xdr:cNvSpPr txBox="1">
          <a:spLocks noChangeArrowheads="1"/>
        </xdr:cNvSpPr>
      </xdr:nvSpPr>
      <xdr:spPr bwMode="auto">
        <a:xfrm>
          <a:off x="3895725" y="24498300"/>
          <a:ext cx="1228725" cy="4181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112</xdr:row>
      <xdr:rowOff>25466</xdr:rowOff>
    </xdr:from>
    <xdr:to>
      <xdr:col>6</xdr:col>
      <xdr:colOff>57150</xdr:colOff>
      <xdr:row>126</xdr:row>
      <xdr:rowOff>123580</xdr:rowOff>
    </xdr:to>
    <xdr:sp macro="" textlink="">
      <xdr:nvSpPr>
        <xdr:cNvPr id="258264" name="Text Box 216" hidden="1">
          <a:extLst>
            <a:ext uri="{FF2B5EF4-FFF2-40B4-BE49-F238E27FC236}">
              <a16:creationId xmlns:a16="http://schemas.microsoft.com/office/drawing/2014/main" id="{32D3F8EC-30B0-47ED-B68B-D2745D9FE719}"/>
            </a:ext>
          </a:extLst>
        </xdr:cNvPr>
        <xdr:cNvSpPr txBox="1">
          <a:spLocks noChangeArrowheads="1"/>
        </xdr:cNvSpPr>
      </xdr:nvSpPr>
      <xdr:spPr bwMode="auto">
        <a:xfrm>
          <a:off x="4070350" y="23774400"/>
          <a:ext cx="1447800" cy="2660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142875</xdr:colOff>
      <xdr:row>67</xdr:row>
      <xdr:rowOff>69361</xdr:rowOff>
    </xdr:from>
    <xdr:to>
      <xdr:col>5</xdr:col>
      <xdr:colOff>628650</xdr:colOff>
      <xdr:row>83</xdr:row>
      <xdr:rowOff>153067</xdr:rowOff>
    </xdr:to>
    <xdr:sp macro="" textlink="">
      <xdr:nvSpPr>
        <xdr:cNvPr id="258263" name="Text Box 215" hidden="1">
          <a:extLst>
            <a:ext uri="{FF2B5EF4-FFF2-40B4-BE49-F238E27FC236}">
              <a16:creationId xmlns:a16="http://schemas.microsoft.com/office/drawing/2014/main" id="{B8ECEFF4-6ED8-40C8-A527-DADD8F88183E}"/>
            </a:ext>
          </a:extLst>
        </xdr:cNvPr>
        <xdr:cNvSpPr txBox="1">
          <a:spLocks noChangeArrowheads="1"/>
        </xdr:cNvSpPr>
      </xdr:nvSpPr>
      <xdr:spPr bwMode="auto">
        <a:xfrm>
          <a:off x="4057650" y="15093950"/>
          <a:ext cx="1270000" cy="310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142875</xdr:colOff>
      <xdr:row>67</xdr:row>
      <xdr:rowOff>145561</xdr:rowOff>
    </xdr:from>
    <xdr:to>
      <xdr:col>5</xdr:col>
      <xdr:colOff>628650</xdr:colOff>
      <xdr:row>83</xdr:row>
      <xdr:rowOff>132982</xdr:rowOff>
    </xdr:to>
    <xdr:sp macro="" textlink="">
      <xdr:nvSpPr>
        <xdr:cNvPr id="258262" name="Text Box 214" hidden="1">
          <a:extLst>
            <a:ext uri="{FF2B5EF4-FFF2-40B4-BE49-F238E27FC236}">
              <a16:creationId xmlns:a16="http://schemas.microsoft.com/office/drawing/2014/main" id="{1B07724C-74B2-44B2-95B2-591BFB7EDEF9}"/>
            </a:ext>
          </a:extLst>
        </xdr:cNvPr>
        <xdr:cNvSpPr txBox="1">
          <a:spLocks noChangeArrowheads="1"/>
        </xdr:cNvSpPr>
      </xdr:nvSpPr>
      <xdr:spPr bwMode="auto">
        <a:xfrm>
          <a:off x="4057650" y="15170150"/>
          <a:ext cx="1270000" cy="3016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142875</xdr:colOff>
      <xdr:row>69</xdr:row>
      <xdr:rowOff>162385</xdr:rowOff>
    </xdr:from>
    <xdr:to>
      <xdr:col>5</xdr:col>
      <xdr:colOff>628650</xdr:colOff>
      <xdr:row>74</xdr:row>
      <xdr:rowOff>2847</xdr:rowOff>
    </xdr:to>
    <xdr:sp macro="" textlink="">
      <xdr:nvSpPr>
        <xdr:cNvPr id="258261" name="Text Box 213" hidden="1">
          <a:extLst>
            <a:ext uri="{FF2B5EF4-FFF2-40B4-BE49-F238E27FC236}">
              <a16:creationId xmlns:a16="http://schemas.microsoft.com/office/drawing/2014/main" id="{CEE495F5-559D-4646-9C0A-93A0704C41BB}"/>
            </a:ext>
          </a:extLst>
        </xdr:cNvPr>
        <xdr:cNvSpPr txBox="1">
          <a:spLocks noChangeArrowheads="1"/>
        </xdr:cNvSpPr>
      </xdr:nvSpPr>
      <xdr:spPr bwMode="auto">
        <a:xfrm>
          <a:off x="4057650" y="15589250"/>
          <a:ext cx="12700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142875</xdr:colOff>
      <xdr:row>70</xdr:row>
      <xdr:rowOff>160796</xdr:rowOff>
    </xdr:from>
    <xdr:to>
      <xdr:col>5</xdr:col>
      <xdr:colOff>628650</xdr:colOff>
      <xdr:row>73</xdr:row>
      <xdr:rowOff>27014</xdr:rowOff>
    </xdr:to>
    <xdr:sp macro="" textlink="">
      <xdr:nvSpPr>
        <xdr:cNvPr id="258260" name="Text Box 212" hidden="1">
          <a:extLst>
            <a:ext uri="{FF2B5EF4-FFF2-40B4-BE49-F238E27FC236}">
              <a16:creationId xmlns:a16="http://schemas.microsoft.com/office/drawing/2014/main" id="{C1E386C8-3BD4-4BA5-B58A-CC03F761860C}"/>
            </a:ext>
          </a:extLst>
        </xdr:cNvPr>
        <xdr:cNvSpPr txBox="1">
          <a:spLocks noChangeArrowheads="1"/>
        </xdr:cNvSpPr>
      </xdr:nvSpPr>
      <xdr:spPr bwMode="auto">
        <a:xfrm>
          <a:off x="4057650" y="15773400"/>
          <a:ext cx="1270000" cy="438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123825</xdr:colOff>
      <xdr:row>75</xdr:row>
      <xdr:rowOff>160132</xdr:rowOff>
    </xdr:from>
    <xdr:to>
      <xdr:col>5</xdr:col>
      <xdr:colOff>609600</xdr:colOff>
      <xdr:row>77</xdr:row>
      <xdr:rowOff>140286</xdr:rowOff>
    </xdr:to>
    <xdr:sp macro="" textlink="">
      <xdr:nvSpPr>
        <xdr:cNvPr id="258259" name="Text Box 211" hidden="1">
          <a:extLst>
            <a:ext uri="{FF2B5EF4-FFF2-40B4-BE49-F238E27FC236}">
              <a16:creationId xmlns:a16="http://schemas.microsoft.com/office/drawing/2014/main" id="{FB973932-ED07-4252-8A9C-729FDDD09D07}"/>
            </a:ext>
          </a:extLst>
        </xdr:cNvPr>
        <xdr:cNvSpPr txBox="1">
          <a:spLocks noChangeArrowheads="1"/>
        </xdr:cNvSpPr>
      </xdr:nvSpPr>
      <xdr:spPr bwMode="auto">
        <a:xfrm>
          <a:off x="4038600" y="16681450"/>
          <a:ext cx="1270000" cy="374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123825</xdr:colOff>
      <xdr:row>91</xdr:row>
      <xdr:rowOff>125407</xdr:rowOff>
    </xdr:from>
    <xdr:to>
      <xdr:col>5</xdr:col>
      <xdr:colOff>609600</xdr:colOff>
      <xdr:row>96</xdr:row>
      <xdr:rowOff>30689</xdr:rowOff>
    </xdr:to>
    <xdr:sp macro="" textlink="">
      <xdr:nvSpPr>
        <xdr:cNvPr id="258258" name="Text Box 210" hidden="1">
          <a:extLst>
            <a:ext uri="{FF2B5EF4-FFF2-40B4-BE49-F238E27FC236}">
              <a16:creationId xmlns:a16="http://schemas.microsoft.com/office/drawing/2014/main" id="{CAB0220F-503E-4F53-B9B1-2AEA7D20AE6D}"/>
            </a:ext>
          </a:extLst>
        </xdr:cNvPr>
        <xdr:cNvSpPr txBox="1">
          <a:spLocks noChangeArrowheads="1"/>
        </xdr:cNvSpPr>
      </xdr:nvSpPr>
      <xdr:spPr bwMode="auto">
        <a:xfrm>
          <a:off x="4038600" y="19792950"/>
          <a:ext cx="12700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123825</xdr:colOff>
      <xdr:row>92</xdr:row>
      <xdr:rowOff>126154</xdr:rowOff>
    </xdr:from>
    <xdr:to>
      <xdr:col>5</xdr:col>
      <xdr:colOff>609600</xdr:colOff>
      <xdr:row>97</xdr:row>
      <xdr:rowOff>29513</xdr:rowOff>
    </xdr:to>
    <xdr:sp macro="" textlink="">
      <xdr:nvSpPr>
        <xdr:cNvPr id="258257" name="Text Box 209" hidden="1">
          <a:extLst>
            <a:ext uri="{FF2B5EF4-FFF2-40B4-BE49-F238E27FC236}">
              <a16:creationId xmlns:a16="http://schemas.microsoft.com/office/drawing/2014/main" id="{FF6E717C-A290-4A1B-A7C0-DACE87AF71D3}"/>
            </a:ext>
          </a:extLst>
        </xdr:cNvPr>
        <xdr:cNvSpPr txBox="1">
          <a:spLocks noChangeArrowheads="1"/>
        </xdr:cNvSpPr>
      </xdr:nvSpPr>
      <xdr:spPr bwMode="auto">
        <a:xfrm>
          <a:off x="4038600" y="19977100"/>
          <a:ext cx="12700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123825</xdr:colOff>
      <xdr:row>93</xdr:row>
      <xdr:rowOff>145867</xdr:rowOff>
    </xdr:from>
    <xdr:to>
      <xdr:col>5</xdr:col>
      <xdr:colOff>609600</xdr:colOff>
      <xdr:row>98</xdr:row>
      <xdr:rowOff>11000</xdr:rowOff>
    </xdr:to>
    <xdr:sp macro="" textlink="">
      <xdr:nvSpPr>
        <xdr:cNvPr id="258256" name="Text Box 208" hidden="1">
          <a:extLst>
            <a:ext uri="{FF2B5EF4-FFF2-40B4-BE49-F238E27FC236}">
              <a16:creationId xmlns:a16="http://schemas.microsoft.com/office/drawing/2014/main" id="{1A8BEE06-B210-4135-9CC9-DA455B18F1E1}"/>
            </a:ext>
          </a:extLst>
        </xdr:cNvPr>
        <xdr:cNvSpPr txBox="1">
          <a:spLocks noChangeArrowheads="1"/>
        </xdr:cNvSpPr>
      </xdr:nvSpPr>
      <xdr:spPr bwMode="auto">
        <a:xfrm>
          <a:off x="4038600" y="20161250"/>
          <a:ext cx="12700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123825</xdr:colOff>
      <xdr:row>94</xdr:row>
      <xdr:rowOff>126747</xdr:rowOff>
    </xdr:from>
    <xdr:to>
      <xdr:col>5</xdr:col>
      <xdr:colOff>609600</xdr:colOff>
      <xdr:row>98</xdr:row>
      <xdr:rowOff>165036</xdr:rowOff>
    </xdr:to>
    <xdr:sp macro="" textlink="">
      <xdr:nvSpPr>
        <xdr:cNvPr id="258255" name="Text Box 207" hidden="1">
          <a:extLst>
            <a:ext uri="{FF2B5EF4-FFF2-40B4-BE49-F238E27FC236}">
              <a16:creationId xmlns:a16="http://schemas.microsoft.com/office/drawing/2014/main" id="{953A1E13-DDAF-44FB-888D-DDF74B951FB1}"/>
            </a:ext>
          </a:extLst>
        </xdr:cNvPr>
        <xdr:cNvSpPr txBox="1">
          <a:spLocks noChangeArrowheads="1"/>
        </xdr:cNvSpPr>
      </xdr:nvSpPr>
      <xdr:spPr bwMode="auto">
        <a:xfrm>
          <a:off x="4038600" y="20345400"/>
          <a:ext cx="12700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123825</xdr:colOff>
      <xdr:row>119</xdr:row>
      <xdr:rowOff>143638</xdr:rowOff>
    </xdr:from>
    <xdr:to>
      <xdr:col>5</xdr:col>
      <xdr:colOff>609600</xdr:colOff>
      <xdr:row>119</xdr:row>
      <xdr:rowOff>144792</xdr:rowOff>
    </xdr:to>
    <xdr:sp macro="" textlink="">
      <xdr:nvSpPr>
        <xdr:cNvPr id="258254" name="Text Box 206" hidden="1">
          <a:extLst>
            <a:ext uri="{FF2B5EF4-FFF2-40B4-BE49-F238E27FC236}">
              <a16:creationId xmlns:a16="http://schemas.microsoft.com/office/drawing/2014/main" id="{D9DE189E-66BD-4688-ADDB-7CB148EACC8D}"/>
            </a:ext>
          </a:extLst>
        </xdr:cNvPr>
        <xdr:cNvSpPr txBox="1">
          <a:spLocks noChangeArrowheads="1"/>
        </xdr:cNvSpPr>
      </xdr:nvSpPr>
      <xdr:spPr bwMode="auto">
        <a:xfrm>
          <a:off x="4038600" y="25107900"/>
          <a:ext cx="1270000" cy="3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123825</xdr:colOff>
      <xdr:row>120</xdr:row>
      <xdr:rowOff>73803</xdr:rowOff>
    </xdr:from>
    <xdr:to>
      <xdr:col>5</xdr:col>
      <xdr:colOff>609600</xdr:colOff>
      <xdr:row>184</xdr:row>
      <xdr:rowOff>2641</xdr:rowOff>
    </xdr:to>
    <xdr:sp macro="" textlink="">
      <xdr:nvSpPr>
        <xdr:cNvPr id="258253" name="Text Box 205" hidden="1">
          <a:extLst>
            <a:ext uri="{FF2B5EF4-FFF2-40B4-BE49-F238E27FC236}">
              <a16:creationId xmlns:a16="http://schemas.microsoft.com/office/drawing/2014/main" id="{0D6A1F8B-E12A-4E13-9D60-38E8A4055AE0}"/>
            </a:ext>
          </a:extLst>
        </xdr:cNvPr>
        <xdr:cNvSpPr txBox="1">
          <a:spLocks noChangeArrowheads="1"/>
        </xdr:cNvSpPr>
      </xdr:nvSpPr>
      <xdr:spPr bwMode="auto">
        <a:xfrm>
          <a:off x="4038600" y="25292050"/>
          <a:ext cx="1270000" cy="431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123825</xdr:colOff>
      <xdr:row>120</xdr:row>
      <xdr:rowOff>73803</xdr:rowOff>
    </xdr:from>
    <xdr:to>
      <xdr:col>5</xdr:col>
      <xdr:colOff>609600</xdr:colOff>
      <xdr:row>182</xdr:row>
      <xdr:rowOff>96441</xdr:rowOff>
    </xdr:to>
    <xdr:sp macro="" textlink="">
      <xdr:nvSpPr>
        <xdr:cNvPr id="258252" name="Text Box 204" hidden="1">
          <a:extLst>
            <a:ext uri="{FF2B5EF4-FFF2-40B4-BE49-F238E27FC236}">
              <a16:creationId xmlns:a16="http://schemas.microsoft.com/office/drawing/2014/main" id="{47895715-5CDB-4AB6-B154-137AD3D1B846}"/>
            </a:ext>
          </a:extLst>
        </xdr:cNvPr>
        <xdr:cNvSpPr txBox="1">
          <a:spLocks noChangeArrowheads="1"/>
        </xdr:cNvSpPr>
      </xdr:nvSpPr>
      <xdr:spPr bwMode="auto">
        <a:xfrm>
          <a:off x="4038600" y="25292050"/>
          <a:ext cx="1270000" cy="4051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89</xdr:row>
      <xdr:rowOff>121163</xdr:rowOff>
    </xdr:from>
    <xdr:to>
      <xdr:col>6</xdr:col>
      <xdr:colOff>57150</xdr:colOff>
      <xdr:row>103</xdr:row>
      <xdr:rowOff>12435</xdr:rowOff>
    </xdr:to>
    <xdr:sp macro="" textlink="">
      <xdr:nvSpPr>
        <xdr:cNvPr id="258277" name="Text Box 229" hidden="1">
          <a:extLst>
            <a:ext uri="{FF2B5EF4-FFF2-40B4-BE49-F238E27FC236}">
              <a16:creationId xmlns:a16="http://schemas.microsoft.com/office/drawing/2014/main" id="{95CC9B08-4CA0-4E0E-B9E6-6DFE2B2DB9FD}"/>
            </a:ext>
          </a:extLst>
        </xdr:cNvPr>
        <xdr:cNvSpPr txBox="1">
          <a:spLocks noChangeArrowheads="1"/>
        </xdr:cNvSpPr>
      </xdr:nvSpPr>
      <xdr:spPr bwMode="auto">
        <a:xfrm>
          <a:off x="4070350" y="19392900"/>
          <a:ext cx="1447800" cy="2654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133350</xdr:colOff>
      <xdr:row>47</xdr:row>
      <xdr:rowOff>201880</xdr:rowOff>
    </xdr:from>
    <xdr:to>
      <xdr:col>5</xdr:col>
      <xdr:colOff>628650</xdr:colOff>
      <xdr:row>58</xdr:row>
      <xdr:rowOff>154883</xdr:rowOff>
    </xdr:to>
    <xdr:sp macro="" textlink="">
      <xdr:nvSpPr>
        <xdr:cNvPr id="258276" name="Text Box 228" hidden="1">
          <a:extLst>
            <a:ext uri="{FF2B5EF4-FFF2-40B4-BE49-F238E27FC236}">
              <a16:creationId xmlns:a16="http://schemas.microsoft.com/office/drawing/2014/main" id="{2CC8BC3A-3946-4F48-B15C-DA927D74508B}"/>
            </a:ext>
          </a:extLst>
        </xdr:cNvPr>
        <xdr:cNvSpPr txBox="1">
          <a:spLocks noChangeArrowheads="1"/>
        </xdr:cNvSpPr>
      </xdr:nvSpPr>
      <xdr:spPr bwMode="auto">
        <a:xfrm>
          <a:off x="4051300" y="10109200"/>
          <a:ext cx="1276350" cy="309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133350</xdr:colOff>
      <xdr:row>47</xdr:row>
      <xdr:rowOff>278080</xdr:rowOff>
    </xdr:from>
    <xdr:to>
      <xdr:col>5</xdr:col>
      <xdr:colOff>628650</xdr:colOff>
      <xdr:row>58</xdr:row>
      <xdr:rowOff>154531</xdr:rowOff>
    </xdr:to>
    <xdr:sp macro="" textlink="">
      <xdr:nvSpPr>
        <xdr:cNvPr id="258275" name="Text Box 227" hidden="1">
          <a:extLst>
            <a:ext uri="{FF2B5EF4-FFF2-40B4-BE49-F238E27FC236}">
              <a16:creationId xmlns:a16="http://schemas.microsoft.com/office/drawing/2014/main" id="{5DA4C422-0C43-4D25-97F6-DAE615713B9A}"/>
            </a:ext>
          </a:extLst>
        </xdr:cNvPr>
        <xdr:cNvSpPr txBox="1">
          <a:spLocks noChangeArrowheads="1"/>
        </xdr:cNvSpPr>
      </xdr:nvSpPr>
      <xdr:spPr bwMode="auto">
        <a:xfrm>
          <a:off x="4051300" y="10185400"/>
          <a:ext cx="1276350" cy="299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133350</xdr:colOff>
      <xdr:row>49</xdr:row>
      <xdr:rowOff>353199</xdr:rowOff>
    </xdr:from>
    <xdr:to>
      <xdr:col>5</xdr:col>
      <xdr:colOff>628650</xdr:colOff>
      <xdr:row>52</xdr:row>
      <xdr:rowOff>159501</xdr:rowOff>
    </xdr:to>
    <xdr:sp macro="" textlink="">
      <xdr:nvSpPr>
        <xdr:cNvPr id="258274" name="Text Box 226" hidden="1">
          <a:extLst>
            <a:ext uri="{FF2B5EF4-FFF2-40B4-BE49-F238E27FC236}">
              <a16:creationId xmlns:a16="http://schemas.microsoft.com/office/drawing/2014/main" id="{3A31F99C-A06C-43EB-AFB4-C282301D81A7}"/>
            </a:ext>
          </a:extLst>
        </xdr:cNvPr>
        <xdr:cNvSpPr txBox="1">
          <a:spLocks noChangeArrowheads="1"/>
        </xdr:cNvSpPr>
      </xdr:nvSpPr>
      <xdr:spPr bwMode="auto">
        <a:xfrm>
          <a:off x="4051300" y="11156950"/>
          <a:ext cx="12763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133350</xdr:colOff>
      <xdr:row>50</xdr:row>
      <xdr:rowOff>161638</xdr:rowOff>
    </xdr:from>
    <xdr:to>
      <xdr:col>5</xdr:col>
      <xdr:colOff>628650</xdr:colOff>
      <xdr:row>52</xdr:row>
      <xdr:rowOff>36389</xdr:rowOff>
    </xdr:to>
    <xdr:sp macro="" textlink="">
      <xdr:nvSpPr>
        <xdr:cNvPr id="258273" name="Text Box 225" hidden="1">
          <a:extLst>
            <a:ext uri="{FF2B5EF4-FFF2-40B4-BE49-F238E27FC236}">
              <a16:creationId xmlns:a16="http://schemas.microsoft.com/office/drawing/2014/main" id="{381C53F8-AFF3-45DB-8997-9B396D226184}"/>
            </a:ext>
          </a:extLst>
        </xdr:cNvPr>
        <xdr:cNvSpPr txBox="1">
          <a:spLocks noChangeArrowheads="1"/>
        </xdr:cNvSpPr>
      </xdr:nvSpPr>
      <xdr:spPr bwMode="auto">
        <a:xfrm>
          <a:off x="4051300" y="11366500"/>
          <a:ext cx="1276350" cy="431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54</xdr:row>
      <xdr:rowOff>160203</xdr:rowOff>
    </xdr:from>
    <xdr:to>
      <xdr:col>5</xdr:col>
      <xdr:colOff>609600</xdr:colOff>
      <xdr:row>56</xdr:row>
      <xdr:rowOff>122421</xdr:rowOff>
    </xdr:to>
    <xdr:sp macro="" textlink="">
      <xdr:nvSpPr>
        <xdr:cNvPr id="258272" name="Text Box 224" hidden="1">
          <a:extLst>
            <a:ext uri="{FF2B5EF4-FFF2-40B4-BE49-F238E27FC236}">
              <a16:creationId xmlns:a16="http://schemas.microsoft.com/office/drawing/2014/main" id="{32988064-F72C-4D53-839B-755EB0FA4F96}"/>
            </a:ext>
          </a:extLst>
        </xdr:cNvPr>
        <xdr:cNvSpPr txBox="1">
          <a:spLocks noChangeArrowheads="1"/>
        </xdr:cNvSpPr>
      </xdr:nvSpPr>
      <xdr:spPr bwMode="auto">
        <a:xfrm>
          <a:off x="4032250" y="12369800"/>
          <a:ext cx="1276350" cy="374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69</xdr:row>
      <xdr:rowOff>86810</xdr:rowOff>
    </xdr:from>
    <xdr:to>
      <xdr:col>5</xdr:col>
      <xdr:colOff>609600</xdr:colOff>
      <xdr:row>74</xdr:row>
      <xdr:rowOff>2614</xdr:rowOff>
    </xdr:to>
    <xdr:sp macro="" textlink="">
      <xdr:nvSpPr>
        <xdr:cNvPr id="258271" name="Text Box 223" hidden="1">
          <a:extLst>
            <a:ext uri="{FF2B5EF4-FFF2-40B4-BE49-F238E27FC236}">
              <a16:creationId xmlns:a16="http://schemas.microsoft.com/office/drawing/2014/main" id="{347C8171-92B9-4E95-8014-074746C475D5}"/>
            </a:ext>
          </a:extLst>
        </xdr:cNvPr>
        <xdr:cNvSpPr txBox="1">
          <a:spLocks noChangeArrowheads="1"/>
        </xdr:cNvSpPr>
      </xdr:nvSpPr>
      <xdr:spPr bwMode="auto">
        <a:xfrm>
          <a:off x="4032250" y="15494000"/>
          <a:ext cx="1276350" cy="844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70</xdr:row>
      <xdr:rowOff>85224</xdr:rowOff>
    </xdr:from>
    <xdr:to>
      <xdr:col>5</xdr:col>
      <xdr:colOff>609600</xdr:colOff>
      <xdr:row>75</xdr:row>
      <xdr:rowOff>235</xdr:rowOff>
    </xdr:to>
    <xdr:sp macro="" textlink="">
      <xdr:nvSpPr>
        <xdr:cNvPr id="258270" name="Text Box 222" hidden="1">
          <a:extLst>
            <a:ext uri="{FF2B5EF4-FFF2-40B4-BE49-F238E27FC236}">
              <a16:creationId xmlns:a16="http://schemas.microsoft.com/office/drawing/2014/main" id="{AD6A47B9-BC84-4B1C-9739-D29295C0ECBB}"/>
            </a:ext>
          </a:extLst>
        </xdr:cNvPr>
        <xdr:cNvSpPr txBox="1">
          <a:spLocks noChangeArrowheads="1"/>
        </xdr:cNvSpPr>
      </xdr:nvSpPr>
      <xdr:spPr bwMode="auto">
        <a:xfrm>
          <a:off x="4032250" y="15678150"/>
          <a:ext cx="1276350" cy="844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71</xdr:row>
      <xdr:rowOff>69347</xdr:rowOff>
    </xdr:from>
    <xdr:to>
      <xdr:col>5</xdr:col>
      <xdr:colOff>609600</xdr:colOff>
      <xdr:row>76</xdr:row>
      <xdr:rowOff>7378</xdr:rowOff>
    </xdr:to>
    <xdr:sp macro="" textlink="">
      <xdr:nvSpPr>
        <xdr:cNvPr id="258269" name="Text Box 221" hidden="1">
          <a:extLst>
            <a:ext uri="{FF2B5EF4-FFF2-40B4-BE49-F238E27FC236}">
              <a16:creationId xmlns:a16="http://schemas.microsoft.com/office/drawing/2014/main" id="{D02085ED-1FBB-41D5-B678-7EB79F720B80}"/>
            </a:ext>
          </a:extLst>
        </xdr:cNvPr>
        <xdr:cNvSpPr txBox="1">
          <a:spLocks noChangeArrowheads="1"/>
        </xdr:cNvSpPr>
      </xdr:nvSpPr>
      <xdr:spPr bwMode="auto">
        <a:xfrm>
          <a:off x="4032250" y="15862300"/>
          <a:ext cx="1276350" cy="844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72</xdr:row>
      <xdr:rowOff>64587</xdr:rowOff>
    </xdr:from>
    <xdr:to>
      <xdr:col>5</xdr:col>
      <xdr:colOff>609600</xdr:colOff>
      <xdr:row>77</xdr:row>
      <xdr:rowOff>7378</xdr:rowOff>
    </xdr:to>
    <xdr:sp macro="" textlink="">
      <xdr:nvSpPr>
        <xdr:cNvPr id="258268" name="Text Box 220" hidden="1">
          <a:extLst>
            <a:ext uri="{FF2B5EF4-FFF2-40B4-BE49-F238E27FC236}">
              <a16:creationId xmlns:a16="http://schemas.microsoft.com/office/drawing/2014/main" id="{30FEB94E-615E-4F21-AD75-CEC1B7A11FAA}"/>
            </a:ext>
          </a:extLst>
        </xdr:cNvPr>
        <xdr:cNvSpPr txBox="1">
          <a:spLocks noChangeArrowheads="1"/>
        </xdr:cNvSpPr>
      </xdr:nvSpPr>
      <xdr:spPr bwMode="auto">
        <a:xfrm>
          <a:off x="4032250" y="16046450"/>
          <a:ext cx="1276350" cy="844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98</xdr:row>
      <xdr:rowOff>49679</xdr:rowOff>
    </xdr:from>
    <xdr:to>
      <xdr:col>5</xdr:col>
      <xdr:colOff>609600</xdr:colOff>
      <xdr:row>98</xdr:row>
      <xdr:rowOff>125606</xdr:rowOff>
    </xdr:to>
    <xdr:sp macro="" textlink="">
      <xdr:nvSpPr>
        <xdr:cNvPr id="258267" name="Text Box 219" hidden="1">
          <a:extLst>
            <a:ext uri="{FF2B5EF4-FFF2-40B4-BE49-F238E27FC236}">
              <a16:creationId xmlns:a16="http://schemas.microsoft.com/office/drawing/2014/main" id="{55D99C49-01EF-4BCD-AA72-045FA10CBAF5}"/>
            </a:ext>
          </a:extLst>
        </xdr:cNvPr>
        <xdr:cNvSpPr txBox="1">
          <a:spLocks noChangeArrowheads="1"/>
        </xdr:cNvSpPr>
      </xdr:nvSpPr>
      <xdr:spPr bwMode="auto">
        <a:xfrm>
          <a:off x="4032250" y="210502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99</xdr:row>
      <xdr:rowOff>31663</xdr:rowOff>
    </xdr:from>
    <xdr:to>
      <xdr:col>5</xdr:col>
      <xdr:colOff>609600</xdr:colOff>
      <xdr:row>121</xdr:row>
      <xdr:rowOff>143365</xdr:rowOff>
    </xdr:to>
    <xdr:sp macro="" textlink="">
      <xdr:nvSpPr>
        <xdr:cNvPr id="258266" name="Text Box 218" hidden="1">
          <a:extLst>
            <a:ext uri="{FF2B5EF4-FFF2-40B4-BE49-F238E27FC236}">
              <a16:creationId xmlns:a16="http://schemas.microsoft.com/office/drawing/2014/main" id="{7FE7C95E-9F89-47B6-BA2C-B7A3EA64D893}"/>
            </a:ext>
          </a:extLst>
        </xdr:cNvPr>
        <xdr:cNvSpPr txBox="1">
          <a:spLocks noChangeArrowheads="1"/>
        </xdr:cNvSpPr>
      </xdr:nvSpPr>
      <xdr:spPr bwMode="auto">
        <a:xfrm>
          <a:off x="4032250" y="21234400"/>
          <a:ext cx="1276350" cy="4324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99</xdr:row>
      <xdr:rowOff>31663</xdr:rowOff>
    </xdr:from>
    <xdr:to>
      <xdr:col>5</xdr:col>
      <xdr:colOff>609600</xdr:colOff>
      <xdr:row>120</xdr:row>
      <xdr:rowOff>86896</xdr:rowOff>
    </xdr:to>
    <xdr:sp macro="" textlink="">
      <xdr:nvSpPr>
        <xdr:cNvPr id="258265" name="Text Box 217" hidden="1">
          <a:extLst>
            <a:ext uri="{FF2B5EF4-FFF2-40B4-BE49-F238E27FC236}">
              <a16:creationId xmlns:a16="http://schemas.microsoft.com/office/drawing/2014/main" id="{5EF53326-2A30-46EC-9F7B-B44361B63BE2}"/>
            </a:ext>
          </a:extLst>
        </xdr:cNvPr>
        <xdr:cNvSpPr txBox="1">
          <a:spLocks noChangeArrowheads="1"/>
        </xdr:cNvSpPr>
      </xdr:nvSpPr>
      <xdr:spPr bwMode="auto">
        <a:xfrm>
          <a:off x="4032250" y="21234400"/>
          <a:ext cx="1276350" cy="4051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86</xdr:row>
      <xdr:rowOff>121392</xdr:rowOff>
    </xdr:from>
    <xdr:to>
      <xdr:col>6</xdr:col>
      <xdr:colOff>38100</xdr:colOff>
      <xdr:row>95</xdr:row>
      <xdr:rowOff>29749</xdr:rowOff>
    </xdr:to>
    <xdr:sp macro="" textlink="">
      <xdr:nvSpPr>
        <xdr:cNvPr id="258290" name="Text Box 242" hidden="1">
          <a:extLst>
            <a:ext uri="{FF2B5EF4-FFF2-40B4-BE49-F238E27FC236}">
              <a16:creationId xmlns:a16="http://schemas.microsoft.com/office/drawing/2014/main" id="{181F0DB9-F518-4F2B-930B-022E067A88A8}"/>
            </a:ext>
          </a:extLst>
        </xdr:cNvPr>
        <xdr:cNvSpPr txBox="1">
          <a:spLocks noChangeArrowheads="1"/>
        </xdr:cNvSpPr>
      </xdr:nvSpPr>
      <xdr:spPr bwMode="auto">
        <a:xfrm>
          <a:off x="4046220" y="18615660"/>
          <a:ext cx="144780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57</xdr:row>
      <xdr:rowOff>104986</xdr:rowOff>
    </xdr:to>
    <xdr:sp macro="" textlink="">
      <xdr:nvSpPr>
        <xdr:cNvPr id="258289" name="Text Box 241" hidden="1">
          <a:extLst>
            <a:ext uri="{FF2B5EF4-FFF2-40B4-BE49-F238E27FC236}">
              <a16:creationId xmlns:a16="http://schemas.microsoft.com/office/drawing/2014/main" id="{67079520-CC4E-4838-B7D6-08EF82026BED}"/>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57</xdr:row>
      <xdr:rowOff>104986</xdr:rowOff>
    </xdr:to>
    <xdr:sp macro="" textlink="">
      <xdr:nvSpPr>
        <xdr:cNvPr id="258288" name="Text Box 240" hidden="1">
          <a:extLst>
            <a:ext uri="{FF2B5EF4-FFF2-40B4-BE49-F238E27FC236}">
              <a16:creationId xmlns:a16="http://schemas.microsoft.com/office/drawing/2014/main" id="{43FDC40D-2D6F-4CB9-A386-16419CF73DD3}"/>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47</xdr:row>
      <xdr:rowOff>305596</xdr:rowOff>
    </xdr:from>
    <xdr:to>
      <xdr:col>5</xdr:col>
      <xdr:colOff>609600</xdr:colOff>
      <xdr:row>50</xdr:row>
      <xdr:rowOff>12593</xdr:rowOff>
    </xdr:to>
    <xdr:sp macro="" textlink="">
      <xdr:nvSpPr>
        <xdr:cNvPr id="258287" name="Text Box 239" hidden="1">
          <a:extLst>
            <a:ext uri="{FF2B5EF4-FFF2-40B4-BE49-F238E27FC236}">
              <a16:creationId xmlns:a16="http://schemas.microsoft.com/office/drawing/2014/main" id="{007FB241-44BD-48F3-A96E-4FD65754782D}"/>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47</xdr:row>
      <xdr:rowOff>446349</xdr:rowOff>
    </xdr:from>
    <xdr:to>
      <xdr:col>5</xdr:col>
      <xdr:colOff>609600</xdr:colOff>
      <xdr:row>49</xdr:row>
      <xdr:rowOff>369145</xdr:rowOff>
    </xdr:to>
    <xdr:sp macro="" textlink="">
      <xdr:nvSpPr>
        <xdr:cNvPr id="258286" name="Text Box 238" hidden="1">
          <a:extLst>
            <a:ext uri="{FF2B5EF4-FFF2-40B4-BE49-F238E27FC236}">
              <a16:creationId xmlns:a16="http://schemas.microsoft.com/office/drawing/2014/main" id="{7F328CD4-240B-48E8-8F9A-BD377D6CE763}"/>
            </a:ext>
          </a:extLst>
        </xdr:cNvPr>
        <xdr:cNvSpPr txBox="1">
          <a:spLocks noChangeArrowheads="1"/>
        </xdr:cNvSpPr>
      </xdr:nvSpPr>
      <xdr:spPr bwMode="auto">
        <a:xfrm>
          <a:off x="4008120" y="10279380"/>
          <a:ext cx="126492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51</xdr:row>
      <xdr:rowOff>9632</xdr:rowOff>
    </xdr:from>
    <xdr:to>
      <xdr:col>5</xdr:col>
      <xdr:colOff>609600</xdr:colOff>
      <xdr:row>53</xdr:row>
      <xdr:rowOff>87245</xdr:rowOff>
    </xdr:to>
    <xdr:sp macro="" textlink="">
      <xdr:nvSpPr>
        <xdr:cNvPr id="258285" name="Text Box 237" hidden="1">
          <a:extLst>
            <a:ext uri="{FF2B5EF4-FFF2-40B4-BE49-F238E27FC236}">
              <a16:creationId xmlns:a16="http://schemas.microsoft.com/office/drawing/2014/main" id="{5DFCAA6C-AD22-439E-9E84-3C9ED313574D}"/>
            </a:ext>
          </a:extLst>
        </xdr:cNvPr>
        <xdr:cNvSpPr txBox="1">
          <a:spLocks noChangeArrowheads="1"/>
        </xdr:cNvSpPr>
      </xdr:nvSpPr>
      <xdr:spPr bwMode="auto">
        <a:xfrm>
          <a:off x="4008120" y="11353800"/>
          <a:ext cx="126492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161461</xdr:rowOff>
    </xdr:from>
    <xdr:to>
      <xdr:col>5</xdr:col>
      <xdr:colOff>609600</xdr:colOff>
      <xdr:row>68</xdr:row>
      <xdr:rowOff>85407</xdr:rowOff>
    </xdr:to>
    <xdr:sp macro="" textlink="">
      <xdr:nvSpPr>
        <xdr:cNvPr id="258284" name="Text Box 236" hidden="1">
          <a:extLst>
            <a:ext uri="{FF2B5EF4-FFF2-40B4-BE49-F238E27FC236}">
              <a16:creationId xmlns:a16="http://schemas.microsoft.com/office/drawing/2014/main" id="{7A3924CB-4217-443E-A6EB-B94863B8803A}"/>
            </a:ext>
          </a:extLst>
        </xdr:cNvPr>
        <xdr:cNvSpPr txBox="1">
          <a:spLocks noChangeArrowheads="1"/>
        </xdr:cNvSpPr>
      </xdr:nvSpPr>
      <xdr:spPr bwMode="auto">
        <a:xfrm>
          <a:off x="4008120" y="13906500"/>
          <a:ext cx="1264920" cy="12877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150786</xdr:rowOff>
    </xdr:from>
    <xdr:to>
      <xdr:col>5</xdr:col>
      <xdr:colOff>609600</xdr:colOff>
      <xdr:row>71</xdr:row>
      <xdr:rowOff>69559</xdr:rowOff>
    </xdr:to>
    <xdr:sp macro="" textlink="">
      <xdr:nvSpPr>
        <xdr:cNvPr id="258283" name="Text Box 235" hidden="1">
          <a:extLst>
            <a:ext uri="{FF2B5EF4-FFF2-40B4-BE49-F238E27FC236}">
              <a16:creationId xmlns:a16="http://schemas.microsoft.com/office/drawing/2014/main" id="{00BD35A4-AC98-4DD0-897B-1EB83262B45F}"/>
            </a:ext>
          </a:extLst>
        </xdr:cNvPr>
        <xdr:cNvSpPr txBox="1">
          <a:spLocks noChangeArrowheads="1"/>
        </xdr:cNvSpPr>
      </xdr:nvSpPr>
      <xdr:spPr bwMode="auto">
        <a:xfrm>
          <a:off x="4008120" y="14089380"/>
          <a:ext cx="1264920" cy="1691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341840</xdr:rowOff>
    </xdr:from>
    <xdr:to>
      <xdr:col>5</xdr:col>
      <xdr:colOff>609600</xdr:colOff>
      <xdr:row>72</xdr:row>
      <xdr:rowOff>123854</xdr:rowOff>
    </xdr:to>
    <xdr:sp macro="" textlink="">
      <xdr:nvSpPr>
        <xdr:cNvPr id="258282" name="Text Box 234" hidden="1">
          <a:extLst>
            <a:ext uri="{FF2B5EF4-FFF2-40B4-BE49-F238E27FC236}">
              <a16:creationId xmlns:a16="http://schemas.microsoft.com/office/drawing/2014/main" id="{87507C18-A2E7-41FB-ABA6-AF7247725E06}"/>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152375</xdr:rowOff>
    </xdr:from>
    <xdr:to>
      <xdr:col>5</xdr:col>
      <xdr:colOff>609600</xdr:colOff>
      <xdr:row>72</xdr:row>
      <xdr:rowOff>123854</xdr:rowOff>
    </xdr:to>
    <xdr:sp macro="" textlink="">
      <xdr:nvSpPr>
        <xdr:cNvPr id="258281" name="Text Box 233" hidden="1">
          <a:extLst>
            <a:ext uri="{FF2B5EF4-FFF2-40B4-BE49-F238E27FC236}">
              <a16:creationId xmlns:a16="http://schemas.microsoft.com/office/drawing/2014/main" id="{705D0224-AAEA-4627-ADE8-8BAC07CCDD58}"/>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10189</xdr:rowOff>
    </xdr:from>
    <xdr:to>
      <xdr:col>5</xdr:col>
      <xdr:colOff>609600</xdr:colOff>
      <xdr:row>93</xdr:row>
      <xdr:rowOff>83118</xdr:rowOff>
    </xdr:to>
    <xdr:sp macro="" textlink="">
      <xdr:nvSpPr>
        <xdr:cNvPr id="258280" name="Text Box 232" hidden="1">
          <a:extLst>
            <a:ext uri="{FF2B5EF4-FFF2-40B4-BE49-F238E27FC236}">
              <a16:creationId xmlns:a16="http://schemas.microsoft.com/office/drawing/2014/main" id="{8035AB5B-D755-4F9B-992C-CCFA8107C08D}"/>
            </a:ext>
          </a:extLst>
        </xdr:cNvPr>
        <xdr:cNvSpPr txBox="1">
          <a:spLocks noChangeArrowheads="1"/>
        </xdr:cNvSpPr>
      </xdr:nvSpPr>
      <xdr:spPr bwMode="auto">
        <a:xfrm>
          <a:off x="4008120" y="1994154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31090</xdr:rowOff>
    </xdr:from>
    <xdr:to>
      <xdr:col>5</xdr:col>
      <xdr:colOff>609600</xdr:colOff>
      <xdr:row>121</xdr:row>
      <xdr:rowOff>45800</xdr:rowOff>
    </xdr:to>
    <xdr:sp macro="" textlink="">
      <xdr:nvSpPr>
        <xdr:cNvPr id="258279" name="Text Box 231" hidden="1">
          <a:extLst>
            <a:ext uri="{FF2B5EF4-FFF2-40B4-BE49-F238E27FC236}">
              <a16:creationId xmlns:a16="http://schemas.microsoft.com/office/drawing/2014/main" id="{0852D8D1-94A3-4624-921F-8E6550264C1E}"/>
            </a:ext>
          </a:extLst>
        </xdr:cNvPr>
        <xdr:cNvSpPr txBox="1">
          <a:spLocks noChangeArrowheads="1"/>
        </xdr:cNvSpPr>
      </xdr:nvSpPr>
      <xdr:spPr bwMode="auto">
        <a:xfrm>
          <a:off x="4008120" y="20124420"/>
          <a:ext cx="1264920" cy="5135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31090</xdr:rowOff>
    </xdr:from>
    <xdr:to>
      <xdr:col>5</xdr:col>
      <xdr:colOff>609600</xdr:colOff>
      <xdr:row>121</xdr:row>
      <xdr:rowOff>45800</xdr:rowOff>
    </xdr:to>
    <xdr:sp macro="" textlink="">
      <xdr:nvSpPr>
        <xdr:cNvPr id="258278" name="Text Box 230" hidden="1">
          <a:extLst>
            <a:ext uri="{FF2B5EF4-FFF2-40B4-BE49-F238E27FC236}">
              <a16:creationId xmlns:a16="http://schemas.microsoft.com/office/drawing/2014/main" id="{570898CE-6FCF-4E1D-B85E-661268993C1F}"/>
            </a:ext>
          </a:extLst>
        </xdr:cNvPr>
        <xdr:cNvSpPr txBox="1">
          <a:spLocks noChangeArrowheads="1"/>
        </xdr:cNvSpPr>
      </xdr:nvSpPr>
      <xdr:spPr bwMode="auto">
        <a:xfrm>
          <a:off x="4008120" y="20124420"/>
          <a:ext cx="1264920" cy="5135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6</xdr:row>
      <xdr:rowOff>114300</xdr:rowOff>
    </xdr:from>
    <xdr:to>
      <xdr:col>19</xdr:col>
      <xdr:colOff>571500</xdr:colOff>
      <xdr:row>10</xdr:row>
      <xdr:rowOff>152400</xdr:rowOff>
    </xdr:to>
    <xdr:sp macro="" textlink="">
      <xdr:nvSpPr>
        <xdr:cNvPr id="258295" name="Text Box 247" hidden="1">
          <a:extLst>
            <a:ext uri="{FF2B5EF4-FFF2-40B4-BE49-F238E27FC236}">
              <a16:creationId xmlns:a16="http://schemas.microsoft.com/office/drawing/2014/main" id="{5EC1E6D8-AC98-4F11-AC1D-87A73FFC9979}"/>
            </a:ext>
          </a:extLst>
        </xdr:cNvPr>
        <xdr:cNvSpPr txBox="1">
          <a:spLocks noChangeArrowheads="1"/>
        </xdr:cNvSpPr>
      </xdr:nvSpPr>
      <xdr:spPr bwMode="auto">
        <a:xfrm>
          <a:off x="15339060" y="2095500"/>
          <a:ext cx="1318260" cy="76962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86</xdr:row>
      <xdr:rowOff>121392</xdr:rowOff>
    </xdr:from>
    <xdr:to>
      <xdr:col>6</xdr:col>
      <xdr:colOff>38100</xdr:colOff>
      <xdr:row>95</xdr:row>
      <xdr:rowOff>29749</xdr:rowOff>
    </xdr:to>
    <xdr:sp macro="" textlink="">
      <xdr:nvSpPr>
        <xdr:cNvPr id="258309" name="Text Box 261" hidden="1">
          <a:extLst>
            <a:ext uri="{FF2B5EF4-FFF2-40B4-BE49-F238E27FC236}">
              <a16:creationId xmlns:a16="http://schemas.microsoft.com/office/drawing/2014/main" id="{80071E85-31BB-4362-A482-9DD8DB44131A}"/>
            </a:ext>
          </a:extLst>
        </xdr:cNvPr>
        <xdr:cNvSpPr txBox="1">
          <a:spLocks noChangeArrowheads="1"/>
        </xdr:cNvSpPr>
      </xdr:nvSpPr>
      <xdr:spPr bwMode="auto">
        <a:xfrm>
          <a:off x="4070350" y="18726150"/>
          <a:ext cx="1428750" cy="172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57</xdr:row>
      <xdr:rowOff>104986</xdr:rowOff>
    </xdr:to>
    <xdr:sp macro="" textlink="">
      <xdr:nvSpPr>
        <xdr:cNvPr id="258308" name="Text Box 260" hidden="1">
          <a:extLst>
            <a:ext uri="{FF2B5EF4-FFF2-40B4-BE49-F238E27FC236}">
              <a16:creationId xmlns:a16="http://schemas.microsoft.com/office/drawing/2014/main" id="{60E42B37-1680-4E29-A5FA-4D7ADF31C626}"/>
            </a:ext>
          </a:extLst>
        </xdr:cNvPr>
        <xdr:cNvSpPr txBox="1">
          <a:spLocks noChangeArrowheads="1"/>
        </xdr:cNvSpPr>
      </xdr:nvSpPr>
      <xdr:spPr bwMode="auto">
        <a:xfrm>
          <a:off x="4032250" y="9804400"/>
          <a:ext cx="1276350" cy="311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57</xdr:row>
      <xdr:rowOff>104986</xdr:rowOff>
    </xdr:to>
    <xdr:sp macro="" textlink="">
      <xdr:nvSpPr>
        <xdr:cNvPr id="258307" name="Text Box 259" hidden="1">
          <a:extLst>
            <a:ext uri="{FF2B5EF4-FFF2-40B4-BE49-F238E27FC236}">
              <a16:creationId xmlns:a16="http://schemas.microsoft.com/office/drawing/2014/main" id="{3A3452A1-4108-40A3-A5DA-AB3902CB68DD}"/>
            </a:ext>
          </a:extLst>
        </xdr:cNvPr>
        <xdr:cNvSpPr txBox="1">
          <a:spLocks noChangeArrowheads="1"/>
        </xdr:cNvSpPr>
      </xdr:nvSpPr>
      <xdr:spPr bwMode="auto">
        <a:xfrm>
          <a:off x="4032250" y="9804400"/>
          <a:ext cx="1276350" cy="311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47</xdr:row>
      <xdr:rowOff>305596</xdr:rowOff>
    </xdr:from>
    <xdr:to>
      <xdr:col>5</xdr:col>
      <xdr:colOff>609600</xdr:colOff>
      <xdr:row>50</xdr:row>
      <xdr:rowOff>12593</xdr:rowOff>
    </xdr:to>
    <xdr:sp macro="" textlink="">
      <xdr:nvSpPr>
        <xdr:cNvPr id="258306" name="Text Box 258" hidden="1">
          <a:extLst>
            <a:ext uri="{FF2B5EF4-FFF2-40B4-BE49-F238E27FC236}">
              <a16:creationId xmlns:a16="http://schemas.microsoft.com/office/drawing/2014/main" id="{A0B29146-A435-4123-ACF0-F7876446757F}"/>
            </a:ext>
          </a:extLst>
        </xdr:cNvPr>
        <xdr:cNvSpPr txBox="1">
          <a:spLocks noChangeArrowheads="1"/>
        </xdr:cNvSpPr>
      </xdr:nvSpPr>
      <xdr:spPr bwMode="auto">
        <a:xfrm>
          <a:off x="4032250" y="10191750"/>
          <a:ext cx="1276350" cy="1022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47</xdr:row>
      <xdr:rowOff>429204</xdr:rowOff>
    </xdr:from>
    <xdr:to>
      <xdr:col>5</xdr:col>
      <xdr:colOff>609600</xdr:colOff>
      <xdr:row>49</xdr:row>
      <xdr:rowOff>336442</xdr:rowOff>
    </xdr:to>
    <xdr:sp macro="" textlink="">
      <xdr:nvSpPr>
        <xdr:cNvPr id="258305" name="Text Box 257" hidden="1">
          <a:extLst>
            <a:ext uri="{FF2B5EF4-FFF2-40B4-BE49-F238E27FC236}">
              <a16:creationId xmlns:a16="http://schemas.microsoft.com/office/drawing/2014/main" id="{CA6C935D-630E-4AE4-9EE8-6A15C814E8EA}"/>
            </a:ext>
          </a:extLst>
        </xdr:cNvPr>
        <xdr:cNvSpPr txBox="1">
          <a:spLocks noChangeArrowheads="1"/>
        </xdr:cNvSpPr>
      </xdr:nvSpPr>
      <xdr:spPr bwMode="auto">
        <a:xfrm>
          <a:off x="4032250" y="10325100"/>
          <a:ext cx="12763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51</xdr:row>
      <xdr:rowOff>9632</xdr:rowOff>
    </xdr:from>
    <xdr:to>
      <xdr:col>5</xdr:col>
      <xdr:colOff>609600</xdr:colOff>
      <xdr:row>53</xdr:row>
      <xdr:rowOff>85975</xdr:rowOff>
    </xdr:to>
    <xdr:sp macro="" textlink="">
      <xdr:nvSpPr>
        <xdr:cNvPr id="258304" name="Text Box 256" hidden="1">
          <a:extLst>
            <a:ext uri="{FF2B5EF4-FFF2-40B4-BE49-F238E27FC236}">
              <a16:creationId xmlns:a16="http://schemas.microsoft.com/office/drawing/2014/main" id="{96670D16-1893-44E1-A242-D0AAAF70882E}"/>
            </a:ext>
          </a:extLst>
        </xdr:cNvPr>
        <xdr:cNvSpPr txBox="1">
          <a:spLocks noChangeArrowheads="1"/>
        </xdr:cNvSpPr>
      </xdr:nvSpPr>
      <xdr:spPr bwMode="auto">
        <a:xfrm>
          <a:off x="4032250" y="11423650"/>
          <a:ext cx="127635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161461</xdr:rowOff>
    </xdr:from>
    <xdr:to>
      <xdr:col>5</xdr:col>
      <xdr:colOff>609600</xdr:colOff>
      <xdr:row>68</xdr:row>
      <xdr:rowOff>87312</xdr:rowOff>
    </xdr:to>
    <xdr:sp macro="" textlink="">
      <xdr:nvSpPr>
        <xdr:cNvPr id="258303" name="Text Box 255" hidden="1">
          <a:extLst>
            <a:ext uri="{FF2B5EF4-FFF2-40B4-BE49-F238E27FC236}">
              <a16:creationId xmlns:a16="http://schemas.microsoft.com/office/drawing/2014/main" id="{D3517B08-808E-4F52-951B-4BD8469409FD}"/>
            </a:ext>
          </a:extLst>
        </xdr:cNvPr>
        <xdr:cNvSpPr txBox="1">
          <a:spLocks noChangeArrowheads="1"/>
        </xdr:cNvSpPr>
      </xdr:nvSpPr>
      <xdr:spPr bwMode="auto">
        <a:xfrm>
          <a:off x="4032250" y="13995400"/>
          <a:ext cx="1276350" cy="128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150786</xdr:rowOff>
    </xdr:from>
    <xdr:to>
      <xdr:col>5</xdr:col>
      <xdr:colOff>609600</xdr:colOff>
      <xdr:row>71</xdr:row>
      <xdr:rowOff>87339</xdr:rowOff>
    </xdr:to>
    <xdr:sp macro="" textlink="">
      <xdr:nvSpPr>
        <xdr:cNvPr id="258302" name="Text Box 254" hidden="1">
          <a:extLst>
            <a:ext uri="{FF2B5EF4-FFF2-40B4-BE49-F238E27FC236}">
              <a16:creationId xmlns:a16="http://schemas.microsoft.com/office/drawing/2014/main" id="{81A626F8-52C5-436F-BC99-8A0EFE87E056}"/>
            </a:ext>
          </a:extLst>
        </xdr:cNvPr>
        <xdr:cNvSpPr txBox="1">
          <a:spLocks noChangeArrowheads="1"/>
        </xdr:cNvSpPr>
      </xdr:nvSpPr>
      <xdr:spPr bwMode="auto">
        <a:xfrm>
          <a:off x="4032250" y="14179550"/>
          <a:ext cx="1276350" cy="169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341840</xdr:rowOff>
    </xdr:from>
    <xdr:to>
      <xdr:col>5</xdr:col>
      <xdr:colOff>609600</xdr:colOff>
      <xdr:row>72</xdr:row>
      <xdr:rowOff>123854</xdr:rowOff>
    </xdr:to>
    <xdr:sp macro="" textlink="">
      <xdr:nvSpPr>
        <xdr:cNvPr id="258301" name="Text Box 253" hidden="1">
          <a:extLst>
            <a:ext uri="{FF2B5EF4-FFF2-40B4-BE49-F238E27FC236}">
              <a16:creationId xmlns:a16="http://schemas.microsoft.com/office/drawing/2014/main" id="{507FEEB7-3BB2-4230-AC0E-67D2CA4B51F4}"/>
            </a:ext>
          </a:extLst>
        </xdr:cNvPr>
        <xdr:cNvSpPr txBox="1">
          <a:spLocks noChangeArrowheads="1"/>
        </xdr:cNvSpPr>
      </xdr:nvSpPr>
      <xdr:spPr bwMode="auto">
        <a:xfrm>
          <a:off x="4032250" y="14363700"/>
          <a:ext cx="1276350" cy="173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152375</xdr:rowOff>
    </xdr:from>
    <xdr:to>
      <xdr:col>5</xdr:col>
      <xdr:colOff>609600</xdr:colOff>
      <xdr:row>72</xdr:row>
      <xdr:rowOff>123854</xdr:rowOff>
    </xdr:to>
    <xdr:sp macro="" textlink="">
      <xdr:nvSpPr>
        <xdr:cNvPr id="258300" name="Text Box 252" hidden="1">
          <a:extLst>
            <a:ext uri="{FF2B5EF4-FFF2-40B4-BE49-F238E27FC236}">
              <a16:creationId xmlns:a16="http://schemas.microsoft.com/office/drawing/2014/main" id="{9BED1156-F97F-42C9-BDF7-B6B097A3379E}"/>
            </a:ext>
          </a:extLst>
        </xdr:cNvPr>
        <xdr:cNvSpPr txBox="1">
          <a:spLocks noChangeArrowheads="1"/>
        </xdr:cNvSpPr>
      </xdr:nvSpPr>
      <xdr:spPr bwMode="auto">
        <a:xfrm>
          <a:off x="4032250" y="14547850"/>
          <a:ext cx="1276350" cy="1549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2569</xdr:rowOff>
    </xdr:from>
    <xdr:to>
      <xdr:col>5</xdr:col>
      <xdr:colOff>609600</xdr:colOff>
      <xdr:row>93</xdr:row>
      <xdr:rowOff>63592</xdr:rowOff>
    </xdr:to>
    <xdr:sp macro="" textlink="">
      <xdr:nvSpPr>
        <xdr:cNvPr id="258299" name="Text Box 251" hidden="1">
          <a:extLst>
            <a:ext uri="{FF2B5EF4-FFF2-40B4-BE49-F238E27FC236}">
              <a16:creationId xmlns:a16="http://schemas.microsoft.com/office/drawing/2014/main" id="{D8E95805-65E9-4C5E-A4DA-205163748792}"/>
            </a:ext>
          </a:extLst>
        </xdr:cNvPr>
        <xdr:cNvSpPr txBox="1">
          <a:spLocks noChangeArrowheads="1"/>
        </xdr:cNvSpPr>
      </xdr:nvSpPr>
      <xdr:spPr bwMode="auto">
        <a:xfrm>
          <a:off x="4032250" y="200469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10770</xdr:rowOff>
    </xdr:from>
    <xdr:to>
      <xdr:col>5</xdr:col>
      <xdr:colOff>609600</xdr:colOff>
      <xdr:row>121</xdr:row>
      <xdr:rowOff>45800</xdr:rowOff>
    </xdr:to>
    <xdr:sp macro="" textlink="">
      <xdr:nvSpPr>
        <xdr:cNvPr id="258298" name="Text Box 250" hidden="1">
          <a:extLst>
            <a:ext uri="{FF2B5EF4-FFF2-40B4-BE49-F238E27FC236}">
              <a16:creationId xmlns:a16="http://schemas.microsoft.com/office/drawing/2014/main" id="{6CF1C3A7-0A3B-4612-AEF7-263E47ECA99B}"/>
            </a:ext>
          </a:extLst>
        </xdr:cNvPr>
        <xdr:cNvSpPr txBox="1">
          <a:spLocks noChangeArrowheads="1"/>
        </xdr:cNvSpPr>
      </xdr:nvSpPr>
      <xdr:spPr bwMode="auto">
        <a:xfrm>
          <a:off x="4032250" y="20231100"/>
          <a:ext cx="1276350" cy="5175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10770</xdr:rowOff>
    </xdr:from>
    <xdr:to>
      <xdr:col>5</xdr:col>
      <xdr:colOff>609600</xdr:colOff>
      <xdr:row>121</xdr:row>
      <xdr:rowOff>45800</xdr:rowOff>
    </xdr:to>
    <xdr:sp macro="" textlink="">
      <xdr:nvSpPr>
        <xdr:cNvPr id="258297" name="Text Box 249" hidden="1">
          <a:extLst>
            <a:ext uri="{FF2B5EF4-FFF2-40B4-BE49-F238E27FC236}">
              <a16:creationId xmlns:a16="http://schemas.microsoft.com/office/drawing/2014/main" id="{ED324ABC-E3EE-44BA-B769-D51D8C178B89}"/>
            </a:ext>
          </a:extLst>
        </xdr:cNvPr>
        <xdr:cNvSpPr txBox="1">
          <a:spLocks noChangeArrowheads="1"/>
        </xdr:cNvSpPr>
      </xdr:nvSpPr>
      <xdr:spPr bwMode="auto">
        <a:xfrm>
          <a:off x="4032250" y="20231100"/>
          <a:ext cx="1276350" cy="5175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6</xdr:row>
      <xdr:rowOff>114300</xdr:rowOff>
    </xdr:from>
    <xdr:to>
      <xdr:col>19</xdr:col>
      <xdr:colOff>571500</xdr:colOff>
      <xdr:row>10</xdr:row>
      <xdr:rowOff>152400</xdr:rowOff>
    </xdr:to>
    <xdr:sp macro="" textlink="">
      <xdr:nvSpPr>
        <xdr:cNvPr id="258296" name="Text Box 248" hidden="1">
          <a:extLst>
            <a:ext uri="{FF2B5EF4-FFF2-40B4-BE49-F238E27FC236}">
              <a16:creationId xmlns:a16="http://schemas.microsoft.com/office/drawing/2014/main" id="{3170862E-3A11-4380-BFC6-375182A40D84}"/>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86</xdr:row>
      <xdr:rowOff>121392</xdr:rowOff>
    </xdr:from>
    <xdr:to>
      <xdr:col>6</xdr:col>
      <xdr:colOff>38100</xdr:colOff>
      <xdr:row>95</xdr:row>
      <xdr:rowOff>29749</xdr:rowOff>
    </xdr:to>
    <xdr:sp macro="" textlink="">
      <xdr:nvSpPr>
        <xdr:cNvPr id="258323" name="Text Box 275" hidden="1">
          <a:extLst>
            <a:ext uri="{FF2B5EF4-FFF2-40B4-BE49-F238E27FC236}">
              <a16:creationId xmlns:a16="http://schemas.microsoft.com/office/drawing/2014/main" id="{8FD9681C-6FB9-44A7-A826-49C722705737}"/>
            </a:ext>
          </a:extLst>
        </xdr:cNvPr>
        <xdr:cNvSpPr txBox="1">
          <a:spLocks noChangeArrowheads="1"/>
        </xdr:cNvSpPr>
      </xdr:nvSpPr>
      <xdr:spPr bwMode="auto">
        <a:xfrm>
          <a:off x="4046220" y="18615660"/>
          <a:ext cx="144780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57</xdr:row>
      <xdr:rowOff>104986</xdr:rowOff>
    </xdr:to>
    <xdr:sp macro="" textlink="">
      <xdr:nvSpPr>
        <xdr:cNvPr id="258322" name="Text Box 274" hidden="1">
          <a:extLst>
            <a:ext uri="{FF2B5EF4-FFF2-40B4-BE49-F238E27FC236}">
              <a16:creationId xmlns:a16="http://schemas.microsoft.com/office/drawing/2014/main" id="{14175EEF-CC3E-45E7-BF8F-32CA048A6372}"/>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57</xdr:row>
      <xdr:rowOff>104986</xdr:rowOff>
    </xdr:to>
    <xdr:sp macro="" textlink="">
      <xdr:nvSpPr>
        <xdr:cNvPr id="258321" name="Text Box 273" hidden="1">
          <a:extLst>
            <a:ext uri="{FF2B5EF4-FFF2-40B4-BE49-F238E27FC236}">
              <a16:creationId xmlns:a16="http://schemas.microsoft.com/office/drawing/2014/main" id="{37BB5DEF-8617-4385-BCC1-DF5DD9008EDB}"/>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47</xdr:row>
      <xdr:rowOff>305596</xdr:rowOff>
    </xdr:from>
    <xdr:to>
      <xdr:col>5</xdr:col>
      <xdr:colOff>609600</xdr:colOff>
      <xdr:row>50</xdr:row>
      <xdr:rowOff>12593</xdr:rowOff>
    </xdr:to>
    <xdr:sp macro="" textlink="">
      <xdr:nvSpPr>
        <xdr:cNvPr id="258320" name="Text Box 272" hidden="1">
          <a:extLst>
            <a:ext uri="{FF2B5EF4-FFF2-40B4-BE49-F238E27FC236}">
              <a16:creationId xmlns:a16="http://schemas.microsoft.com/office/drawing/2014/main" id="{41BA2B56-6314-47C0-8B58-4B6F5CCCF456}"/>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47</xdr:row>
      <xdr:rowOff>429204</xdr:rowOff>
    </xdr:from>
    <xdr:to>
      <xdr:col>5</xdr:col>
      <xdr:colOff>609600</xdr:colOff>
      <xdr:row>49</xdr:row>
      <xdr:rowOff>336442</xdr:rowOff>
    </xdr:to>
    <xdr:sp macro="" textlink="">
      <xdr:nvSpPr>
        <xdr:cNvPr id="258319" name="Text Box 271" hidden="1">
          <a:extLst>
            <a:ext uri="{FF2B5EF4-FFF2-40B4-BE49-F238E27FC236}">
              <a16:creationId xmlns:a16="http://schemas.microsoft.com/office/drawing/2014/main" id="{738EE3C1-4E2F-4894-BA2C-CA7E8FCADAD0}"/>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51</xdr:row>
      <xdr:rowOff>9632</xdr:rowOff>
    </xdr:from>
    <xdr:to>
      <xdr:col>5</xdr:col>
      <xdr:colOff>609600</xdr:colOff>
      <xdr:row>53</xdr:row>
      <xdr:rowOff>85975</xdr:rowOff>
    </xdr:to>
    <xdr:sp macro="" textlink="">
      <xdr:nvSpPr>
        <xdr:cNvPr id="258318" name="Text Box 270" hidden="1">
          <a:extLst>
            <a:ext uri="{FF2B5EF4-FFF2-40B4-BE49-F238E27FC236}">
              <a16:creationId xmlns:a16="http://schemas.microsoft.com/office/drawing/2014/main" id="{FB8D9BAB-2754-4F2C-B659-82A7061EDA86}"/>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161461</xdr:rowOff>
    </xdr:from>
    <xdr:to>
      <xdr:col>5</xdr:col>
      <xdr:colOff>609600</xdr:colOff>
      <xdr:row>68</xdr:row>
      <xdr:rowOff>87312</xdr:rowOff>
    </xdr:to>
    <xdr:sp macro="" textlink="">
      <xdr:nvSpPr>
        <xdr:cNvPr id="258317" name="Text Box 269" hidden="1">
          <a:extLst>
            <a:ext uri="{FF2B5EF4-FFF2-40B4-BE49-F238E27FC236}">
              <a16:creationId xmlns:a16="http://schemas.microsoft.com/office/drawing/2014/main" id="{EB4FBD19-C445-49B5-B90E-D8A7BBB62E0B}"/>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150786</xdr:rowOff>
    </xdr:from>
    <xdr:to>
      <xdr:col>5</xdr:col>
      <xdr:colOff>609600</xdr:colOff>
      <xdr:row>71</xdr:row>
      <xdr:rowOff>87339</xdr:rowOff>
    </xdr:to>
    <xdr:sp macro="" textlink="">
      <xdr:nvSpPr>
        <xdr:cNvPr id="258316" name="Text Box 268" hidden="1">
          <a:extLst>
            <a:ext uri="{FF2B5EF4-FFF2-40B4-BE49-F238E27FC236}">
              <a16:creationId xmlns:a16="http://schemas.microsoft.com/office/drawing/2014/main" id="{45828737-3065-41E9-B891-87F162E0D5FD}"/>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341840</xdr:rowOff>
    </xdr:from>
    <xdr:to>
      <xdr:col>5</xdr:col>
      <xdr:colOff>609600</xdr:colOff>
      <xdr:row>72</xdr:row>
      <xdr:rowOff>123854</xdr:rowOff>
    </xdr:to>
    <xdr:sp macro="" textlink="">
      <xdr:nvSpPr>
        <xdr:cNvPr id="258315" name="Text Box 267" hidden="1">
          <a:extLst>
            <a:ext uri="{FF2B5EF4-FFF2-40B4-BE49-F238E27FC236}">
              <a16:creationId xmlns:a16="http://schemas.microsoft.com/office/drawing/2014/main" id="{B3CB54EA-2A59-40D5-8C99-7E5DF135E293}"/>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152375</xdr:rowOff>
    </xdr:from>
    <xdr:to>
      <xdr:col>5</xdr:col>
      <xdr:colOff>609600</xdr:colOff>
      <xdr:row>72</xdr:row>
      <xdr:rowOff>123854</xdr:rowOff>
    </xdr:to>
    <xdr:sp macro="" textlink="">
      <xdr:nvSpPr>
        <xdr:cNvPr id="258314" name="Text Box 266" hidden="1">
          <a:extLst>
            <a:ext uri="{FF2B5EF4-FFF2-40B4-BE49-F238E27FC236}">
              <a16:creationId xmlns:a16="http://schemas.microsoft.com/office/drawing/2014/main" id="{D3B3C904-EF4E-44AC-A16C-A0A8D02A4934}"/>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2569</xdr:rowOff>
    </xdr:from>
    <xdr:to>
      <xdr:col>5</xdr:col>
      <xdr:colOff>609600</xdr:colOff>
      <xdr:row>93</xdr:row>
      <xdr:rowOff>63592</xdr:rowOff>
    </xdr:to>
    <xdr:sp macro="" textlink="">
      <xdr:nvSpPr>
        <xdr:cNvPr id="258313" name="Text Box 265" hidden="1">
          <a:extLst>
            <a:ext uri="{FF2B5EF4-FFF2-40B4-BE49-F238E27FC236}">
              <a16:creationId xmlns:a16="http://schemas.microsoft.com/office/drawing/2014/main" id="{BAE4ACE5-DA18-49DF-83C5-ACFE37E5C0DC}"/>
            </a:ext>
          </a:extLst>
        </xdr:cNvPr>
        <xdr:cNvSpPr txBox="1">
          <a:spLocks noChangeArrowheads="1"/>
        </xdr:cNvSpPr>
      </xdr:nvSpPr>
      <xdr:spPr bwMode="auto">
        <a:xfrm>
          <a:off x="4008120" y="1993392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10770</xdr:rowOff>
    </xdr:from>
    <xdr:to>
      <xdr:col>5</xdr:col>
      <xdr:colOff>609600</xdr:colOff>
      <xdr:row>121</xdr:row>
      <xdr:rowOff>45800</xdr:rowOff>
    </xdr:to>
    <xdr:sp macro="" textlink="">
      <xdr:nvSpPr>
        <xdr:cNvPr id="258312" name="Text Box 264" hidden="1">
          <a:extLst>
            <a:ext uri="{FF2B5EF4-FFF2-40B4-BE49-F238E27FC236}">
              <a16:creationId xmlns:a16="http://schemas.microsoft.com/office/drawing/2014/main" id="{459988BC-128D-439E-B568-36FDFE266D1A}"/>
            </a:ext>
          </a:extLst>
        </xdr:cNvPr>
        <xdr:cNvSpPr txBox="1">
          <a:spLocks noChangeArrowheads="1"/>
        </xdr:cNvSpPr>
      </xdr:nvSpPr>
      <xdr:spPr bwMode="auto">
        <a:xfrm>
          <a:off x="4008120" y="20116800"/>
          <a:ext cx="1264920" cy="514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10770</xdr:rowOff>
    </xdr:from>
    <xdr:to>
      <xdr:col>5</xdr:col>
      <xdr:colOff>609600</xdr:colOff>
      <xdr:row>121</xdr:row>
      <xdr:rowOff>45800</xdr:rowOff>
    </xdr:to>
    <xdr:sp macro="" textlink="">
      <xdr:nvSpPr>
        <xdr:cNvPr id="258311" name="Text Box 263" hidden="1">
          <a:extLst>
            <a:ext uri="{FF2B5EF4-FFF2-40B4-BE49-F238E27FC236}">
              <a16:creationId xmlns:a16="http://schemas.microsoft.com/office/drawing/2014/main" id="{2C8698CA-D1B9-46F6-A441-EE6B56F7EAD6}"/>
            </a:ext>
          </a:extLst>
        </xdr:cNvPr>
        <xdr:cNvSpPr txBox="1">
          <a:spLocks noChangeArrowheads="1"/>
        </xdr:cNvSpPr>
      </xdr:nvSpPr>
      <xdr:spPr bwMode="auto">
        <a:xfrm>
          <a:off x="4008120" y="20116800"/>
          <a:ext cx="1264920" cy="514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6</xdr:row>
      <xdr:rowOff>114300</xdr:rowOff>
    </xdr:from>
    <xdr:to>
      <xdr:col>19</xdr:col>
      <xdr:colOff>571500</xdr:colOff>
      <xdr:row>10</xdr:row>
      <xdr:rowOff>152400</xdr:rowOff>
    </xdr:to>
    <xdr:sp macro="" textlink="">
      <xdr:nvSpPr>
        <xdr:cNvPr id="258310" name="Text Box 262" hidden="1">
          <a:extLst>
            <a:ext uri="{FF2B5EF4-FFF2-40B4-BE49-F238E27FC236}">
              <a16:creationId xmlns:a16="http://schemas.microsoft.com/office/drawing/2014/main" id="{83E6D148-DF3D-41C0-A36F-51C8E8F7B89F}"/>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184</xdr:row>
      <xdr:rowOff>2712</xdr:rowOff>
    </xdr:from>
    <xdr:to>
      <xdr:col>6</xdr:col>
      <xdr:colOff>38100</xdr:colOff>
      <xdr:row>192</xdr:row>
      <xdr:rowOff>64134</xdr:rowOff>
    </xdr:to>
    <xdr:sp macro="" textlink="">
      <xdr:nvSpPr>
        <xdr:cNvPr id="258392" name="Text Box 344" hidden="1">
          <a:extLst>
            <a:ext uri="{FF2B5EF4-FFF2-40B4-BE49-F238E27FC236}">
              <a16:creationId xmlns:a16="http://schemas.microsoft.com/office/drawing/2014/main" id="{F9D91C0E-FA1C-463F-9760-3BAA835C7A51}"/>
            </a:ext>
          </a:extLst>
        </xdr:cNvPr>
        <xdr:cNvSpPr txBox="1">
          <a:spLocks noChangeArrowheads="1"/>
        </xdr:cNvSpPr>
      </xdr:nvSpPr>
      <xdr:spPr bwMode="auto">
        <a:xfrm>
          <a:off x="4046220" y="29458920"/>
          <a:ext cx="1447800" cy="1501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57</xdr:row>
      <xdr:rowOff>104986</xdr:rowOff>
    </xdr:to>
    <xdr:sp macro="" textlink="">
      <xdr:nvSpPr>
        <xdr:cNvPr id="258391" name="Text Box 343" hidden="1">
          <a:extLst>
            <a:ext uri="{FF2B5EF4-FFF2-40B4-BE49-F238E27FC236}">
              <a16:creationId xmlns:a16="http://schemas.microsoft.com/office/drawing/2014/main" id="{8D99B8FD-C40D-43DC-A466-55EE74D02661}"/>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57</xdr:row>
      <xdr:rowOff>104986</xdr:rowOff>
    </xdr:to>
    <xdr:sp macro="" textlink="">
      <xdr:nvSpPr>
        <xdr:cNvPr id="258390" name="Text Box 342" hidden="1">
          <a:extLst>
            <a:ext uri="{FF2B5EF4-FFF2-40B4-BE49-F238E27FC236}">
              <a16:creationId xmlns:a16="http://schemas.microsoft.com/office/drawing/2014/main" id="{9445F5C6-BD76-4C06-AE57-482F47100649}"/>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47</xdr:row>
      <xdr:rowOff>305596</xdr:rowOff>
    </xdr:from>
    <xdr:to>
      <xdr:col>5</xdr:col>
      <xdr:colOff>609600</xdr:colOff>
      <xdr:row>50</xdr:row>
      <xdr:rowOff>12593</xdr:rowOff>
    </xdr:to>
    <xdr:sp macro="" textlink="">
      <xdr:nvSpPr>
        <xdr:cNvPr id="258389" name="Text Box 341" hidden="1">
          <a:extLst>
            <a:ext uri="{FF2B5EF4-FFF2-40B4-BE49-F238E27FC236}">
              <a16:creationId xmlns:a16="http://schemas.microsoft.com/office/drawing/2014/main" id="{474D2EC0-3688-42F6-9D26-BC0605DA0103}"/>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47</xdr:row>
      <xdr:rowOff>429204</xdr:rowOff>
    </xdr:from>
    <xdr:to>
      <xdr:col>5</xdr:col>
      <xdr:colOff>609600</xdr:colOff>
      <xdr:row>49</xdr:row>
      <xdr:rowOff>336442</xdr:rowOff>
    </xdr:to>
    <xdr:sp macro="" textlink="">
      <xdr:nvSpPr>
        <xdr:cNvPr id="258388" name="Text Box 340" hidden="1">
          <a:extLst>
            <a:ext uri="{FF2B5EF4-FFF2-40B4-BE49-F238E27FC236}">
              <a16:creationId xmlns:a16="http://schemas.microsoft.com/office/drawing/2014/main" id="{48AA3492-E43B-4074-9FCB-C05EB637F9CD}"/>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51</xdr:row>
      <xdr:rowOff>9632</xdr:rowOff>
    </xdr:from>
    <xdr:to>
      <xdr:col>5</xdr:col>
      <xdr:colOff>609600</xdr:colOff>
      <xdr:row>53</xdr:row>
      <xdr:rowOff>85975</xdr:rowOff>
    </xdr:to>
    <xdr:sp macro="" textlink="">
      <xdr:nvSpPr>
        <xdr:cNvPr id="258387" name="Text Box 339" hidden="1">
          <a:extLst>
            <a:ext uri="{FF2B5EF4-FFF2-40B4-BE49-F238E27FC236}">
              <a16:creationId xmlns:a16="http://schemas.microsoft.com/office/drawing/2014/main" id="{6F023A5C-3207-41D8-A6A0-BBBEEDFFA4F4}"/>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161461</xdr:rowOff>
    </xdr:from>
    <xdr:to>
      <xdr:col>5</xdr:col>
      <xdr:colOff>609600</xdr:colOff>
      <xdr:row>68</xdr:row>
      <xdr:rowOff>87312</xdr:rowOff>
    </xdr:to>
    <xdr:sp macro="" textlink="">
      <xdr:nvSpPr>
        <xdr:cNvPr id="258386" name="Text Box 338" hidden="1">
          <a:extLst>
            <a:ext uri="{FF2B5EF4-FFF2-40B4-BE49-F238E27FC236}">
              <a16:creationId xmlns:a16="http://schemas.microsoft.com/office/drawing/2014/main" id="{1781E0D6-F3A7-4861-8132-C29DC2D22C2C}"/>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150786</xdr:rowOff>
    </xdr:from>
    <xdr:to>
      <xdr:col>5</xdr:col>
      <xdr:colOff>609600</xdr:colOff>
      <xdr:row>71</xdr:row>
      <xdr:rowOff>87339</xdr:rowOff>
    </xdr:to>
    <xdr:sp macro="" textlink="">
      <xdr:nvSpPr>
        <xdr:cNvPr id="258385" name="Text Box 337" hidden="1">
          <a:extLst>
            <a:ext uri="{FF2B5EF4-FFF2-40B4-BE49-F238E27FC236}">
              <a16:creationId xmlns:a16="http://schemas.microsoft.com/office/drawing/2014/main" id="{D3E0A834-614B-445E-AD19-9893272DF7AA}"/>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341840</xdr:rowOff>
    </xdr:from>
    <xdr:to>
      <xdr:col>5</xdr:col>
      <xdr:colOff>609600</xdr:colOff>
      <xdr:row>72</xdr:row>
      <xdr:rowOff>123854</xdr:rowOff>
    </xdr:to>
    <xdr:sp macro="" textlink="">
      <xdr:nvSpPr>
        <xdr:cNvPr id="258384" name="Text Box 336" hidden="1">
          <a:extLst>
            <a:ext uri="{FF2B5EF4-FFF2-40B4-BE49-F238E27FC236}">
              <a16:creationId xmlns:a16="http://schemas.microsoft.com/office/drawing/2014/main" id="{B5C86514-3011-4B18-8648-060B9029C1AE}"/>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152375</xdr:rowOff>
    </xdr:from>
    <xdr:to>
      <xdr:col>5</xdr:col>
      <xdr:colOff>609600</xdr:colOff>
      <xdr:row>72</xdr:row>
      <xdr:rowOff>123854</xdr:rowOff>
    </xdr:to>
    <xdr:sp macro="" textlink="">
      <xdr:nvSpPr>
        <xdr:cNvPr id="258383" name="Text Box 335" hidden="1">
          <a:extLst>
            <a:ext uri="{FF2B5EF4-FFF2-40B4-BE49-F238E27FC236}">
              <a16:creationId xmlns:a16="http://schemas.microsoft.com/office/drawing/2014/main" id="{FDC0DC96-5065-49C7-891B-A85D19BC6E09}"/>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189</xdr:row>
      <xdr:rowOff>104944</xdr:rowOff>
    </xdr:from>
    <xdr:to>
      <xdr:col>5</xdr:col>
      <xdr:colOff>609600</xdr:colOff>
      <xdr:row>189</xdr:row>
      <xdr:rowOff>122647</xdr:rowOff>
    </xdr:to>
    <xdr:sp macro="" textlink="">
      <xdr:nvSpPr>
        <xdr:cNvPr id="258382" name="Text Box 334" hidden="1">
          <a:extLst>
            <a:ext uri="{FF2B5EF4-FFF2-40B4-BE49-F238E27FC236}">
              <a16:creationId xmlns:a16="http://schemas.microsoft.com/office/drawing/2014/main" id="{64FA9965-80AF-4746-BD4F-6F8823742716}"/>
            </a:ext>
          </a:extLst>
        </xdr:cNvPr>
        <xdr:cNvSpPr txBox="1">
          <a:spLocks noChangeArrowheads="1"/>
        </xdr:cNvSpPr>
      </xdr:nvSpPr>
      <xdr:spPr bwMode="auto">
        <a:xfrm>
          <a:off x="4008120" y="3044190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121142</xdr:rowOff>
    </xdr:to>
    <xdr:sp macro="" textlink="">
      <xdr:nvSpPr>
        <xdr:cNvPr id="258381" name="Text Box 333" hidden="1">
          <a:extLst>
            <a:ext uri="{FF2B5EF4-FFF2-40B4-BE49-F238E27FC236}">
              <a16:creationId xmlns:a16="http://schemas.microsoft.com/office/drawing/2014/main" id="{EA997BC3-63DB-4612-93EF-BEC5201EBE4C}"/>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121142</xdr:rowOff>
    </xdr:to>
    <xdr:sp macro="" textlink="">
      <xdr:nvSpPr>
        <xdr:cNvPr id="258380" name="Text Box 332" hidden="1">
          <a:extLst>
            <a:ext uri="{FF2B5EF4-FFF2-40B4-BE49-F238E27FC236}">
              <a16:creationId xmlns:a16="http://schemas.microsoft.com/office/drawing/2014/main" id="{9E87E258-D3AB-4908-AB19-41C54D3BCA39}"/>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6</xdr:row>
      <xdr:rowOff>114300</xdr:rowOff>
    </xdr:from>
    <xdr:to>
      <xdr:col>19</xdr:col>
      <xdr:colOff>571500</xdr:colOff>
      <xdr:row>10</xdr:row>
      <xdr:rowOff>152400</xdr:rowOff>
    </xdr:to>
    <xdr:sp macro="" textlink="">
      <xdr:nvSpPr>
        <xdr:cNvPr id="258379" name="Text Box 331" hidden="1">
          <a:extLst>
            <a:ext uri="{FF2B5EF4-FFF2-40B4-BE49-F238E27FC236}">
              <a16:creationId xmlns:a16="http://schemas.microsoft.com/office/drawing/2014/main" id="{2829A2AE-BA6F-400A-8761-4BD58E0E00FF}"/>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26</xdr:row>
      <xdr:rowOff>102870</xdr:rowOff>
    </xdr:from>
    <xdr:to>
      <xdr:col>19</xdr:col>
      <xdr:colOff>571500</xdr:colOff>
      <xdr:row>30</xdr:row>
      <xdr:rowOff>130268</xdr:rowOff>
    </xdr:to>
    <xdr:sp macro="" textlink="">
      <xdr:nvSpPr>
        <xdr:cNvPr id="258378" name="Text Box 330" hidden="1">
          <a:extLst>
            <a:ext uri="{FF2B5EF4-FFF2-40B4-BE49-F238E27FC236}">
              <a16:creationId xmlns:a16="http://schemas.microsoft.com/office/drawing/2014/main" id="{E6AD59E2-CB61-4AB9-BA8E-0F291CFDB759}"/>
            </a:ext>
          </a:extLst>
        </xdr:cNvPr>
        <xdr:cNvSpPr txBox="1">
          <a:spLocks noChangeArrowheads="1"/>
        </xdr:cNvSpPr>
      </xdr:nvSpPr>
      <xdr:spPr bwMode="auto">
        <a:xfrm>
          <a:off x="15377160" y="6088380"/>
          <a:ext cx="12801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99</xdr:row>
      <xdr:rowOff>45633</xdr:rowOff>
    </xdr:from>
    <xdr:to>
      <xdr:col>5</xdr:col>
      <xdr:colOff>621665</xdr:colOff>
      <xdr:row>100</xdr:row>
      <xdr:rowOff>122448</xdr:rowOff>
    </xdr:to>
    <xdr:sp macro="" textlink="">
      <xdr:nvSpPr>
        <xdr:cNvPr id="258377" name="Text Box 329" hidden="1">
          <a:extLst>
            <a:ext uri="{FF2B5EF4-FFF2-40B4-BE49-F238E27FC236}">
              <a16:creationId xmlns:a16="http://schemas.microsoft.com/office/drawing/2014/main" id="{A5073BB7-4AFF-442B-B408-04E61E811D7C}"/>
            </a:ext>
          </a:extLst>
        </xdr:cNvPr>
        <xdr:cNvSpPr txBox="1">
          <a:spLocks noChangeArrowheads="1"/>
        </xdr:cNvSpPr>
      </xdr:nvSpPr>
      <xdr:spPr bwMode="auto">
        <a:xfrm>
          <a:off x="3977640" y="21130260"/>
          <a:ext cx="1310640" cy="266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100</xdr:row>
      <xdr:rowOff>10003</xdr:rowOff>
    </xdr:from>
    <xdr:to>
      <xdr:col>5</xdr:col>
      <xdr:colOff>621665</xdr:colOff>
      <xdr:row>102</xdr:row>
      <xdr:rowOff>49570</xdr:rowOff>
    </xdr:to>
    <xdr:sp macro="" textlink="">
      <xdr:nvSpPr>
        <xdr:cNvPr id="258376" name="Text Box 328" hidden="1">
          <a:extLst>
            <a:ext uri="{FF2B5EF4-FFF2-40B4-BE49-F238E27FC236}">
              <a16:creationId xmlns:a16="http://schemas.microsoft.com/office/drawing/2014/main" id="{15551FA0-B281-4B8A-9B10-00E8C8EF5CDA}"/>
            </a:ext>
          </a:extLst>
        </xdr:cNvPr>
        <xdr:cNvSpPr txBox="1">
          <a:spLocks noChangeArrowheads="1"/>
        </xdr:cNvSpPr>
      </xdr:nvSpPr>
      <xdr:spPr bwMode="auto">
        <a:xfrm>
          <a:off x="3977640" y="21313140"/>
          <a:ext cx="1310640"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101</xdr:row>
      <xdr:rowOff>2590</xdr:rowOff>
    </xdr:from>
    <xdr:to>
      <xdr:col>5</xdr:col>
      <xdr:colOff>621665</xdr:colOff>
      <xdr:row>105</xdr:row>
      <xdr:rowOff>54651</xdr:rowOff>
    </xdr:to>
    <xdr:sp macro="" textlink="">
      <xdr:nvSpPr>
        <xdr:cNvPr id="258375" name="Text Box 327" hidden="1">
          <a:extLst>
            <a:ext uri="{FF2B5EF4-FFF2-40B4-BE49-F238E27FC236}">
              <a16:creationId xmlns:a16="http://schemas.microsoft.com/office/drawing/2014/main" id="{BDBB6CDE-9E86-474E-8A4A-7282FD671C3A}"/>
            </a:ext>
          </a:extLst>
        </xdr:cNvPr>
        <xdr:cNvSpPr txBox="1">
          <a:spLocks noChangeArrowheads="1"/>
        </xdr:cNvSpPr>
      </xdr:nvSpPr>
      <xdr:spPr bwMode="auto">
        <a:xfrm>
          <a:off x="3977640" y="215112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102</xdr:row>
      <xdr:rowOff>11378</xdr:rowOff>
    </xdr:from>
    <xdr:to>
      <xdr:col>5</xdr:col>
      <xdr:colOff>621665</xdr:colOff>
      <xdr:row>106</xdr:row>
      <xdr:rowOff>54649</xdr:rowOff>
    </xdr:to>
    <xdr:sp macro="" textlink="">
      <xdr:nvSpPr>
        <xdr:cNvPr id="258374" name="Text Box 326" hidden="1">
          <a:extLst>
            <a:ext uri="{FF2B5EF4-FFF2-40B4-BE49-F238E27FC236}">
              <a16:creationId xmlns:a16="http://schemas.microsoft.com/office/drawing/2014/main" id="{BEFA97BE-E4FE-4A6E-A3D1-0CF97C3691EA}"/>
            </a:ext>
          </a:extLst>
        </xdr:cNvPr>
        <xdr:cNvSpPr txBox="1">
          <a:spLocks noChangeArrowheads="1"/>
        </xdr:cNvSpPr>
      </xdr:nvSpPr>
      <xdr:spPr bwMode="auto">
        <a:xfrm>
          <a:off x="3977640" y="216941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89</xdr:row>
      <xdr:rowOff>219709</xdr:rowOff>
    </xdr:from>
    <xdr:to>
      <xdr:col>5</xdr:col>
      <xdr:colOff>621665</xdr:colOff>
      <xdr:row>94</xdr:row>
      <xdr:rowOff>29820</xdr:rowOff>
    </xdr:to>
    <xdr:sp macro="" textlink="">
      <xdr:nvSpPr>
        <xdr:cNvPr id="258373" name="Text Box 325" hidden="1">
          <a:extLst>
            <a:ext uri="{FF2B5EF4-FFF2-40B4-BE49-F238E27FC236}">
              <a16:creationId xmlns:a16="http://schemas.microsoft.com/office/drawing/2014/main" id="{25712CCA-A158-49CB-90A5-81A51961E797}"/>
            </a:ext>
          </a:extLst>
        </xdr:cNvPr>
        <xdr:cNvSpPr txBox="1">
          <a:spLocks noChangeArrowheads="1"/>
        </xdr:cNvSpPr>
      </xdr:nvSpPr>
      <xdr:spPr bwMode="auto">
        <a:xfrm>
          <a:off x="3977640" y="1934718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90</xdr:row>
      <xdr:rowOff>189601</xdr:rowOff>
    </xdr:from>
    <xdr:to>
      <xdr:col>5</xdr:col>
      <xdr:colOff>621665</xdr:colOff>
      <xdr:row>95</xdr:row>
      <xdr:rowOff>28691</xdr:rowOff>
    </xdr:to>
    <xdr:sp macro="" textlink="">
      <xdr:nvSpPr>
        <xdr:cNvPr id="258372" name="Text Box 324" hidden="1">
          <a:extLst>
            <a:ext uri="{FF2B5EF4-FFF2-40B4-BE49-F238E27FC236}">
              <a16:creationId xmlns:a16="http://schemas.microsoft.com/office/drawing/2014/main" id="{88CF8391-6588-423B-BC41-825C81231375}"/>
            </a:ext>
          </a:extLst>
        </xdr:cNvPr>
        <xdr:cNvSpPr txBox="1">
          <a:spLocks noChangeArrowheads="1"/>
        </xdr:cNvSpPr>
      </xdr:nvSpPr>
      <xdr:spPr bwMode="auto">
        <a:xfrm>
          <a:off x="3977640" y="195300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91</xdr:row>
      <xdr:rowOff>145202</xdr:rowOff>
    </xdr:from>
    <xdr:to>
      <xdr:col>5</xdr:col>
      <xdr:colOff>621665</xdr:colOff>
      <xdr:row>96</xdr:row>
      <xdr:rowOff>49739</xdr:rowOff>
    </xdr:to>
    <xdr:sp macro="" textlink="">
      <xdr:nvSpPr>
        <xdr:cNvPr id="258371" name="Text Box 323" hidden="1">
          <a:extLst>
            <a:ext uri="{FF2B5EF4-FFF2-40B4-BE49-F238E27FC236}">
              <a16:creationId xmlns:a16="http://schemas.microsoft.com/office/drawing/2014/main" id="{059F1E44-AA2C-4792-B8C9-7444CB7ADFD5}"/>
            </a:ext>
          </a:extLst>
        </xdr:cNvPr>
        <xdr:cNvSpPr txBox="1">
          <a:spLocks noChangeArrowheads="1"/>
        </xdr:cNvSpPr>
      </xdr:nvSpPr>
      <xdr:spPr bwMode="auto">
        <a:xfrm>
          <a:off x="3977640" y="197129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92</xdr:row>
      <xdr:rowOff>145204</xdr:rowOff>
    </xdr:from>
    <xdr:to>
      <xdr:col>5</xdr:col>
      <xdr:colOff>621665</xdr:colOff>
      <xdr:row>97</xdr:row>
      <xdr:rowOff>29513</xdr:rowOff>
    </xdr:to>
    <xdr:sp macro="" textlink="">
      <xdr:nvSpPr>
        <xdr:cNvPr id="258370" name="Text Box 322" hidden="1">
          <a:extLst>
            <a:ext uri="{FF2B5EF4-FFF2-40B4-BE49-F238E27FC236}">
              <a16:creationId xmlns:a16="http://schemas.microsoft.com/office/drawing/2014/main" id="{BD04BDA4-B5E8-4F8D-88A9-78987995F233}"/>
            </a:ext>
          </a:extLst>
        </xdr:cNvPr>
        <xdr:cNvSpPr txBox="1">
          <a:spLocks noChangeArrowheads="1"/>
        </xdr:cNvSpPr>
      </xdr:nvSpPr>
      <xdr:spPr bwMode="auto">
        <a:xfrm>
          <a:off x="3977640" y="1989582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184</xdr:row>
      <xdr:rowOff>2712</xdr:rowOff>
    </xdr:from>
    <xdr:to>
      <xdr:col>6</xdr:col>
      <xdr:colOff>38100</xdr:colOff>
      <xdr:row>192</xdr:row>
      <xdr:rowOff>64134</xdr:rowOff>
    </xdr:to>
    <xdr:sp macro="" textlink="">
      <xdr:nvSpPr>
        <xdr:cNvPr id="258369" name="Text Box 321" hidden="1">
          <a:extLst>
            <a:ext uri="{FF2B5EF4-FFF2-40B4-BE49-F238E27FC236}">
              <a16:creationId xmlns:a16="http://schemas.microsoft.com/office/drawing/2014/main" id="{67F15A34-BCD8-4AB3-AC34-6E9F55767695}"/>
            </a:ext>
          </a:extLst>
        </xdr:cNvPr>
        <xdr:cNvSpPr txBox="1">
          <a:spLocks noChangeArrowheads="1"/>
        </xdr:cNvSpPr>
      </xdr:nvSpPr>
      <xdr:spPr bwMode="auto">
        <a:xfrm>
          <a:off x="4046220" y="29458920"/>
          <a:ext cx="1447800" cy="1501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57</xdr:row>
      <xdr:rowOff>104986</xdr:rowOff>
    </xdr:to>
    <xdr:sp macro="" textlink="">
      <xdr:nvSpPr>
        <xdr:cNvPr id="258368" name="Text Box 320" hidden="1">
          <a:extLst>
            <a:ext uri="{FF2B5EF4-FFF2-40B4-BE49-F238E27FC236}">
              <a16:creationId xmlns:a16="http://schemas.microsoft.com/office/drawing/2014/main" id="{92CF7599-8095-45A7-8515-B88FA5BCB785}"/>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57</xdr:row>
      <xdr:rowOff>104986</xdr:rowOff>
    </xdr:to>
    <xdr:sp macro="" textlink="">
      <xdr:nvSpPr>
        <xdr:cNvPr id="258367" name="Text Box 319" hidden="1">
          <a:extLst>
            <a:ext uri="{FF2B5EF4-FFF2-40B4-BE49-F238E27FC236}">
              <a16:creationId xmlns:a16="http://schemas.microsoft.com/office/drawing/2014/main" id="{633F0370-FFD8-465C-A900-8F128120F86D}"/>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47</xdr:row>
      <xdr:rowOff>305596</xdr:rowOff>
    </xdr:from>
    <xdr:to>
      <xdr:col>5</xdr:col>
      <xdr:colOff>609600</xdr:colOff>
      <xdr:row>50</xdr:row>
      <xdr:rowOff>12593</xdr:rowOff>
    </xdr:to>
    <xdr:sp macro="" textlink="">
      <xdr:nvSpPr>
        <xdr:cNvPr id="258366" name="Text Box 318" hidden="1">
          <a:extLst>
            <a:ext uri="{FF2B5EF4-FFF2-40B4-BE49-F238E27FC236}">
              <a16:creationId xmlns:a16="http://schemas.microsoft.com/office/drawing/2014/main" id="{F988E25E-CC29-478C-B77F-0C10E80CC840}"/>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47</xdr:row>
      <xdr:rowOff>429204</xdr:rowOff>
    </xdr:from>
    <xdr:to>
      <xdr:col>5</xdr:col>
      <xdr:colOff>609600</xdr:colOff>
      <xdr:row>49</xdr:row>
      <xdr:rowOff>336442</xdr:rowOff>
    </xdr:to>
    <xdr:sp macro="" textlink="">
      <xdr:nvSpPr>
        <xdr:cNvPr id="258365" name="Text Box 317" hidden="1">
          <a:extLst>
            <a:ext uri="{FF2B5EF4-FFF2-40B4-BE49-F238E27FC236}">
              <a16:creationId xmlns:a16="http://schemas.microsoft.com/office/drawing/2014/main" id="{BDE439F8-1CF0-46B0-A293-1E068CD760B1}"/>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51</xdr:row>
      <xdr:rowOff>9632</xdr:rowOff>
    </xdr:from>
    <xdr:to>
      <xdr:col>5</xdr:col>
      <xdr:colOff>609600</xdr:colOff>
      <xdr:row>53</xdr:row>
      <xdr:rowOff>85975</xdr:rowOff>
    </xdr:to>
    <xdr:sp macro="" textlink="">
      <xdr:nvSpPr>
        <xdr:cNvPr id="258364" name="Text Box 316" hidden="1">
          <a:extLst>
            <a:ext uri="{FF2B5EF4-FFF2-40B4-BE49-F238E27FC236}">
              <a16:creationId xmlns:a16="http://schemas.microsoft.com/office/drawing/2014/main" id="{A7D6315B-E7CC-4850-BAA0-7490BBCC8041}"/>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161461</xdr:rowOff>
    </xdr:from>
    <xdr:to>
      <xdr:col>5</xdr:col>
      <xdr:colOff>609600</xdr:colOff>
      <xdr:row>68</xdr:row>
      <xdr:rowOff>87312</xdr:rowOff>
    </xdr:to>
    <xdr:sp macro="" textlink="">
      <xdr:nvSpPr>
        <xdr:cNvPr id="258363" name="Text Box 315" hidden="1">
          <a:extLst>
            <a:ext uri="{FF2B5EF4-FFF2-40B4-BE49-F238E27FC236}">
              <a16:creationId xmlns:a16="http://schemas.microsoft.com/office/drawing/2014/main" id="{CF8B3440-74F0-4C5B-8F61-5FC3B15D4B3E}"/>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150786</xdr:rowOff>
    </xdr:from>
    <xdr:to>
      <xdr:col>5</xdr:col>
      <xdr:colOff>609600</xdr:colOff>
      <xdr:row>71</xdr:row>
      <xdr:rowOff>87339</xdr:rowOff>
    </xdr:to>
    <xdr:sp macro="" textlink="">
      <xdr:nvSpPr>
        <xdr:cNvPr id="258362" name="Text Box 314" hidden="1">
          <a:extLst>
            <a:ext uri="{FF2B5EF4-FFF2-40B4-BE49-F238E27FC236}">
              <a16:creationId xmlns:a16="http://schemas.microsoft.com/office/drawing/2014/main" id="{203C464C-9BF5-448A-961E-2B17E95AE482}"/>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341840</xdr:rowOff>
    </xdr:from>
    <xdr:to>
      <xdr:col>5</xdr:col>
      <xdr:colOff>609600</xdr:colOff>
      <xdr:row>72</xdr:row>
      <xdr:rowOff>123854</xdr:rowOff>
    </xdr:to>
    <xdr:sp macro="" textlink="">
      <xdr:nvSpPr>
        <xdr:cNvPr id="258361" name="Text Box 313" hidden="1">
          <a:extLst>
            <a:ext uri="{FF2B5EF4-FFF2-40B4-BE49-F238E27FC236}">
              <a16:creationId xmlns:a16="http://schemas.microsoft.com/office/drawing/2014/main" id="{F026A163-DDF7-44DC-A147-755DD18FA49F}"/>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152375</xdr:rowOff>
    </xdr:from>
    <xdr:to>
      <xdr:col>5</xdr:col>
      <xdr:colOff>609600</xdr:colOff>
      <xdr:row>72</xdr:row>
      <xdr:rowOff>123854</xdr:rowOff>
    </xdr:to>
    <xdr:sp macro="" textlink="">
      <xdr:nvSpPr>
        <xdr:cNvPr id="258360" name="Text Box 312" hidden="1">
          <a:extLst>
            <a:ext uri="{FF2B5EF4-FFF2-40B4-BE49-F238E27FC236}">
              <a16:creationId xmlns:a16="http://schemas.microsoft.com/office/drawing/2014/main" id="{D5F12C2E-C06A-4C09-9E83-EEE556EAD26C}"/>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189</xdr:row>
      <xdr:rowOff>104944</xdr:rowOff>
    </xdr:from>
    <xdr:to>
      <xdr:col>5</xdr:col>
      <xdr:colOff>609600</xdr:colOff>
      <xdr:row>189</xdr:row>
      <xdr:rowOff>122647</xdr:rowOff>
    </xdr:to>
    <xdr:sp macro="" textlink="">
      <xdr:nvSpPr>
        <xdr:cNvPr id="258359" name="Text Box 311" hidden="1">
          <a:extLst>
            <a:ext uri="{FF2B5EF4-FFF2-40B4-BE49-F238E27FC236}">
              <a16:creationId xmlns:a16="http://schemas.microsoft.com/office/drawing/2014/main" id="{9E232606-1C3A-43FA-8BE9-0A82D6532280}"/>
            </a:ext>
          </a:extLst>
        </xdr:cNvPr>
        <xdr:cNvSpPr txBox="1">
          <a:spLocks noChangeArrowheads="1"/>
        </xdr:cNvSpPr>
      </xdr:nvSpPr>
      <xdr:spPr bwMode="auto">
        <a:xfrm>
          <a:off x="4008120" y="3044190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121142</xdr:rowOff>
    </xdr:to>
    <xdr:sp macro="" textlink="">
      <xdr:nvSpPr>
        <xdr:cNvPr id="258358" name="Text Box 310" hidden="1">
          <a:extLst>
            <a:ext uri="{FF2B5EF4-FFF2-40B4-BE49-F238E27FC236}">
              <a16:creationId xmlns:a16="http://schemas.microsoft.com/office/drawing/2014/main" id="{2DC15A36-7ECD-4B4E-8181-02A3915D69AE}"/>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121142</xdr:rowOff>
    </xdr:to>
    <xdr:sp macro="" textlink="">
      <xdr:nvSpPr>
        <xdr:cNvPr id="258357" name="Text Box 309" hidden="1">
          <a:extLst>
            <a:ext uri="{FF2B5EF4-FFF2-40B4-BE49-F238E27FC236}">
              <a16:creationId xmlns:a16="http://schemas.microsoft.com/office/drawing/2014/main" id="{12451A23-8065-47C5-9AB3-90A3D17855B0}"/>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6</xdr:row>
      <xdr:rowOff>114300</xdr:rowOff>
    </xdr:from>
    <xdr:to>
      <xdr:col>19</xdr:col>
      <xdr:colOff>571500</xdr:colOff>
      <xdr:row>10</xdr:row>
      <xdr:rowOff>152400</xdr:rowOff>
    </xdr:to>
    <xdr:sp macro="" textlink="">
      <xdr:nvSpPr>
        <xdr:cNvPr id="258356" name="Text Box 308" hidden="1">
          <a:extLst>
            <a:ext uri="{FF2B5EF4-FFF2-40B4-BE49-F238E27FC236}">
              <a16:creationId xmlns:a16="http://schemas.microsoft.com/office/drawing/2014/main" id="{45BF7731-56C5-4A9B-9549-ACA07095F0E1}"/>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26</xdr:row>
      <xdr:rowOff>102870</xdr:rowOff>
    </xdr:from>
    <xdr:to>
      <xdr:col>19</xdr:col>
      <xdr:colOff>571500</xdr:colOff>
      <xdr:row>30</xdr:row>
      <xdr:rowOff>130268</xdr:rowOff>
    </xdr:to>
    <xdr:sp macro="" textlink="">
      <xdr:nvSpPr>
        <xdr:cNvPr id="258355" name="Text Box 307" hidden="1">
          <a:extLst>
            <a:ext uri="{FF2B5EF4-FFF2-40B4-BE49-F238E27FC236}">
              <a16:creationId xmlns:a16="http://schemas.microsoft.com/office/drawing/2014/main" id="{B86ACBC0-131D-4ABF-BBC0-F3695A121558}"/>
            </a:ext>
          </a:extLst>
        </xdr:cNvPr>
        <xdr:cNvSpPr txBox="1">
          <a:spLocks noChangeArrowheads="1"/>
        </xdr:cNvSpPr>
      </xdr:nvSpPr>
      <xdr:spPr bwMode="auto">
        <a:xfrm>
          <a:off x="15377160" y="6088380"/>
          <a:ext cx="12801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99</xdr:row>
      <xdr:rowOff>45633</xdr:rowOff>
    </xdr:from>
    <xdr:to>
      <xdr:col>5</xdr:col>
      <xdr:colOff>621665</xdr:colOff>
      <xdr:row>100</xdr:row>
      <xdr:rowOff>122448</xdr:rowOff>
    </xdr:to>
    <xdr:sp macro="" textlink="">
      <xdr:nvSpPr>
        <xdr:cNvPr id="258354" name="Text Box 306" hidden="1">
          <a:extLst>
            <a:ext uri="{FF2B5EF4-FFF2-40B4-BE49-F238E27FC236}">
              <a16:creationId xmlns:a16="http://schemas.microsoft.com/office/drawing/2014/main" id="{EF8D2591-1797-4250-9DCF-6EE4DF650F48}"/>
            </a:ext>
          </a:extLst>
        </xdr:cNvPr>
        <xdr:cNvSpPr txBox="1">
          <a:spLocks noChangeArrowheads="1"/>
        </xdr:cNvSpPr>
      </xdr:nvSpPr>
      <xdr:spPr bwMode="auto">
        <a:xfrm>
          <a:off x="3977640" y="21130260"/>
          <a:ext cx="1310640" cy="266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100</xdr:row>
      <xdr:rowOff>10003</xdr:rowOff>
    </xdr:from>
    <xdr:to>
      <xdr:col>5</xdr:col>
      <xdr:colOff>621665</xdr:colOff>
      <xdr:row>102</xdr:row>
      <xdr:rowOff>49570</xdr:rowOff>
    </xdr:to>
    <xdr:sp macro="" textlink="">
      <xdr:nvSpPr>
        <xdr:cNvPr id="258353" name="Text Box 305" hidden="1">
          <a:extLst>
            <a:ext uri="{FF2B5EF4-FFF2-40B4-BE49-F238E27FC236}">
              <a16:creationId xmlns:a16="http://schemas.microsoft.com/office/drawing/2014/main" id="{C792FC1B-4B44-4AA4-9DC5-4C639F77A9C8}"/>
            </a:ext>
          </a:extLst>
        </xdr:cNvPr>
        <xdr:cNvSpPr txBox="1">
          <a:spLocks noChangeArrowheads="1"/>
        </xdr:cNvSpPr>
      </xdr:nvSpPr>
      <xdr:spPr bwMode="auto">
        <a:xfrm>
          <a:off x="3977640" y="21313140"/>
          <a:ext cx="1310640"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101</xdr:row>
      <xdr:rowOff>2590</xdr:rowOff>
    </xdr:from>
    <xdr:to>
      <xdr:col>5</xdr:col>
      <xdr:colOff>621665</xdr:colOff>
      <xdr:row>105</xdr:row>
      <xdr:rowOff>54651</xdr:rowOff>
    </xdr:to>
    <xdr:sp macro="" textlink="">
      <xdr:nvSpPr>
        <xdr:cNvPr id="258352" name="Text Box 304" hidden="1">
          <a:extLst>
            <a:ext uri="{FF2B5EF4-FFF2-40B4-BE49-F238E27FC236}">
              <a16:creationId xmlns:a16="http://schemas.microsoft.com/office/drawing/2014/main" id="{24B11DB6-3016-4050-B70F-DD8EA2BD24E9}"/>
            </a:ext>
          </a:extLst>
        </xdr:cNvPr>
        <xdr:cNvSpPr txBox="1">
          <a:spLocks noChangeArrowheads="1"/>
        </xdr:cNvSpPr>
      </xdr:nvSpPr>
      <xdr:spPr bwMode="auto">
        <a:xfrm>
          <a:off x="3977640" y="215112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102</xdr:row>
      <xdr:rowOff>11378</xdr:rowOff>
    </xdr:from>
    <xdr:to>
      <xdr:col>5</xdr:col>
      <xdr:colOff>621665</xdr:colOff>
      <xdr:row>106</xdr:row>
      <xdr:rowOff>54649</xdr:rowOff>
    </xdr:to>
    <xdr:sp macro="" textlink="">
      <xdr:nvSpPr>
        <xdr:cNvPr id="258351" name="Text Box 303" hidden="1">
          <a:extLst>
            <a:ext uri="{FF2B5EF4-FFF2-40B4-BE49-F238E27FC236}">
              <a16:creationId xmlns:a16="http://schemas.microsoft.com/office/drawing/2014/main" id="{E4476597-BF3F-48E7-91F2-CD38D90D49D1}"/>
            </a:ext>
          </a:extLst>
        </xdr:cNvPr>
        <xdr:cNvSpPr txBox="1">
          <a:spLocks noChangeArrowheads="1"/>
        </xdr:cNvSpPr>
      </xdr:nvSpPr>
      <xdr:spPr bwMode="auto">
        <a:xfrm>
          <a:off x="3977640" y="216941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89</xdr:row>
      <xdr:rowOff>219709</xdr:rowOff>
    </xdr:from>
    <xdr:to>
      <xdr:col>5</xdr:col>
      <xdr:colOff>621665</xdr:colOff>
      <xdr:row>94</xdr:row>
      <xdr:rowOff>29820</xdr:rowOff>
    </xdr:to>
    <xdr:sp macro="" textlink="">
      <xdr:nvSpPr>
        <xdr:cNvPr id="258350" name="Text Box 302" hidden="1">
          <a:extLst>
            <a:ext uri="{FF2B5EF4-FFF2-40B4-BE49-F238E27FC236}">
              <a16:creationId xmlns:a16="http://schemas.microsoft.com/office/drawing/2014/main" id="{4E48A858-4A68-4447-8227-ABF43682C5E0}"/>
            </a:ext>
          </a:extLst>
        </xdr:cNvPr>
        <xdr:cNvSpPr txBox="1">
          <a:spLocks noChangeArrowheads="1"/>
        </xdr:cNvSpPr>
      </xdr:nvSpPr>
      <xdr:spPr bwMode="auto">
        <a:xfrm>
          <a:off x="3977640" y="1934718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90</xdr:row>
      <xdr:rowOff>189601</xdr:rowOff>
    </xdr:from>
    <xdr:to>
      <xdr:col>5</xdr:col>
      <xdr:colOff>621665</xdr:colOff>
      <xdr:row>95</xdr:row>
      <xdr:rowOff>28691</xdr:rowOff>
    </xdr:to>
    <xdr:sp macro="" textlink="">
      <xdr:nvSpPr>
        <xdr:cNvPr id="258349" name="Text Box 301" hidden="1">
          <a:extLst>
            <a:ext uri="{FF2B5EF4-FFF2-40B4-BE49-F238E27FC236}">
              <a16:creationId xmlns:a16="http://schemas.microsoft.com/office/drawing/2014/main" id="{77F76480-31A8-4C85-855A-E487970BC13C}"/>
            </a:ext>
          </a:extLst>
        </xdr:cNvPr>
        <xdr:cNvSpPr txBox="1">
          <a:spLocks noChangeArrowheads="1"/>
        </xdr:cNvSpPr>
      </xdr:nvSpPr>
      <xdr:spPr bwMode="auto">
        <a:xfrm>
          <a:off x="3977640" y="195300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91</xdr:row>
      <xdr:rowOff>145202</xdr:rowOff>
    </xdr:from>
    <xdr:to>
      <xdr:col>5</xdr:col>
      <xdr:colOff>621665</xdr:colOff>
      <xdr:row>96</xdr:row>
      <xdr:rowOff>49739</xdr:rowOff>
    </xdr:to>
    <xdr:sp macro="" textlink="">
      <xdr:nvSpPr>
        <xdr:cNvPr id="258348" name="Text Box 300" hidden="1">
          <a:extLst>
            <a:ext uri="{FF2B5EF4-FFF2-40B4-BE49-F238E27FC236}">
              <a16:creationId xmlns:a16="http://schemas.microsoft.com/office/drawing/2014/main" id="{EA3D5DF6-30E4-4F88-8DDD-D464096E7975}"/>
            </a:ext>
          </a:extLst>
        </xdr:cNvPr>
        <xdr:cNvSpPr txBox="1">
          <a:spLocks noChangeArrowheads="1"/>
        </xdr:cNvSpPr>
      </xdr:nvSpPr>
      <xdr:spPr bwMode="auto">
        <a:xfrm>
          <a:off x="3977640" y="197129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92</xdr:row>
      <xdr:rowOff>145204</xdr:rowOff>
    </xdr:from>
    <xdr:to>
      <xdr:col>5</xdr:col>
      <xdr:colOff>621665</xdr:colOff>
      <xdr:row>97</xdr:row>
      <xdr:rowOff>29513</xdr:rowOff>
    </xdr:to>
    <xdr:sp macro="" textlink="">
      <xdr:nvSpPr>
        <xdr:cNvPr id="258347" name="Text Box 299" hidden="1">
          <a:extLst>
            <a:ext uri="{FF2B5EF4-FFF2-40B4-BE49-F238E27FC236}">
              <a16:creationId xmlns:a16="http://schemas.microsoft.com/office/drawing/2014/main" id="{0882AE3B-FB21-42BD-B40E-3E06C3809332}"/>
            </a:ext>
          </a:extLst>
        </xdr:cNvPr>
        <xdr:cNvSpPr txBox="1">
          <a:spLocks noChangeArrowheads="1"/>
        </xdr:cNvSpPr>
      </xdr:nvSpPr>
      <xdr:spPr bwMode="auto">
        <a:xfrm>
          <a:off x="3977640" y="1989582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184</xdr:row>
      <xdr:rowOff>2712</xdr:rowOff>
    </xdr:from>
    <xdr:to>
      <xdr:col>6</xdr:col>
      <xdr:colOff>38100</xdr:colOff>
      <xdr:row>192</xdr:row>
      <xdr:rowOff>64134</xdr:rowOff>
    </xdr:to>
    <xdr:sp macro="" textlink="">
      <xdr:nvSpPr>
        <xdr:cNvPr id="258337" name="Text Box 289" hidden="1">
          <a:extLst>
            <a:ext uri="{FF2B5EF4-FFF2-40B4-BE49-F238E27FC236}">
              <a16:creationId xmlns:a16="http://schemas.microsoft.com/office/drawing/2014/main" id="{4AC14EC7-D192-49E4-A146-0ED7F50B8F58}"/>
            </a:ext>
          </a:extLst>
        </xdr:cNvPr>
        <xdr:cNvSpPr txBox="1">
          <a:spLocks noChangeArrowheads="1"/>
        </xdr:cNvSpPr>
      </xdr:nvSpPr>
      <xdr:spPr bwMode="auto">
        <a:xfrm>
          <a:off x="4046220" y="29458920"/>
          <a:ext cx="1447800" cy="1501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57</xdr:row>
      <xdr:rowOff>104986</xdr:rowOff>
    </xdr:to>
    <xdr:sp macro="" textlink="">
      <xdr:nvSpPr>
        <xdr:cNvPr id="258336" name="Text Box 288" hidden="1">
          <a:extLst>
            <a:ext uri="{FF2B5EF4-FFF2-40B4-BE49-F238E27FC236}">
              <a16:creationId xmlns:a16="http://schemas.microsoft.com/office/drawing/2014/main" id="{3D704F4B-35BC-4AE2-B9FF-BBEEEEAB5BFA}"/>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57</xdr:row>
      <xdr:rowOff>104986</xdr:rowOff>
    </xdr:to>
    <xdr:sp macro="" textlink="">
      <xdr:nvSpPr>
        <xdr:cNvPr id="258335" name="Text Box 287" hidden="1">
          <a:extLst>
            <a:ext uri="{FF2B5EF4-FFF2-40B4-BE49-F238E27FC236}">
              <a16:creationId xmlns:a16="http://schemas.microsoft.com/office/drawing/2014/main" id="{DA6FA2FF-A644-441E-A3F6-994568EB1006}"/>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47</xdr:row>
      <xdr:rowOff>305596</xdr:rowOff>
    </xdr:from>
    <xdr:to>
      <xdr:col>5</xdr:col>
      <xdr:colOff>609600</xdr:colOff>
      <xdr:row>50</xdr:row>
      <xdr:rowOff>12593</xdr:rowOff>
    </xdr:to>
    <xdr:sp macro="" textlink="">
      <xdr:nvSpPr>
        <xdr:cNvPr id="258334" name="Text Box 286" hidden="1">
          <a:extLst>
            <a:ext uri="{FF2B5EF4-FFF2-40B4-BE49-F238E27FC236}">
              <a16:creationId xmlns:a16="http://schemas.microsoft.com/office/drawing/2014/main" id="{BB1105A4-7653-43AC-81C9-56F32DE1BD81}"/>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47</xdr:row>
      <xdr:rowOff>429204</xdr:rowOff>
    </xdr:from>
    <xdr:to>
      <xdr:col>5</xdr:col>
      <xdr:colOff>609600</xdr:colOff>
      <xdr:row>49</xdr:row>
      <xdr:rowOff>336442</xdr:rowOff>
    </xdr:to>
    <xdr:sp macro="" textlink="">
      <xdr:nvSpPr>
        <xdr:cNvPr id="258333" name="Text Box 285" hidden="1">
          <a:extLst>
            <a:ext uri="{FF2B5EF4-FFF2-40B4-BE49-F238E27FC236}">
              <a16:creationId xmlns:a16="http://schemas.microsoft.com/office/drawing/2014/main" id="{95E17EE9-8C61-4CE7-8473-548A18E44FAF}"/>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51</xdr:row>
      <xdr:rowOff>9632</xdr:rowOff>
    </xdr:from>
    <xdr:to>
      <xdr:col>5</xdr:col>
      <xdr:colOff>609600</xdr:colOff>
      <xdr:row>53</xdr:row>
      <xdr:rowOff>85975</xdr:rowOff>
    </xdr:to>
    <xdr:sp macro="" textlink="">
      <xdr:nvSpPr>
        <xdr:cNvPr id="258332" name="Text Box 284" hidden="1">
          <a:extLst>
            <a:ext uri="{FF2B5EF4-FFF2-40B4-BE49-F238E27FC236}">
              <a16:creationId xmlns:a16="http://schemas.microsoft.com/office/drawing/2014/main" id="{D957B52A-4F3B-4281-A92D-005C3DE050EF}"/>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161461</xdr:rowOff>
    </xdr:from>
    <xdr:to>
      <xdr:col>5</xdr:col>
      <xdr:colOff>609600</xdr:colOff>
      <xdr:row>68</xdr:row>
      <xdr:rowOff>87312</xdr:rowOff>
    </xdr:to>
    <xdr:sp macro="" textlink="">
      <xdr:nvSpPr>
        <xdr:cNvPr id="258331" name="Text Box 283" hidden="1">
          <a:extLst>
            <a:ext uri="{FF2B5EF4-FFF2-40B4-BE49-F238E27FC236}">
              <a16:creationId xmlns:a16="http://schemas.microsoft.com/office/drawing/2014/main" id="{EB149AC4-363D-418C-9D73-048084F9E378}"/>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150786</xdr:rowOff>
    </xdr:from>
    <xdr:to>
      <xdr:col>5</xdr:col>
      <xdr:colOff>609600</xdr:colOff>
      <xdr:row>71</xdr:row>
      <xdr:rowOff>87339</xdr:rowOff>
    </xdr:to>
    <xdr:sp macro="" textlink="">
      <xdr:nvSpPr>
        <xdr:cNvPr id="258330" name="Text Box 282" hidden="1">
          <a:extLst>
            <a:ext uri="{FF2B5EF4-FFF2-40B4-BE49-F238E27FC236}">
              <a16:creationId xmlns:a16="http://schemas.microsoft.com/office/drawing/2014/main" id="{EA38855F-DE63-4E72-821C-BC033AC3AA3C}"/>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341840</xdr:rowOff>
    </xdr:from>
    <xdr:to>
      <xdr:col>5</xdr:col>
      <xdr:colOff>609600</xdr:colOff>
      <xdr:row>72</xdr:row>
      <xdr:rowOff>123854</xdr:rowOff>
    </xdr:to>
    <xdr:sp macro="" textlink="">
      <xdr:nvSpPr>
        <xdr:cNvPr id="258329" name="Text Box 281" hidden="1">
          <a:extLst>
            <a:ext uri="{FF2B5EF4-FFF2-40B4-BE49-F238E27FC236}">
              <a16:creationId xmlns:a16="http://schemas.microsoft.com/office/drawing/2014/main" id="{F9613853-5704-41FB-9F7D-DA8946C6A485}"/>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152375</xdr:rowOff>
    </xdr:from>
    <xdr:to>
      <xdr:col>5</xdr:col>
      <xdr:colOff>609600</xdr:colOff>
      <xdr:row>72</xdr:row>
      <xdr:rowOff>123854</xdr:rowOff>
    </xdr:to>
    <xdr:sp macro="" textlink="">
      <xdr:nvSpPr>
        <xdr:cNvPr id="258328" name="Text Box 280" hidden="1">
          <a:extLst>
            <a:ext uri="{FF2B5EF4-FFF2-40B4-BE49-F238E27FC236}">
              <a16:creationId xmlns:a16="http://schemas.microsoft.com/office/drawing/2014/main" id="{61433F9B-0BEF-44C0-9DBE-3CBBEF790E37}"/>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189</xdr:row>
      <xdr:rowOff>104944</xdr:rowOff>
    </xdr:from>
    <xdr:to>
      <xdr:col>5</xdr:col>
      <xdr:colOff>609600</xdr:colOff>
      <xdr:row>189</xdr:row>
      <xdr:rowOff>122647</xdr:rowOff>
    </xdr:to>
    <xdr:sp macro="" textlink="">
      <xdr:nvSpPr>
        <xdr:cNvPr id="258327" name="Text Box 279" hidden="1">
          <a:extLst>
            <a:ext uri="{FF2B5EF4-FFF2-40B4-BE49-F238E27FC236}">
              <a16:creationId xmlns:a16="http://schemas.microsoft.com/office/drawing/2014/main" id="{CD13DF43-0913-4B12-95B3-58D117B79F87}"/>
            </a:ext>
          </a:extLst>
        </xdr:cNvPr>
        <xdr:cNvSpPr txBox="1">
          <a:spLocks noChangeArrowheads="1"/>
        </xdr:cNvSpPr>
      </xdr:nvSpPr>
      <xdr:spPr bwMode="auto">
        <a:xfrm>
          <a:off x="4008120" y="3044190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121142</xdr:rowOff>
    </xdr:to>
    <xdr:sp macro="" textlink="">
      <xdr:nvSpPr>
        <xdr:cNvPr id="258326" name="Text Box 278" hidden="1">
          <a:extLst>
            <a:ext uri="{FF2B5EF4-FFF2-40B4-BE49-F238E27FC236}">
              <a16:creationId xmlns:a16="http://schemas.microsoft.com/office/drawing/2014/main" id="{179597A6-0439-433F-A05B-522AC10FA330}"/>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121142</xdr:rowOff>
    </xdr:to>
    <xdr:sp macro="" textlink="">
      <xdr:nvSpPr>
        <xdr:cNvPr id="258325" name="Text Box 277" hidden="1">
          <a:extLst>
            <a:ext uri="{FF2B5EF4-FFF2-40B4-BE49-F238E27FC236}">
              <a16:creationId xmlns:a16="http://schemas.microsoft.com/office/drawing/2014/main" id="{348FDA4C-A76C-41B0-A994-41210319C35B}"/>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6</xdr:row>
      <xdr:rowOff>114300</xdr:rowOff>
    </xdr:from>
    <xdr:to>
      <xdr:col>19</xdr:col>
      <xdr:colOff>571500</xdr:colOff>
      <xdr:row>10</xdr:row>
      <xdr:rowOff>152400</xdr:rowOff>
    </xdr:to>
    <xdr:sp macro="" textlink="">
      <xdr:nvSpPr>
        <xdr:cNvPr id="258324" name="Text Box 276" hidden="1">
          <a:extLst>
            <a:ext uri="{FF2B5EF4-FFF2-40B4-BE49-F238E27FC236}">
              <a16:creationId xmlns:a16="http://schemas.microsoft.com/office/drawing/2014/main" id="{4257807F-6444-4F52-8636-06783DDF69DB}"/>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26</xdr:row>
      <xdr:rowOff>102870</xdr:rowOff>
    </xdr:from>
    <xdr:to>
      <xdr:col>19</xdr:col>
      <xdr:colOff>571500</xdr:colOff>
      <xdr:row>30</xdr:row>
      <xdr:rowOff>130268</xdr:rowOff>
    </xdr:to>
    <xdr:sp macro="" textlink="">
      <xdr:nvSpPr>
        <xdr:cNvPr id="258338" name="Text Box 290" hidden="1">
          <a:extLst>
            <a:ext uri="{FF2B5EF4-FFF2-40B4-BE49-F238E27FC236}">
              <a16:creationId xmlns:a16="http://schemas.microsoft.com/office/drawing/2014/main" id="{BB8FA034-C1D5-418A-9CAD-7312C9C66EBB}"/>
            </a:ext>
          </a:extLst>
        </xdr:cNvPr>
        <xdr:cNvSpPr txBox="1">
          <a:spLocks noChangeArrowheads="1"/>
        </xdr:cNvSpPr>
      </xdr:nvSpPr>
      <xdr:spPr bwMode="auto">
        <a:xfrm>
          <a:off x="15377160" y="6088380"/>
          <a:ext cx="1280160" cy="76962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99</xdr:row>
      <xdr:rowOff>45633</xdr:rowOff>
    </xdr:from>
    <xdr:to>
      <xdr:col>5</xdr:col>
      <xdr:colOff>621665</xdr:colOff>
      <xdr:row>100</xdr:row>
      <xdr:rowOff>122448</xdr:rowOff>
    </xdr:to>
    <xdr:sp macro="" textlink="">
      <xdr:nvSpPr>
        <xdr:cNvPr id="258339" name="Text Box 291" hidden="1">
          <a:extLst>
            <a:ext uri="{FF2B5EF4-FFF2-40B4-BE49-F238E27FC236}">
              <a16:creationId xmlns:a16="http://schemas.microsoft.com/office/drawing/2014/main" id="{755B1C05-CF81-467A-934A-272D424CC761}"/>
            </a:ext>
          </a:extLst>
        </xdr:cNvPr>
        <xdr:cNvSpPr txBox="1">
          <a:spLocks noChangeArrowheads="1"/>
        </xdr:cNvSpPr>
      </xdr:nvSpPr>
      <xdr:spPr bwMode="auto">
        <a:xfrm>
          <a:off x="3977640" y="21130260"/>
          <a:ext cx="1310640" cy="266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100</xdr:row>
      <xdr:rowOff>10003</xdr:rowOff>
    </xdr:from>
    <xdr:to>
      <xdr:col>5</xdr:col>
      <xdr:colOff>621665</xdr:colOff>
      <xdr:row>102</xdr:row>
      <xdr:rowOff>49570</xdr:rowOff>
    </xdr:to>
    <xdr:sp macro="" textlink="">
      <xdr:nvSpPr>
        <xdr:cNvPr id="258340" name="Text Box 292" hidden="1">
          <a:extLst>
            <a:ext uri="{FF2B5EF4-FFF2-40B4-BE49-F238E27FC236}">
              <a16:creationId xmlns:a16="http://schemas.microsoft.com/office/drawing/2014/main" id="{4DC7C797-B0AD-4D8D-A853-2BF5EA49EF8C}"/>
            </a:ext>
          </a:extLst>
        </xdr:cNvPr>
        <xdr:cNvSpPr txBox="1">
          <a:spLocks noChangeArrowheads="1"/>
        </xdr:cNvSpPr>
      </xdr:nvSpPr>
      <xdr:spPr bwMode="auto">
        <a:xfrm>
          <a:off x="3977640" y="21313140"/>
          <a:ext cx="1310640" cy="457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101</xdr:row>
      <xdr:rowOff>2590</xdr:rowOff>
    </xdr:from>
    <xdr:to>
      <xdr:col>5</xdr:col>
      <xdr:colOff>621665</xdr:colOff>
      <xdr:row>105</xdr:row>
      <xdr:rowOff>54651</xdr:rowOff>
    </xdr:to>
    <xdr:sp macro="" textlink="">
      <xdr:nvSpPr>
        <xdr:cNvPr id="258341" name="Text Box 293" hidden="1">
          <a:extLst>
            <a:ext uri="{FF2B5EF4-FFF2-40B4-BE49-F238E27FC236}">
              <a16:creationId xmlns:a16="http://schemas.microsoft.com/office/drawing/2014/main" id="{5727F1EE-CAEB-4385-9AE9-44B7128C6D1C}"/>
            </a:ext>
          </a:extLst>
        </xdr:cNvPr>
        <xdr:cNvSpPr txBox="1">
          <a:spLocks noChangeArrowheads="1"/>
        </xdr:cNvSpPr>
      </xdr:nvSpPr>
      <xdr:spPr bwMode="auto">
        <a:xfrm>
          <a:off x="3977640" y="2151126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102</xdr:row>
      <xdr:rowOff>11378</xdr:rowOff>
    </xdr:from>
    <xdr:to>
      <xdr:col>5</xdr:col>
      <xdr:colOff>621665</xdr:colOff>
      <xdr:row>106</xdr:row>
      <xdr:rowOff>54649</xdr:rowOff>
    </xdr:to>
    <xdr:sp macro="" textlink="">
      <xdr:nvSpPr>
        <xdr:cNvPr id="258342" name="Text Box 294" hidden="1">
          <a:extLst>
            <a:ext uri="{FF2B5EF4-FFF2-40B4-BE49-F238E27FC236}">
              <a16:creationId xmlns:a16="http://schemas.microsoft.com/office/drawing/2014/main" id="{16557773-ACA3-4437-81FD-9EEDC223C10A}"/>
            </a:ext>
          </a:extLst>
        </xdr:cNvPr>
        <xdr:cNvSpPr txBox="1">
          <a:spLocks noChangeArrowheads="1"/>
        </xdr:cNvSpPr>
      </xdr:nvSpPr>
      <xdr:spPr bwMode="auto">
        <a:xfrm>
          <a:off x="3977640" y="2169414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89</xdr:row>
      <xdr:rowOff>219709</xdr:rowOff>
    </xdr:from>
    <xdr:to>
      <xdr:col>5</xdr:col>
      <xdr:colOff>621665</xdr:colOff>
      <xdr:row>94</xdr:row>
      <xdr:rowOff>29820</xdr:rowOff>
    </xdr:to>
    <xdr:sp macro="" textlink="">
      <xdr:nvSpPr>
        <xdr:cNvPr id="258343" name="Text Box 295" hidden="1">
          <a:extLst>
            <a:ext uri="{FF2B5EF4-FFF2-40B4-BE49-F238E27FC236}">
              <a16:creationId xmlns:a16="http://schemas.microsoft.com/office/drawing/2014/main" id="{C9315DFF-B83D-46EB-915E-7033FF470DD0}"/>
            </a:ext>
          </a:extLst>
        </xdr:cNvPr>
        <xdr:cNvSpPr txBox="1">
          <a:spLocks noChangeArrowheads="1"/>
        </xdr:cNvSpPr>
      </xdr:nvSpPr>
      <xdr:spPr bwMode="auto">
        <a:xfrm>
          <a:off x="3977640" y="1934718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90</xdr:row>
      <xdr:rowOff>189601</xdr:rowOff>
    </xdr:from>
    <xdr:to>
      <xdr:col>5</xdr:col>
      <xdr:colOff>621665</xdr:colOff>
      <xdr:row>95</xdr:row>
      <xdr:rowOff>28691</xdr:rowOff>
    </xdr:to>
    <xdr:sp macro="" textlink="">
      <xdr:nvSpPr>
        <xdr:cNvPr id="258344" name="Text Box 296" hidden="1">
          <a:extLst>
            <a:ext uri="{FF2B5EF4-FFF2-40B4-BE49-F238E27FC236}">
              <a16:creationId xmlns:a16="http://schemas.microsoft.com/office/drawing/2014/main" id="{C82E576E-C94C-4EDA-9A83-8E385C777798}"/>
            </a:ext>
          </a:extLst>
        </xdr:cNvPr>
        <xdr:cNvSpPr txBox="1">
          <a:spLocks noChangeArrowheads="1"/>
        </xdr:cNvSpPr>
      </xdr:nvSpPr>
      <xdr:spPr bwMode="auto">
        <a:xfrm>
          <a:off x="3977640" y="1953006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91</xdr:row>
      <xdr:rowOff>145202</xdr:rowOff>
    </xdr:from>
    <xdr:to>
      <xdr:col>5</xdr:col>
      <xdr:colOff>621665</xdr:colOff>
      <xdr:row>96</xdr:row>
      <xdr:rowOff>49739</xdr:rowOff>
    </xdr:to>
    <xdr:sp macro="" textlink="">
      <xdr:nvSpPr>
        <xdr:cNvPr id="258345" name="Text Box 297" hidden="1">
          <a:extLst>
            <a:ext uri="{FF2B5EF4-FFF2-40B4-BE49-F238E27FC236}">
              <a16:creationId xmlns:a16="http://schemas.microsoft.com/office/drawing/2014/main" id="{C522A294-B0BD-44FC-A02F-6218FD75AC53}"/>
            </a:ext>
          </a:extLst>
        </xdr:cNvPr>
        <xdr:cNvSpPr txBox="1">
          <a:spLocks noChangeArrowheads="1"/>
        </xdr:cNvSpPr>
      </xdr:nvSpPr>
      <xdr:spPr bwMode="auto">
        <a:xfrm>
          <a:off x="3977640" y="1971294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92</xdr:row>
      <xdr:rowOff>145204</xdr:rowOff>
    </xdr:from>
    <xdr:to>
      <xdr:col>5</xdr:col>
      <xdr:colOff>621665</xdr:colOff>
      <xdr:row>97</xdr:row>
      <xdr:rowOff>29513</xdr:rowOff>
    </xdr:to>
    <xdr:sp macro="" textlink="">
      <xdr:nvSpPr>
        <xdr:cNvPr id="258346" name="Text Box 298" hidden="1">
          <a:extLst>
            <a:ext uri="{FF2B5EF4-FFF2-40B4-BE49-F238E27FC236}">
              <a16:creationId xmlns:a16="http://schemas.microsoft.com/office/drawing/2014/main" id="{AF1E89D6-3179-4E74-B92C-F9E49528429E}"/>
            </a:ext>
          </a:extLst>
        </xdr:cNvPr>
        <xdr:cNvSpPr txBox="1">
          <a:spLocks noChangeArrowheads="1"/>
        </xdr:cNvSpPr>
      </xdr:nvSpPr>
      <xdr:spPr bwMode="auto">
        <a:xfrm>
          <a:off x="3977640" y="1989582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184</xdr:row>
      <xdr:rowOff>649</xdr:rowOff>
    </xdr:from>
    <xdr:to>
      <xdr:col>6</xdr:col>
      <xdr:colOff>38100</xdr:colOff>
      <xdr:row>192</xdr:row>
      <xdr:rowOff>64134</xdr:rowOff>
    </xdr:to>
    <xdr:sp macro="" textlink="">
      <xdr:nvSpPr>
        <xdr:cNvPr id="258461" name="Text Box 413" hidden="1">
          <a:extLst>
            <a:ext uri="{FF2B5EF4-FFF2-40B4-BE49-F238E27FC236}">
              <a16:creationId xmlns:a16="http://schemas.microsoft.com/office/drawing/2014/main" id="{837A0564-CA11-46FD-8697-BB72CBF2492F}"/>
            </a:ext>
          </a:extLst>
        </xdr:cNvPr>
        <xdr:cNvSpPr txBox="1">
          <a:spLocks noChangeArrowheads="1"/>
        </xdr:cNvSpPr>
      </xdr:nvSpPr>
      <xdr:spPr bwMode="auto">
        <a:xfrm>
          <a:off x="4046220" y="29451300"/>
          <a:ext cx="1447800" cy="1508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57</xdr:row>
      <xdr:rowOff>104986</xdr:rowOff>
    </xdr:to>
    <xdr:sp macro="" textlink="">
      <xdr:nvSpPr>
        <xdr:cNvPr id="258460" name="Text Box 412" hidden="1">
          <a:extLst>
            <a:ext uri="{FF2B5EF4-FFF2-40B4-BE49-F238E27FC236}">
              <a16:creationId xmlns:a16="http://schemas.microsoft.com/office/drawing/2014/main" id="{EB5F1527-5B00-4D6E-B06A-DF8093465016}"/>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57</xdr:row>
      <xdr:rowOff>104986</xdr:rowOff>
    </xdr:to>
    <xdr:sp macro="" textlink="">
      <xdr:nvSpPr>
        <xdr:cNvPr id="258459" name="Text Box 411" hidden="1">
          <a:extLst>
            <a:ext uri="{FF2B5EF4-FFF2-40B4-BE49-F238E27FC236}">
              <a16:creationId xmlns:a16="http://schemas.microsoft.com/office/drawing/2014/main" id="{7621EF48-19F7-4B88-8AB0-C5840E54F581}"/>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47</xdr:row>
      <xdr:rowOff>305596</xdr:rowOff>
    </xdr:from>
    <xdr:to>
      <xdr:col>5</xdr:col>
      <xdr:colOff>609600</xdr:colOff>
      <xdr:row>50</xdr:row>
      <xdr:rowOff>12593</xdr:rowOff>
    </xdr:to>
    <xdr:sp macro="" textlink="">
      <xdr:nvSpPr>
        <xdr:cNvPr id="258458" name="Text Box 410" hidden="1">
          <a:extLst>
            <a:ext uri="{FF2B5EF4-FFF2-40B4-BE49-F238E27FC236}">
              <a16:creationId xmlns:a16="http://schemas.microsoft.com/office/drawing/2014/main" id="{E0536428-661A-4EFB-A387-7C4567713FF5}"/>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47</xdr:row>
      <xdr:rowOff>429204</xdr:rowOff>
    </xdr:from>
    <xdr:to>
      <xdr:col>5</xdr:col>
      <xdr:colOff>609600</xdr:colOff>
      <xdr:row>49</xdr:row>
      <xdr:rowOff>336442</xdr:rowOff>
    </xdr:to>
    <xdr:sp macro="" textlink="">
      <xdr:nvSpPr>
        <xdr:cNvPr id="258457" name="Text Box 409" hidden="1">
          <a:extLst>
            <a:ext uri="{FF2B5EF4-FFF2-40B4-BE49-F238E27FC236}">
              <a16:creationId xmlns:a16="http://schemas.microsoft.com/office/drawing/2014/main" id="{34D36746-1601-415A-B37A-A618DCEBB658}"/>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51</xdr:row>
      <xdr:rowOff>9632</xdr:rowOff>
    </xdr:from>
    <xdr:to>
      <xdr:col>5</xdr:col>
      <xdr:colOff>609600</xdr:colOff>
      <xdr:row>53</xdr:row>
      <xdr:rowOff>85975</xdr:rowOff>
    </xdr:to>
    <xdr:sp macro="" textlink="">
      <xdr:nvSpPr>
        <xdr:cNvPr id="258456" name="Text Box 408" hidden="1">
          <a:extLst>
            <a:ext uri="{FF2B5EF4-FFF2-40B4-BE49-F238E27FC236}">
              <a16:creationId xmlns:a16="http://schemas.microsoft.com/office/drawing/2014/main" id="{6CA005A5-2B05-4D48-A988-A627E6C47B35}"/>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161461</xdr:rowOff>
    </xdr:from>
    <xdr:to>
      <xdr:col>5</xdr:col>
      <xdr:colOff>609600</xdr:colOff>
      <xdr:row>68</xdr:row>
      <xdr:rowOff>87312</xdr:rowOff>
    </xdr:to>
    <xdr:sp macro="" textlink="">
      <xdr:nvSpPr>
        <xdr:cNvPr id="258455" name="Text Box 407" hidden="1">
          <a:extLst>
            <a:ext uri="{FF2B5EF4-FFF2-40B4-BE49-F238E27FC236}">
              <a16:creationId xmlns:a16="http://schemas.microsoft.com/office/drawing/2014/main" id="{2765D102-A9F9-47B0-B3E1-43C3FDB21F88}"/>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150786</xdr:rowOff>
    </xdr:from>
    <xdr:to>
      <xdr:col>5</xdr:col>
      <xdr:colOff>609600</xdr:colOff>
      <xdr:row>71</xdr:row>
      <xdr:rowOff>87339</xdr:rowOff>
    </xdr:to>
    <xdr:sp macro="" textlink="">
      <xdr:nvSpPr>
        <xdr:cNvPr id="258454" name="Text Box 406" hidden="1">
          <a:extLst>
            <a:ext uri="{FF2B5EF4-FFF2-40B4-BE49-F238E27FC236}">
              <a16:creationId xmlns:a16="http://schemas.microsoft.com/office/drawing/2014/main" id="{C648D693-0F91-45A8-93DA-DDBD2404F6E6}"/>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341840</xdr:rowOff>
    </xdr:from>
    <xdr:to>
      <xdr:col>5</xdr:col>
      <xdr:colOff>609600</xdr:colOff>
      <xdr:row>72</xdr:row>
      <xdr:rowOff>123854</xdr:rowOff>
    </xdr:to>
    <xdr:sp macro="" textlink="">
      <xdr:nvSpPr>
        <xdr:cNvPr id="258453" name="Text Box 405" hidden="1">
          <a:extLst>
            <a:ext uri="{FF2B5EF4-FFF2-40B4-BE49-F238E27FC236}">
              <a16:creationId xmlns:a16="http://schemas.microsoft.com/office/drawing/2014/main" id="{760B4CED-B450-4D4C-84DF-EC03939FFC55}"/>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152375</xdr:rowOff>
    </xdr:from>
    <xdr:to>
      <xdr:col>5</xdr:col>
      <xdr:colOff>609600</xdr:colOff>
      <xdr:row>72</xdr:row>
      <xdr:rowOff>123854</xdr:rowOff>
    </xdr:to>
    <xdr:sp macro="" textlink="">
      <xdr:nvSpPr>
        <xdr:cNvPr id="258452" name="Text Box 404" hidden="1">
          <a:extLst>
            <a:ext uri="{FF2B5EF4-FFF2-40B4-BE49-F238E27FC236}">
              <a16:creationId xmlns:a16="http://schemas.microsoft.com/office/drawing/2014/main" id="{85CB8814-6B91-4829-BCE6-EE083A8E7862}"/>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189</xdr:row>
      <xdr:rowOff>106849</xdr:rowOff>
    </xdr:from>
    <xdr:to>
      <xdr:col>5</xdr:col>
      <xdr:colOff>609600</xdr:colOff>
      <xdr:row>189</xdr:row>
      <xdr:rowOff>121520</xdr:rowOff>
    </xdr:to>
    <xdr:sp macro="" textlink="">
      <xdr:nvSpPr>
        <xdr:cNvPr id="258451" name="Text Box 403" hidden="1">
          <a:extLst>
            <a:ext uri="{FF2B5EF4-FFF2-40B4-BE49-F238E27FC236}">
              <a16:creationId xmlns:a16="http://schemas.microsoft.com/office/drawing/2014/main" id="{1CF0D463-453A-4C69-8989-B9CDBDCA5C3E}"/>
            </a:ext>
          </a:extLst>
        </xdr:cNvPr>
        <xdr:cNvSpPr txBox="1">
          <a:spLocks noChangeArrowheads="1"/>
        </xdr:cNvSpPr>
      </xdr:nvSpPr>
      <xdr:spPr bwMode="auto">
        <a:xfrm>
          <a:off x="4008120" y="3043428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121142</xdr:rowOff>
    </xdr:to>
    <xdr:sp macro="" textlink="">
      <xdr:nvSpPr>
        <xdr:cNvPr id="258450" name="Text Box 402" hidden="1">
          <a:extLst>
            <a:ext uri="{FF2B5EF4-FFF2-40B4-BE49-F238E27FC236}">
              <a16:creationId xmlns:a16="http://schemas.microsoft.com/office/drawing/2014/main" id="{7A6BE255-1BF4-4687-972A-9E6F8806E8A6}"/>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121142</xdr:rowOff>
    </xdr:to>
    <xdr:sp macro="" textlink="">
      <xdr:nvSpPr>
        <xdr:cNvPr id="258449" name="Text Box 401" hidden="1">
          <a:extLst>
            <a:ext uri="{FF2B5EF4-FFF2-40B4-BE49-F238E27FC236}">
              <a16:creationId xmlns:a16="http://schemas.microsoft.com/office/drawing/2014/main" id="{5C2E7BC7-A36A-4574-8D19-2D84124EAF0B}"/>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6</xdr:row>
      <xdr:rowOff>114300</xdr:rowOff>
    </xdr:from>
    <xdr:to>
      <xdr:col>19</xdr:col>
      <xdr:colOff>571500</xdr:colOff>
      <xdr:row>10</xdr:row>
      <xdr:rowOff>152400</xdr:rowOff>
    </xdr:to>
    <xdr:sp macro="" textlink="">
      <xdr:nvSpPr>
        <xdr:cNvPr id="258448" name="Text Box 400" hidden="1">
          <a:extLst>
            <a:ext uri="{FF2B5EF4-FFF2-40B4-BE49-F238E27FC236}">
              <a16:creationId xmlns:a16="http://schemas.microsoft.com/office/drawing/2014/main" id="{A4837FF4-4E39-4C63-B682-387BAD286E82}"/>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26</xdr:row>
      <xdr:rowOff>92075</xdr:rowOff>
    </xdr:from>
    <xdr:to>
      <xdr:col>19</xdr:col>
      <xdr:colOff>571500</xdr:colOff>
      <xdr:row>30</xdr:row>
      <xdr:rowOff>125823</xdr:rowOff>
    </xdr:to>
    <xdr:sp macro="" textlink="">
      <xdr:nvSpPr>
        <xdr:cNvPr id="258447" name="Text Box 399" hidden="1">
          <a:extLst>
            <a:ext uri="{FF2B5EF4-FFF2-40B4-BE49-F238E27FC236}">
              <a16:creationId xmlns:a16="http://schemas.microsoft.com/office/drawing/2014/main" id="{0A1F7EA4-5134-46F3-BB41-F599CE67A4A0}"/>
            </a:ext>
          </a:extLst>
        </xdr:cNvPr>
        <xdr:cNvSpPr txBox="1">
          <a:spLocks noChangeArrowheads="1"/>
        </xdr:cNvSpPr>
      </xdr:nvSpPr>
      <xdr:spPr bwMode="auto">
        <a:xfrm>
          <a:off x="15377160" y="6080760"/>
          <a:ext cx="12801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12613</xdr:rowOff>
    </xdr:from>
    <xdr:to>
      <xdr:col>5</xdr:col>
      <xdr:colOff>620395</xdr:colOff>
      <xdr:row>100</xdr:row>
      <xdr:rowOff>122448</xdr:rowOff>
    </xdr:to>
    <xdr:sp macro="" textlink="">
      <xdr:nvSpPr>
        <xdr:cNvPr id="258446" name="Text Box 398" hidden="1">
          <a:extLst>
            <a:ext uri="{FF2B5EF4-FFF2-40B4-BE49-F238E27FC236}">
              <a16:creationId xmlns:a16="http://schemas.microsoft.com/office/drawing/2014/main" id="{578A73FB-DE29-4E38-B849-7A0E0E94E083}"/>
            </a:ext>
          </a:extLst>
        </xdr:cNvPr>
        <xdr:cNvSpPr txBox="1">
          <a:spLocks noChangeArrowheads="1"/>
        </xdr:cNvSpPr>
      </xdr:nvSpPr>
      <xdr:spPr bwMode="auto">
        <a:xfrm>
          <a:off x="3970020" y="21122640"/>
          <a:ext cx="1310640" cy="274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100</xdr:row>
      <xdr:rowOff>10003</xdr:rowOff>
    </xdr:from>
    <xdr:to>
      <xdr:col>5</xdr:col>
      <xdr:colOff>620395</xdr:colOff>
      <xdr:row>102</xdr:row>
      <xdr:rowOff>49888</xdr:rowOff>
    </xdr:to>
    <xdr:sp macro="" textlink="">
      <xdr:nvSpPr>
        <xdr:cNvPr id="258445" name="Text Box 397" hidden="1">
          <a:extLst>
            <a:ext uri="{FF2B5EF4-FFF2-40B4-BE49-F238E27FC236}">
              <a16:creationId xmlns:a16="http://schemas.microsoft.com/office/drawing/2014/main" id="{45E85962-25A0-41F2-B0E0-5265DB84478A}"/>
            </a:ext>
          </a:extLst>
        </xdr:cNvPr>
        <xdr:cNvSpPr txBox="1">
          <a:spLocks noChangeArrowheads="1"/>
        </xdr:cNvSpPr>
      </xdr:nvSpPr>
      <xdr:spPr bwMode="auto">
        <a:xfrm>
          <a:off x="3970020" y="21313140"/>
          <a:ext cx="1310640" cy="449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2590</xdr:rowOff>
    </xdr:from>
    <xdr:to>
      <xdr:col>5</xdr:col>
      <xdr:colOff>620395</xdr:colOff>
      <xdr:row>105</xdr:row>
      <xdr:rowOff>54651</xdr:rowOff>
    </xdr:to>
    <xdr:sp macro="" textlink="">
      <xdr:nvSpPr>
        <xdr:cNvPr id="258444" name="Text Box 396" hidden="1">
          <a:extLst>
            <a:ext uri="{FF2B5EF4-FFF2-40B4-BE49-F238E27FC236}">
              <a16:creationId xmlns:a16="http://schemas.microsoft.com/office/drawing/2014/main" id="{61CDDD2B-D957-4564-A76B-4FF5031722C4}"/>
            </a:ext>
          </a:extLst>
        </xdr:cNvPr>
        <xdr:cNvSpPr txBox="1">
          <a:spLocks noChangeArrowheads="1"/>
        </xdr:cNvSpPr>
      </xdr:nvSpPr>
      <xdr:spPr bwMode="auto">
        <a:xfrm>
          <a:off x="3970020" y="215112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102</xdr:row>
      <xdr:rowOff>11378</xdr:rowOff>
    </xdr:from>
    <xdr:to>
      <xdr:col>5</xdr:col>
      <xdr:colOff>620395</xdr:colOff>
      <xdr:row>106</xdr:row>
      <xdr:rowOff>54649</xdr:rowOff>
    </xdr:to>
    <xdr:sp macro="" textlink="">
      <xdr:nvSpPr>
        <xdr:cNvPr id="258443" name="Text Box 395" hidden="1">
          <a:extLst>
            <a:ext uri="{FF2B5EF4-FFF2-40B4-BE49-F238E27FC236}">
              <a16:creationId xmlns:a16="http://schemas.microsoft.com/office/drawing/2014/main" id="{06C03AC7-37B8-4482-A228-B3D04A54666F}"/>
            </a:ext>
          </a:extLst>
        </xdr:cNvPr>
        <xdr:cNvSpPr txBox="1">
          <a:spLocks noChangeArrowheads="1"/>
        </xdr:cNvSpPr>
      </xdr:nvSpPr>
      <xdr:spPr bwMode="auto">
        <a:xfrm>
          <a:off x="3970020" y="216941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89</xdr:row>
      <xdr:rowOff>219709</xdr:rowOff>
    </xdr:from>
    <xdr:to>
      <xdr:col>5</xdr:col>
      <xdr:colOff>620395</xdr:colOff>
      <xdr:row>94</xdr:row>
      <xdr:rowOff>29820</xdr:rowOff>
    </xdr:to>
    <xdr:sp macro="" textlink="">
      <xdr:nvSpPr>
        <xdr:cNvPr id="258442" name="Text Box 394" hidden="1">
          <a:extLst>
            <a:ext uri="{FF2B5EF4-FFF2-40B4-BE49-F238E27FC236}">
              <a16:creationId xmlns:a16="http://schemas.microsoft.com/office/drawing/2014/main" id="{540444C8-DE33-4CA5-A026-C49858C742A4}"/>
            </a:ext>
          </a:extLst>
        </xdr:cNvPr>
        <xdr:cNvSpPr txBox="1">
          <a:spLocks noChangeArrowheads="1"/>
        </xdr:cNvSpPr>
      </xdr:nvSpPr>
      <xdr:spPr bwMode="auto">
        <a:xfrm>
          <a:off x="3970020" y="1934718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90</xdr:row>
      <xdr:rowOff>189601</xdr:rowOff>
    </xdr:from>
    <xdr:to>
      <xdr:col>5</xdr:col>
      <xdr:colOff>620395</xdr:colOff>
      <xdr:row>95</xdr:row>
      <xdr:rowOff>28691</xdr:rowOff>
    </xdr:to>
    <xdr:sp macro="" textlink="">
      <xdr:nvSpPr>
        <xdr:cNvPr id="258441" name="Text Box 393" hidden="1">
          <a:extLst>
            <a:ext uri="{FF2B5EF4-FFF2-40B4-BE49-F238E27FC236}">
              <a16:creationId xmlns:a16="http://schemas.microsoft.com/office/drawing/2014/main" id="{85A73F4F-8E5B-48C7-8641-8ABE8BCCB684}"/>
            </a:ext>
          </a:extLst>
        </xdr:cNvPr>
        <xdr:cNvSpPr txBox="1">
          <a:spLocks noChangeArrowheads="1"/>
        </xdr:cNvSpPr>
      </xdr:nvSpPr>
      <xdr:spPr bwMode="auto">
        <a:xfrm>
          <a:off x="3970020" y="195300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91</xdr:row>
      <xdr:rowOff>145202</xdr:rowOff>
    </xdr:from>
    <xdr:to>
      <xdr:col>5</xdr:col>
      <xdr:colOff>620395</xdr:colOff>
      <xdr:row>96</xdr:row>
      <xdr:rowOff>49739</xdr:rowOff>
    </xdr:to>
    <xdr:sp macro="" textlink="">
      <xdr:nvSpPr>
        <xdr:cNvPr id="258440" name="Text Box 392" hidden="1">
          <a:extLst>
            <a:ext uri="{FF2B5EF4-FFF2-40B4-BE49-F238E27FC236}">
              <a16:creationId xmlns:a16="http://schemas.microsoft.com/office/drawing/2014/main" id="{42584DC4-16EA-4DB5-89D3-BB29C41A272A}"/>
            </a:ext>
          </a:extLst>
        </xdr:cNvPr>
        <xdr:cNvSpPr txBox="1">
          <a:spLocks noChangeArrowheads="1"/>
        </xdr:cNvSpPr>
      </xdr:nvSpPr>
      <xdr:spPr bwMode="auto">
        <a:xfrm>
          <a:off x="3970020" y="197129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145204</xdr:rowOff>
    </xdr:from>
    <xdr:to>
      <xdr:col>5</xdr:col>
      <xdr:colOff>620395</xdr:colOff>
      <xdr:row>97</xdr:row>
      <xdr:rowOff>29513</xdr:rowOff>
    </xdr:to>
    <xdr:sp macro="" textlink="">
      <xdr:nvSpPr>
        <xdr:cNvPr id="258439" name="Text Box 391" hidden="1">
          <a:extLst>
            <a:ext uri="{FF2B5EF4-FFF2-40B4-BE49-F238E27FC236}">
              <a16:creationId xmlns:a16="http://schemas.microsoft.com/office/drawing/2014/main" id="{56C12DE3-76C8-443B-BBA7-8456C5CC5CF4}"/>
            </a:ext>
          </a:extLst>
        </xdr:cNvPr>
        <xdr:cNvSpPr txBox="1">
          <a:spLocks noChangeArrowheads="1"/>
        </xdr:cNvSpPr>
      </xdr:nvSpPr>
      <xdr:spPr bwMode="auto">
        <a:xfrm>
          <a:off x="3970020" y="1989582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184</xdr:row>
      <xdr:rowOff>649</xdr:rowOff>
    </xdr:from>
    <xdr:to>
      <xdr:col>6</xdr:col>
      <xdr:colOff>38100</xdr:colOff>
      <xdr:row>192</xdr:row>
      <xdr:rowOff>64134</xdr:rowOff>
    </xdr:to>
    <xdr:sp macro="" textlink="">
      <xdr:nvSpPr>
        <xdr:cNvPr id="258438" name="Text Box 390" hidden="1">
          <a:extLst>
            <a:ext uri="{FF2B5EF4-FFF2-40B4-BE49-F238E27FC236}">
              <a16:creationId xmlns:a16="http://schemas.microsoft.com/office/drawing/2014/main" id="{200A9B2C-3B6E-4AF8-9C7E-AA0696C64075}"/>
            </a:ext>
          </a:extLst>
        </xdr:cNvPr>
        <xdr:cNvSpPr txBox="1">
          <a:spLocks noChangeArrowheads="1"/>
        </xdr:cNvSpPr>
      </xdr:nvSpPr>
      <xdr:spPr bwMode="auto">
        <a:xfrm>
          <a:off x="4046220" y="29451300"/>
          <a:ext cx="1447800" cy="1508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57</xdr:row>
      <xdr:rowOff>104986</xdr:rowOff>
    </xdr:to>
    <xdr:sp macro="" textlink="">
      <xdr:nvSpPr>
        <xdr:cNvPr id="258437" name="Text Box 389" hidden="1">
          <a:extLst>
            <a:ext uri="{FF2B5EF4-FFF2-40B4-BE49-F238E27FC236}">
              <a16:creationId xmlns:a16="http://schemas.microsoft.com/office/drawing/2014/main" id="{DDDC1CC9-EAC5-4B4E-B386-8A99A7FFC2A9}"/>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57</xdr:row>
      <xdr:rowOff>104986</xdr:rowOff>
    </xdr:to>
    <xdr:sp macro="" textlink="">
      <xdr:nvSpPr>
        <xdr:cNvPr id="258436" name="Text Box 388" hidden="1">
          <a:extLst>
            <a:ext uri="{FF2B5EF4-FFF2-40B4-BE49-F238E27FC236}">
              <a16:creationId xmlns:a16="http://schemas.microsoft.com/office/drawing/2014/main" id="{06D11A38-FA29-4EED-BAE6-372E94ACA3D1}"/>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47</xdr:row>
      <xdr:rowOff>305596</xdr:rowOff>
    </xdr:from>
    <xdr:to>
      <xdr:col>5</xdr:col>
      <xdr:colOff>609600</xdr:colOff>
      <xdr:row>50</xdr:row>
      <xdr:rowOff>12593</xdr:rowOff>
    </xdr:to>
    <xdr:sp macro="" textlink="">
      <xdr:nvSpPr>
        <xdr:cNvPr id="258435" name="Text Box 387" hidden="1">
          <a:extLst>
            <a:ext uri="{FF2B5EF4-FFF2-40B4-BE49-F238E27FC236}">
              <a16:creationId xmlns:a16="http://schemas.microsoft.com/office/drawing/2014/main" id="{6673DD1A-9EF6-4B19-98FA-C485676D072A}"/>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47</xdr:row>
      <xdr:rowOff>429204</xdr:rowOff>
    </xdr:from>
    <xdr:to>
      <xdr:col>5</xdr:col>
      <xdr:colOff>609600</xdr:colOff>
      <xdr:row>49</xdr:row>
      <xdr:rowOff>336442</xdr:rowOff>
    </xdr:to>
    <xdr:sp macro="" textlink="">
      <xdr:nvSpPr>
        <xdr:cNvPr id="258434" name="Text Box 386" hidden="1">
          <a:extLst>
            <a:ext uri="{FF2B5EF4-FFF2-40B4-BE49-F238E27FC236}">
              <a16:creationId xmlns:a16="http://schemas.microsoft.com/office/drawing/2014/main" id="{FDDF4766-7F32-4F2A-BF81-8FC2459A57D6}"/>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51</xdr:row>
      <xdr:rowOff>9632</xdr:rowOff>
    </xdr:from>
    <xdr:to>
      <xdr:col>5</xdr:col>
      <xdr:colOff>609600</xdr:colOff>
      <xdr:row>53</xdr:row>
      <xdr:rowOff>85975</xdr:rowOff>
    </xdr:to>
    <xdr:sp macro="" textlink="">
      <xdr:nvSpPr>
        <xdr:cNvPr id="258433" name="Text Box 385" hidden="1">
          <a:extLst>
            <a:ext uri="{FF2B5EF4-FFF2-40B4-BE49-F238E27FC236}">
              <a16:creationId xmlns:a16="http://schemas.microsoft.com/office/drawing/2014/main" id="{F2703C0D-F5E9-47AA-AC9D-8258592C8B62}"/>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161461</xdr:rowOff>
    </xdr:from>
    <xdr:to>
      <xdr:col>5</xdr:col>
      <xdr:colOff>609600</xdr:colOff>
      <xdr:row>68</xdr:row>
      <xdr:rowOff>87312</xdr:rowOff>
    </xdr:to>
    <xdr:sp macro="" textlink="">
      <xdr:nvSpPr>
        <xdr:cNvPr id="258432" name="Text Box 384" hidden="1">
          <a:extLst>
            <a:ext uri="{FF2B5EF4-FFF2-40B4-BE49-F238E27FC236}">
              <a16:creationId xmlns:a16="http://schemas.microsoft.com/office/drawing/2014/main" id="{E584EE81-17E2-49FC-899E-A947D6BBBE8C}"/>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150786</xdr:rowOff>
    </xdr:from>
    <xdr:to>
      <xdr:col>5</xdr:col>
      <xdr:colOff>609600</xdr:colOff>
      <xdr:row>71</xdr:row>
      <xdr:rowOff>87339</xdr:rowOff>
    </xdr:to>
    <xdr:sp macro="" textlink="">
      <xdr:nvSpPr>
        <xdr:cNvPr id="258431" name="Text Box 383" hidden="1">
          <a:extLst>
            <a:ext uri="{FF2B5EF4-FFF2-40B4-BE49-F238E27FC236}">
              <a16:creationId xmlns:a16="http://schemas.microsoft.com/office/drawing/2014/main" id="{7F2B5BF6-FF8F-4D74-B5B3-29967F532055}"/>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341840</xdr:rowOff>
    </xdr:from>
    <xdr:to>
      <xdr:col>5</xdr:col>
      <xdr:colOff>609600</xdr:colOff>
      <xdr:row>72</xdr:row>
      <xdr:rowOff>123854</xdr:rowOff>
    </xdr:to>
    <xdr:sp macro="" textlink="">
      <xdr:nvSpPr>
        <xdr:cNvPr id="258430" name="Text Box 382" hidden="1">
          <a:extLst>
            <a:ext uri="{FF2B5EF4-FFF2-40B4-BE49-F238E27FC236}">
              <a16:creationId xmlns:a16="http://schemas.microsoft.com/office/drawing/2014/main" id="{668FD32C-B5B0-4748-AA9D-FF7E86931F38}"/>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152375</xdr:rowOff>
    </xdr:from>
    <xdr:to>
      <xdr:col>5</xdr:col>
      <xdr:colOff>609600</xdr:colOff>
      <xdr:row>72</xdr:row>
      <xdr:rowOff>123854</xdr:rowOff>
    </xdr:to>
    <xdr:sp macro="" textlink="">
      <xdr:nvSpPr>
        <xdr:cNvPr id="258429" name="Text Box 381" hidden="1">
          <a:extLst>
            <a:ext uri="{FF2B5EF4-FFF2-40B4-BE49-F238E27FC236}">
              <a16:creationId xmlns:a16="http://schemas.microsoft.com/office/drawing/2014/main" id="{18A40337-A52B-44BD-8B0A-F074B79A5ADE}"/>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189</xdr:row>
      <xdr:rowOff>106849</xdr:rowOff>
    </xdr:from>
    <xdr:to>
      <xdr:col>5</xdr:col>
      <xdr:colOff>609600</xdr:colOff>
      <xdr:row>189</xdr:row>
      <xdr:rowOff>121520</xdr:rowOff>
    </xdr:to>
    <xdr:sp macro="" textlink="">
      <xdr:nvSpPr>
        <xdr:cNvPr id="258428" name="Text Box 380" hidden="1">
          <a:extLst>
            <a:ext uri="{FF2B5EF4-FFF2-40B4-BE49-F238E27FC236}">
              <a16:creationId xmlns:a16="http://schemas.microsoft.com/office/drawing/2014/main" id="{74169F2B-FA48-4D72-B416-DBD4392A4C69}"/>
            </a:ext>
          </a:extLst>
        </xdr:cNvPr>
        <xdr:cNvSpPr txBox="1">
          <a:spLocks noChangeArrowheads="1"/>
        </xdr:cNvSpPr>
      </xdr:nvSpPr>
      <xdr:spPr bwMode="auto">
        <a:xfrm>
          <a:off x="4008120" y="3043428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121142</xdr:rowOff>
    </xdr:to>
    <xdr:sp macro="" textlink="">
      <xdr:nvSpPr>
        <xdr:cNvPr id="258427" name="Text Box 379" hidden="1">
          <a:extLst>
            <a:ext uri="{FF2B5EF4-FFF2-40B4-BE49-F238E27FC236}">
              <a16:creationId xmlns:a16="http://schemas.microsoft.com/office/drawing/2014/main" id="{5528AAB4-915B-47CE-8963-CF078E6CED17}"/>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121142</xdr:rowOff>
    </xdr:to>
    <xdr:sp macro="" textlink="">
      <xdr:nvSpPr>
        <xdr:cNvPr id="258426" name="Text Box 378" hidden="1">
          <a:extLst>
            <a:ext uri="{FF2B5EF4-FFF2-40B4-BE49-F238E27FC236}">
              <a16:creationId xmlns:a16="http://schemas.microsoft.com/office/drawing/2014/main" id="{508883C5-52C3-453D-9E21-3BDB032C31C1}"/>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6</xdr:row>
      <xdr:rowOff>114300</xdr:rowOff>
    </xdr:from>
    <xdr:to>
      <xdr:col>19</xdr:col>
      <xdr:colOff>571500</xdr:colOff>
      <xdr:row>10</xdr:row>
      <xdr:rowOff>152400</xdr:rowOff>
    </xdr:to>
    <xdr:sp macro="" textlink="">
      <xdr:nvSpPr>
        <xdr:cNvPr id="258425" name="Text Box 377" hidden="1">
          <a:extLst>
            <a:ext uri="{FF2B5EF4-FFF2-40B4-BE49-F238E27FC236}">
              <a16:creationId xmlns:a16="http://schemas.microsoft.com/office/drawing/2014/main" id="{7313E7FD-1FC4-47CC-8A0D-34EF18460E1F}"/>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26</xdr:row>
      <xdr:rowOff>92075</xdr:rowOff>
    </xdr:from>
    <xdr:to>
      <xdr:col>19</xdr:col>
      <xdr:colOff>571500</xdr:colOff>
      <xdr:row>30</xdr:row>
      <xdr:rowOff>125823</xdr:rowOff>
    </xdr:to>
    <xdr:sp macro="" textlink="">
      <xdr:nvSpPr>
        <xdr:cNvPr id="258424" name="Text Box 376" hidden="1">
          <a:extLst>
            <a:ext uri="{FF2B5EF4-FFF2-40B4-BE49-F238E27FC236}">
              <a16:creationId xmlns:a16="http://schemas.microsoft.com/office/drawing/2014/main" id="{1859DE3F-E706-4243-B63D-0313451E1E8E}"/>
            </a:ext>
          </a:extLst>
        </xdr:cNvPr>
        <xdr:cNvSpPr txBox="1">
          <a:spLocks noChangeArrowheads="1"/>
        </xdr:cNvSpPr>
      </xdr:nvSpPr>
      <xdr:spPr bwMode="auto">
        <a:xfrm>
          <a:off x="15377160" y="6080760"/>
          <a:ext cx="12801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12613</xdr:rowOff>
    </xdr:from>
    <xdr:to>
      <xdr:col>5</xdr:col>
      <xdr:colOff>620395</xdr:colOff>
      <xdr:row>100</xdr:row>
      <xdr:rowOff>122448</xdr:rowOff>
    </xdr:to>
    <xdr:sp macro="" textlink="">
      <xdr:nvSpPr>
        <xdr:cNvPr id="258423" name="Text Box 375" hidden="1">
          <a:extLst>
            <a:ext uri="{FF2B5EF4-FFF2-40B4-BE49-F238E27FC236}">
              <a16:creationId xmlns:a16="http://schemas.microsoft.com/office/drawing/2014/main" id="{2E51CBB5-3661-4736-8040-B714B03085B5}"/>
            </a:ext>
          </a:extLst>
        </xdr:cNvPr>
        <xdr:cNvSpPr txBox="1">
          <a:spLocks noChangeArrowheads="1"/>
        </xdr:cNvSpPr>
      </xdr:nvSpPr>
      <xdr:spPr bwMode="auto">
        <a:xfrm>
          <a:off x="3970020" y="21122640"/>
          <a:ext cx="1310640" cy="274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100</xdr:row>
      <xdr:rowOff>10003</xdr:rowOff>
    </xdr:from>
    <xdr:to>
      <xdr:col>5</xdr:col>
      <xdr:colOff>620395</xdr:colOff>
      <xdr:row>102</xdr:row>
      <xdr:rowOff>49888</xdr:rowOff>
    </xdr:to>
    <xdr:sp macro="" textlink="">
      <xdr:nvSpPr>
        <xdr:cNvPr id="258422" name="Text Box 374" hidden="1">
          <a:extLst>
            <a:ext uri="{FF2B5EF4-FFF2-40B4-BE49-F238E27FC236}">
              <a16:creationId xmlns:a16="http://schemas.microsoft.com/office/drawing/2014/main" id="{AD101233-E720-4711-B521-3025D3CEC874}"/>
            </a:ext>
          </a:extLst>
        </xdr:cNvPr>
        <xdr:cNvSpPr txBox="1">
          <a:spLocks noChangeArrowheads="1"/>
        </xdr:cNvSpPr>
      </xdr:nvSpPr>
      <xdr:spPr bwMode="auto">
        <a:xfrm>
          <a:off x="3970020" y="21313140"/>
          <a:ext cx="1310640" cy="449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2590</xdr:rowOff>
    </xdr:from>
    <xdr:to>
      <xdr:col>5</xdr:col>
      <xdr:colOff>620395</xdr:colOff>
      <xdr:row>105</xdr:row>
      <xdr:rowOff>54651</xdr:rowOff>
    </xdr:to>
    <xdr:sp macro="" textlink="">
      <xdr:nvSpPr>
        <xdr:cNvPr id="258421" name="Text Box 373" hidden="1">
          <a:extLst>
            <a:ext uri="{FF2B5EF4-FFF2-40B4-BE49-F238E27FC236}">
              <a16:creationId xmlns:a16="http://schemas.microsoft.com/office/drawing/2014/main" id="{6C4DC465-C005-48E3-BAE1-C12E171089C4}"/>
            </a:ext>
          </a:extLst>
        </xdr:cNvPr>
        <xdr:cNvSpPr txBox="1">
          <a:spLocks noChangeArrowheads="1"/>
        </xdr:cNvSpPr>
      </xdr:nvSpPr>
      <xdr:spPr bwMode="auto">
        <a:xfrm>
          <a:off x="3970020" y="215112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102</xdr:row>
      <xdr:rowOff>11378</xdr:rowOff>
    </xdr:from>
    <xdr:to>
      <xdr:col>5</xdr:col>
      <xdr:colOff>620395</xdr:colOff>
      <xdr:row>106</xdr:row>
      <xdr:rowOff>54649</xdr:rowOff>
    </xdr:to>
    <xdr:sp macro="" textlink="">
      <xdr:nvSpPr>
        <xdr:cNvPr id="258420" name="Text Box 372" hidden="1">
          <a:extLst>
            <a:ext uri="{FF2B5EF4-FFF2-40B4-BE49-F238E27FC236}">
              <a16:creationId xmlns:a16="http://schemas.microsoft.com/office/drawing/2014/main" id="{E7BB2D98-AB97-4529-9D19-248A0C768949}"/>
            </a:ext>
          </a:extLst>
        </xdr:cNvPr>
        <xdr:cNvSpPr txBox="1">
          <a:spLocks noChangeArrowheads="1"/>
        </xdr:cNvSpPr>
      </xdr:nvSpPr>
      <xdr:spPr bwMode="auto">
        <a:xfrm>
          <a:off x="3970020" y="216941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89</xdr:row>
      <xdr:rowOff>219709</xdr:rowOff>
    </xdr:from>
    <xdr:to>
      <xdr:col>5</xdr:col>
      <xdr:colOff>620395</xdr:colOff>
      <xdr:row>94</xdr:row>
      <xdr:rowOff>29820</xdr:rowOff>
    </xdr:to>
    <xdr:sp macro="" textlink="">
      <xdr:nvSpPr>
        <xdr:cNvPr id="258419" name="Text Box 371" hidden="1">
          <a:extLst>
            <a:ext uri="{FF2B5EF4-FFF2-40B4-BE49-F238E27FC236}">
              <a16:creationId xmlns:a16="http://schemas.microsoft.com/office/drawing/2014/main" id="{214129A8-9E61-471B-8F06-1E5F179D289B}"/>
            </a:ext>
          </a:extLst>
        </xdr:cNvPr>
        <xdr:cNvSpPr txBox="1">
          <a:spLocks noChangeArrowheads="1"/>
        </xdr:cNvSpPr>
      </xdr:nvSpPr>
      <xdr:spPr bwMode="auto">
        <a:xfrm>
          <a:off x="3970020" y="1934718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90</xdr:row>
      <xdr:rowOff>189601</xdr:rowOff>
    </xdr:from>
    <xdr:to>
      <xdr:col>5</xdr:col>
      <xdr:colOff>620395</xdr:colOff>
      <xdr:row>95</xdr:row>
      <xdr:rowOff>28691</xdr:rowOff>
    </xdr:to>
    <xdr:sp macro="" textlink="">
      <xdr:nvSpPr>
        <xdr:cNvPr id="258418" name="Text Box 370" hidden="1">
          <a:extLst>
            <a:ext uri="{FF2B5EF4-FFF2-40B4-BE49-F238E27FC236}">
              <a16:creationId xmlns:a16="http://schemas.microsoft.com/office/drawing/2014/main" id="{54049864-E03B-4A63-8516-F3A466285CC8}"/>
            </a:ext>
          </a:extLst>
        </xdr:cNvPr>
        <xdr:cNvSpPr txBox="1">
          <a:spLocks noChangeArrowheads="1"/>
        </xdr:cNvSpPr>
      </xdr:nvSpPr>
      <xdr:spPr bwMode="auto">
        <a:xfrm>
          <a:off x="3970020" y="195300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91</xdr:row>
      <xdr:rowOff>145202</xdr:rowOff>
    </xdr:from>
    <xdr:to>
      <xdr:col>5</xdr:col>
      <xdr:colOff>620395</xdr:colOff>
      <xdr:row>96</xdr:row>
      <xdr:rowOff>49739</xdr:rowOff>
    </xdr:to>
    <xdr:sp macro="" textlink="">
      <xdr:nvSpPr>
        <xdr:cNvPr id="258417" name="Text Box 369" hidden="1">
          <a:extLst>
            <a:ext uri="{FF2B5EF4-FFF2-40B4-BE49-F238E27FC236}">
              <a16:creationId xmlns:a16="http://schemas.microsoft.com/office/drawing/2014/main" id="{35A6AC1C-6B4B-43B1-A4A4-9B719FDFC53A}"/>
            </a:ext>
          </a:extLst>
        </xdr:cNvPr>
        <xdr:cNvSpPr txBox="1">
          <a:spLocks noChangeArrowheads="1"/>
        </xdr:cNvSpPr>
      </xdr:nvSpPr>
      <xdr:spPr bwMode="auto">
        <a:xfrm>
          <a:off x="3970020" y="197129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145204</xdr:rowOff>
    </xdr:from>
    <xdr:to>
      <xdr:col>5</xdr:col>
      <xdr:colOff>620395</xdr:colOff>
      <xdr:row>97</xdr:row>
      <xdr:rowOff>29513</xdr:rowOff>
    </xdr:to>
    <xdr:sp macro="" textlink="">
      <xdr:nvSpPr>
        <xdr:cNvPr id="258416" name="Text Box 368" hidden="1">
          <a:extLst>
            <a:ext uri="{FF2B5EF4-FFF2-40B4-BE49-F238E27FC236}">
              <a16:creationId xmlns:a16="http://schemas.microsoft.com/office/drawing/2014/main" id="{68146593-F111-478D-AF9C-5A30FD00272B}"/>
            </a:ext>
          </a:extLst>
        </xdr:cNvPr>
        <xdr:cNvSpPr txBox="1">
          <a:spLocks noChangeArrowheads="1"/>
        </xdr:cNvSpPr>
      </xdr:nvSpPr>
      <xdr:spPr bwMode="auto">
        <a:xfrm>
          <a:off x="3970020" y="1989582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184</xdr:row>
      <xdr:rowOff>649</xdr:rowOff>
    </xdr:from>
    <xdr:to>
      <xdr:col>6</xdr:col>
      <xdr:colOff>38100</xdr:colOff>
      <xdr:row>192</xdr:row>
      <xdr:rowOff>64134</xdr:rowOff>
    </xdr:to>
    <xdr:sp macro="" textlink="">
      <xdr:nvSpPr>
        <xdr:cNvPr id="258415" name="Text Box 367" hidden="1">
          <a:extLst>
            <a:ext uri="{FF2B5EF4-FFF2-40B4-BE49-F238E27FC236}">
              <a16:creationId xmlns:a16="http://schemas.microsoft.com/office/drawing/2014/main" id="{85ACF4EA-7678-4FA2-9DC0-8840DBDF6423}"/>
            </a:ext>
          </a:extLst>
        </xdr:cNvPr>
        <xdr:cNvSpPr txBox="1">
          <a:spLocks noChangeArrowheads="1"/>
        </xdr:cNvSpPr>
      </xdr:nvSpPr>
      <xdr:spPr bwMode="auto">
        <a:xfrm>
          <a:off x="4046220" y="29451300"/>
          <a:ext cx="1447800" cy="1508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57</xdr:row>
      <xdr:rowOff>104986</xdr:rowOff>
    </xdr:to>
    <xdr:sp macro="" textlink="">
      <xdr:nvSpPr>
        <xdr:cNvPr id="258414" name="Text Box 366" hidden="1">
          <a:extLst>
            <a:ext uri="{FF2B5EF4-FFF2-40B4-BE49-F238E27FC236}">
              <a16:creationId xmlns:a16="http://schemas.microsoft.com/office/drawing/2014/main" id="{604C28F6-EB9E-41B2-ACD1-211AECAD54FC}"/>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57</xdr:row>
      <xdr:rowOff>104986</xdr:rowOff>
    </xdr:to>
    <xdr:sp macro="" textlink="">
      <xdr:nvSpPr>
        <xdr:cNvPr id="258413" name="Text Box 365" hidden="1">
          <a:extLst>
            <a:ext uri="{FF2B5EF4-FFF2-40B4-BE49-F238E27FC236}">
              <a16:creationId xmlns:a16="http://schemas.microsoft.com/office/drawing/2014/main" id="{32FB51A6-A228-48AE-A976-690D81DE0475}"/>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47</xdr:row>
      <xdr:rowOff>305596</xdr:rowOff>
    </xdr:from>
    <xdr:to>
      <xdr:col>5</xdr:col>
      <xdr:colOff>609600</xdr:colOff>
      <xdr:row>50</xdr:row>
      <xdr:rowOff>12593</xdr:rowOff>
    </xdr:to>
    <xdr:sp macro="" textlink="">
      <xdr:nvSpPr>
        <xdr:cNvPr id="258412" name="Text Box 364" hidden="1">
          <a:extLst>
            <a:ext uri="{FF2B5EF4-FFF2-40B4-BE49-F238E27FC236}">
              <a16:creationId xmlns:a16="http://schemas.microsoft.com/office/drawing/2014/main" id="{15272EC6-3B13-4299-A180-46F6A6C82963}"/>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47</xdr:row>
      <xdr:rowOff>429204</xdr:rowOff>
    </xdr:from>
    <xdr:to>
      <xdr:col>5</xdr:col>
      <xdr:colOff>609600</xdr:colOff>
      <xdr:row>49</xdr:row>
      <xdr:rowOff>336442</xdr:rowOff>
    </xdr:to>
    <xdr:sp macro="" textlink="">
      <xdr:nvSpPr>
        <xdr:cNvPr id="258411" name="Text Box 363" hidden="1">
          <a:extLst>
            <a:ext uri="{FF2B5EF4-FFF2-40B4-BE49-F238E27FC236}">
              <a16:creationId xmlns:a16="http://schemas.microsoft.com/office/drawing/2014/main" id="{D86458B8-04BB-42A6-9FF8-CC3191446659}"/>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51</xdr:row>
      <xdr:rowOff>9632</xdr:rowOff>
    </xdr:from>
    <xdr:to>
      <xdr:col>5</xdr:col>
      <xdr:colOff>609600</xdr:colOff>
      <xdr:row>53</xdr:row>
      <xdr:rowOff>85975</xdr:rowOff>
    </xdr:to>
    <xdr:sp macro="" textlink="">
      <xdr:nvSpPr>
        <xdr:cNvPr id="258410" name="Text Box 362" hidden="1">
          <a:extLst>
            <a:ext uri="{FF2B5EF4-FFF2-40B4-BE49-F238E27FC236}">
              <a16:creationId xmlns:a16="http://schemas.microsoft.com/office/drawing/2014/main" id="{CF90A911-F796-4275-A709-CA8995DD27B8}"/>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161461</xdr:rowOff>
    </xdr:from>
    <xdr:to>
      <xdr:col>5</xdr:col>
      <xdr:colOff>609600</xdr:colOff>
      <xdr:row>68</xdr:row>
      <xdr:rowOff>87312</xdr:rowOff>
    </xdr:to>
    <xdr:sp macro="" textlink="">
      <xdr:nvSpPr>
        <xdr:cNvPr id="258409" name="Text Box 361" hidden="1">
          <a:extLst>
            <a:ext uri="{FF2B5EF4-FFF2-40B4-BE49-F238E27FC236}">
              <a16:creationId xmlns:a16="http://schemas.microsoft.com/office/drawing/2014/main" id="{0C92A616-338D-4907-B951-4DD1E38E8C51}"/>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150786</xdr:rowOff>
    </xdr:from>
    <xdr:to>
      <xdr:col>5</xdr:col>
      <xdr:colOff>609600</xdr:colOff>
      <xdr:row>71</xdr:row>
      <xdr:rowOff>87339</xdr:rowOff>
    </xdr:to>
    <xdr:sp macro="" textlink="">
      <xdr:nvSpPr>
        <xdr:cNvPr id="258408" name="Text Box 360" hidden="1">
          <a:extLst>
            <a:ext uri="{FF2B5EF4-FFF2-40B4-BE49-F238E27FC236}">
              <a16:creationId xmlns:a16="http://schemas.microsoft.com/office/drawing/2014/main" id="{5B0AD9B0-BCE6-44B4-B5A9-C7120EC5C0AB}"/>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341840</xdr:rowOff>
    </xdr:from>
    <xdr:to>
      <xdr:col>5</xdr:col>
      <xdr:colOff>609600</xdr:colOff>
      <xdr:row>72</xdr:row>
      <xdr:rowOff>123854</xdr:rowOff>
    </xdr:to>
    <xdr:sp macro="" textlink="">
      <xdr:nvSpPr>
        <xdr:cNvPr id="258407" name="Text Box 359" hidden="1">
          <a:extLst>
            <a:ext uri="{FF2B5EF4-FFF2-40B4-BE49-F238E27FC236}">
              <a16:creationId xmlns:a16="http://schemas.microsoft.com/office/drawing/2014/main" id="{1D20CCEF-4FE0-4D73-A5E3-E88ABB28CFBD}"/>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152375</xdr:rowOff>
    </xdr:from>
    <xdr:to>
      <xdr:col>5</xdr:col>
      <xdr:colOff>609600</xdr:colOff>
      <xdr:row>72</xdr:row>
      <xdr:rowOff>123854</xdr:rowOff>
    </xdr:to>
    <xdr:sp macro="" textlink="">
      <xdr:nvSpPr>
        <xdr:cNvPr id="258406" name="Text Box 358" hidden="1">
          <a:extLst>
            <a:ext uri="{FF2B5EF4-FFF2-40B4-BE49-F238E27FC236}">
              <a16:creationId xmlns:a16="http://schemas.microsoft.com/office/drawing/2014/main" id="{A4526BC6-3C92-4C7F-B60E-A5E3B408F055}"/>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189</xdr:row>
      <xdr:rowOff>106849</xdr:rowOff>
    </xdr:from>
    <xdr:to>
      <xdr:col>5</xdr:col>
      <xdr:colOff>609600</xdr:colOff>
      <xdr:row>189</xdr:row>
      <xdr:rowOff>121520</xdr:rowOff>
    </xdr:to>
    <xdr:sp macro="" textlink="">
      <xdr:nvSpPr>
        <xdr:cNvPr id="258405" name="Text Box 357" hidden="1">
          <a:extLst>
            <a:ext uri="{FF2B5EF4-FFF2-40B4-BE49-F238E27FC236}">
              <a16:creationId xmlns:a16="http://schemas.microsoft.com/office/drawing/2014/main" id="{37C024E7-B9F4-4A99-A4F8-F962FE03C63E}"/>
            </a:ext>
          </a:extLst>
        </xdr:cNvPr>
        <xdr:cNvSpPr txBox="1">
          <a:spLocks noChangeArrowheads="1"/>
        </xdr:cNvSpPr>
      </xdr:nvSpPr>
      <xdr:spPr bwMode="auto">
        <a:xfrm>
          <a:off x="4008120" y="3043428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121142</xdr:rowOff>
    </xdr:to>
    <xdr:sp macro="" textlink="">
      <xdr:nvSpPr>
        <xdr:cNvPr id="258404" name="Text Box 356" hidden="1">
          <a:extLst>
            <a:ext uri="{FF2B5EF4-FFF2-40B4-BE49-F238E27FC236}">
              <a16:creationId xmlns:a16="http://schemas.microsoft.com/office/drawing/2014/main" id="{D08478FB-257B-45C5-B529-FD10B7B55AA1}"/>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121142</xdr:rowOff>
    </xdr:to>
    <xdr:sp macro="" textlink="">
      <xdr:nvSpPr>
        <xdr:cNvPr id="258403" name="Text Box 355" hidden="1">
          <a:extLst>
            <a:ext uri="{FF2B5EF4-FFF2-40B4-BE49-F238E27FC236}">
              <a16:creationId xmlns:a16="http://schemas.microsoft.com/office/drawing/2014/main" id="{FB95E3D8-5F46-4986-A038-ECE1EB727A9F}"/>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6</xdr:row>
      <xdr:rowOff>114300</xdr:rowOff>
    </xdr:from>
    <xdr:to>
      <xdr:col>19</xdr:col>
      <xdr:colOff>571500</xdr:colOff>
      <xdr:row>10</xdr:row>
      <xdr:rowOff>152400</xdr:rowOff>
    </xdr:to>
    <xdr:sp macro="" textlink="">
      <xdr:nvSpPr>
        <xdr:cNvPr id="258402" name="Text Box 354" hidden="1">
          <a:extLst>
            <a:ext uri="{FF2B5EF4-FFF2-40B4-BE49-F238E27FC236}">
              <a16:creationId xmlns:a16="http://schemas.microsoft.com/office/drawing/2014/main" id="{C2E6BEC1-4470-43F3-A942-42506D8B5313}"/>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26</xdr:row>
      <xdr:rowOff>92075</xdr:rowOff>
    </xdr:from>
    <xdr:to>
      <xdr:col>19</xdr:col>
      <xdr:colOff>571500</xdr:colOff>
      <xdr:row>30</xdr:row>
      <xdr:rowOff>125823</xdr:rowOff>
    </xdr:to>
    <xdr:sp macro="" textlink="">
      <xdr:nvSpPr>
        <xdr:cNvPr id="258401" name="Text Box 353" hidden="1">
          <a:extLst>
            <a:ext uri="{FF2B5EF4-FFF2-40B4-BE49-F238E27FC236}">
              <a16:creationId xmlns:a16="http://schemas.microsoft.com/office/drawing/2014/main" id="{CBAF7ACF-C5A4-4BF1-BB8B-F508AE1D9792}"/>
            </a:ext>
          </a:extLst>
        </xdr:cNvPr>
        <xdr:cNvSpPr txBox="1">
          <a:spLocks noChangeArrowheads="1"/>
        </xdr:cNvSpPr>
      </xdr:nvSpPr>
      <xdr:spPr bwMode="auto">
        <a:xfrm>
          <a:off x="15377160" y="6080760"/>
          <a:ext cx="12801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12613</xdr:rowOff>
    </xdr:from>
    <xdr:to>
      <xdr:col>5</xdr:col>
      <xdr:colOff>620395</xdr:colOff>
      <xdr:row>100</xdr:row>
      <xdr:rowOff>122448</xdr:rowOff>
    </xdr:to>
    <xdr:sp macro="" textlink="">
      <xdr:nvSpPr>
        <xdr:cNvPr id="258400" name="Text Box 352" hidden="1">
          <a:extLst>
            <a:ext uri="{FF2B5EF4-FFF2-40B4-BE49-F238E27FC236}">
              <a16:creationId xmlns:a16="http://schemas.microsoft.com/office/drawing/2014/main" id="{53F970BA-3D2E-4340-A142-3A593EB072CE}"/>
            </a:ext>
          </a:extLst>
        </xdr:cNvPr>
        <xdr:cNvSpPr txBox="1">
          <a:spLocks noChangeArrowheads="1"/>
        </xdr:cNvSpPr>
      </xdr:nvSpPr>
      <xdr:spPr bwMode="auto">
        <a:xfrm>
          <a:off x="3970020" y="21122640"/>
          <a:ext cx="1310640" cy="274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100</xdr:row>
      <xdr:rowOff>10003</xdr:rowOff>
    </xdr:from>
    <xdr:to>
      <xdr:col>5</xdr:col>
      <xdr:colOff>620395</xdr:colOff>
      <xdr:row>102</xdr:row>
      <xdr:rowOff>49888</xdr:rowOff>
    </xdr:to>
    <xdr:sp macro="" textlink="">
      <xdr:nvSpPr>
        <xdr:cNvPr id="258399" name="Text Box 351" hidden="1">
          <a:extLst>
            <a:ext uri="{FF2B5EF4-FFF2-40B4-BE49-F238E27FC236}">
              <a16:creationId xmlns:a16="http://schemas.microsoft.com/office/drawing/2014/main" id="{D94989FB-3E24-4831-86AA-E99F8BDAAFDA}"/>
            </a:ext>
          </a:extLst>
        </xdr:cNvPr>
        <xdr:cNvSpPr txBox="1">
          <a:spLocks noChangeArrowheads="1"/>
        </xdr:cNvSpPr>
      </xdr:nvSpPr>
      <xdr:spPr bwMode="auto">
        <a:xfrm>
          <a:off x="3970020" y="21313140"/>
          <a:ext cx="1310640" cy="449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2590</xdr:rowOff>
    </xdr:from>
    <xdr:to>
      <xdr:col>5</xdr:col>
      <xdr:colOff>620395</xdr:colOff>
      <xdr:row>105</xdr:row>
      <xdr:rowOff>54651</xdr:rowOff>
    </xdr:to>
    <xdr:sp macro="" textlink="">
      <xdr:nvSpPr>
        <xdr:cNvPr id="258398" name="Text Box 350" hidden="1">
          <a:extLst>
            <a:ext uri="{FF2B5EF4-FFF2-40B4-BE49-F238E27FC236}">
              <a16:creationId xmlns:a16="http://schemas.microsoft.com/office/drawing/2014/main" id="{EDA4EE27-C73D-485E-ABDF-6298D0963D13}"/>
            </a:ext>
          </a:extLst>
        </xdr:cNvPr>
        <xdr:cNvSpPr txBox="1">
          <a:spLocks noChangeArrowheads="1"/>
        </xdr:cNvSpPr>
      </xdr:nvSpPr>
      <xdr:spPr bwMode="auto">
        <a:xfrm>
          <a:off x="3970020" y="215112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102</xdr:row>
      <xdr:rowOff>11378</xdr:rowOff>
    </xdr:from>
    <xdr:to>
      <xdr:col>5</xdr:col>
      <xdr:colOff>620395</xdr:colOff>
      <xdr:row>106</xdr:row>
      <xdr:rowOff>54649</xdr:rowOff>
    </xdr:to>
    <xdr:sp macro="" textlink="">
      <xdr:nvSpPr>
        <xdr:cNvPr id="258397" name="Text Box 349" hidden="1">
          <a:extLst>
            <a:ext uri="{FF2B5EF4-FFF2-40B4-BE49-F238E27FC236}">
              <a16:creationId xmlns:a16="http://schemas.microsoft.com/office/drawing/2014/main" id="{E920EB5C-CA60-4E68-AF09-7E75870046D7}"/>
            </a:ext>
          </a:extLst>
        </xdr:cNvPr>
        <xdr:cNvSpPr txBox="1">
          <a:spLocks noChangeArrowheads="1"/>
        </xdr:cNvSpPr>
      </xdr:nvSpPr>
      <xdr:spPr bwMode="auto">
        <a:xfrm>
          <a:off x="3970020" y="216941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89</xdr:row>
      <xdr:rowOff>219709</xdr:rowOff>
    </xdr:from>
    <xdr:to>
      <xdr:col>5</xdr:col>
      <xdr:colOff>620395</xdr:colOff>
      <xdr:row>94</xdr:row>
      <xdr:rowOff>29820</xdr:rowOff>
    </xdr:to>
    <xdr:sp macro="" textlink="">
      <xdr:nvSpPr>
        <xdr:cNvPr id="258396" name="Text Box 348" hidden="1">
          <a:extLst>
            <a:ext uri="{FF2B5EF4-FFF2-40B4-BE49-F238E27FC236}">
              <a16:creationId xmlns:a16="http://schemas.microsoft.com/office/drawing/2014/main" id="{D01607F5-43C5-4A6A-B6D5-4D79E320CD7B}"/>
            </a:ext>
          </a:extLst>
        </xdr:cNvPr>
        <xdr:cNvSpPr txBox="1">
          <a:spLocks noChangeArrowheads="1"/>
        </xdr:cNvSpPr>
      </xdr:nvSpPr>
      <xdr:spPr bwMode="auto">
        <a:xfrm>
          <a:off x="3970020" y="1934718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90</xdr:row>
      <xdr:rowOff>189601</xdr:rowOff>
    </xdr:from>
    <xdr:to>
      <xdr:col>5</xdr:col>
      <xdr:colOff>620395</xdr:colOff>
      <xdr:row>95</xdr:row>
      <xdr:rowOff>28691</xdr:rowOff>
    </xdr:to>
    <xdr:sp macro="" textlink="">
      <xdr:nvSpPr>
        <xdr:cNvPr id="258395" name="Text Box 347" hidden="1">
          <a:extLst>
            <a:ext uri="{FF2B5EF4-FFF2-40B4-BE49-F238E27FC236}">
              <a16:creationId xmlns:a16="http://schemas.microsoft.com/office/drawing/2014/main" id="{FC15EE06-A1AA-4343-AECB-062BE8BBFD28}"/>
            </a:ext>
          </a:extLst>
        </xdr:cNvPr>
        <xdr:cNvSpPr txBox="1">
          <a:spLocks noChangeArrowheads="1"/>
        </xdr:cNvSpPr>
      </xdr:nvSpPr>
      <xdr:spPr bwMode="auto">
        <a:xfrm>
          <a:off x="3970020" y="195300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91</xdr:row>
      <xdr:rowOff>145202</xdr:rowOff>
    </xdr:from>
    <xdr:to>
      <xdr:col>5</xdr:col>
      <xdr:colOff>620395</xdr:colOff>
      <xdr:row>96</xdr:row>
      <xdr:rowOff>49739</xdr:rowOff>
    </xdr:to>
    <xdr:sp macro="" textlink="">
      <xdr:nvSpPr>
        <xdr:cNvPr id="258394" name="Text Box 346" hidden="1">
          <a:extLst>
            <a:ext uri="{FF2B5EF4-FFF2-40B4-BE49-F238E27FC236}">
              <a16:creationId xmlns:a16="http://schemas.microsoft.com/office/drawing/2014/main" id="{24A16C94-DB0C-4B9F-B7EC-BE4A7509F14F}"/>
            </a:ext>
          </a:extLst>
        </xdr:cNvPr>
        <xdr:cNvSpPr txBox="1">
          <a:spLocks noChangeArrowheads="1"/>
        </xdr:cNvSpPr>
      </xdr:nvSpPr>
      <xdr:spPr bwMode="auto">
        <a:xfrm>
          <a:off x="3970020" y="197129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145204</xdr:rowOff>
    </xdr:from>
    <xdr:to>
      <xdr:col>5</xdr:col>
      <xdr:colOff>620395</xdr:colOff>
      <xdr:row>97</xdr:row>
      <xdr:rowOff>29513</xdr:rowOff>
    </xdr:to>
    <xdr:sp macro="" textlink="">
      <xdr:nvSpPr>
        <xdr:cNvPr id="258393" name="Text Box 345" hidden="1">
          <a:extLst>
            <a:ext uri="{FF2B5EF4-FFF2-40B4-BE49-F238E27FC236}">
              <a16:creationId xmlns:a16="http://schemas.microsoft.com/office/drawing/2014/main" id="{FA11B12F-6708-4EC4-AFFA-B570EE4957A9}"/>
            </a:ext>
          </a:extLst>
        </xdr:cNvPr>
        <xdr:cNvSpPr txBox="1">
          <a:spLocks noChangeArrowheads="1"/>
        </xdr:cNvSpPr>
      </xdr:nvSpPr>
      <xdr:spPr bwMode="auto">
        <a:xfrm>
          <a:off x="3970020" y="1989582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183</xdr:row>
      <xdr:rowOff>168590</xdr:rowOff>
    </xdr:from>
    <xdr:to>
      <xdr:col>6</xdr:col>
      <xdr:colOff>38100</xdr:colOff>
      <xdr:row>192</xdr:row>
      <xdr:rowOff>64134</xdr:rowOff>
    </xdr:to>
    <xdr:sp macro="" textlink="">
      <xdr:nvSpPr>
        <xdr:cNvPr id="258484" name="Text Box 436" hidden="1">
          <a:extLst>
            <a:ext uri="{FF2B5EF4-FFF2-40B4-BE49-F238E27FC236}">
              <a16:creationId xmlns:a16="http://schemas.microsoft.com/office/drawing/2014/main" id="{7DADC03E-4D57-48A6-A418-FEBCFE7B64B7}"/>
            </a:ext>
          </a:extLst>
        </xdr:cNvPr>
        <xdr:cNvSpPr txBox="1">
          <a:spLocks noChangeArrowheads="1"/>
        </xdr:cNvSpPr>
      </xdr:nvSpPr>
      <xdr:spPr bwMode="auto">
        <a:xfrm>
          <a:off x="3933825" y="30165675"/>
          <a:ext cx="1400175" cy="1571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57</xdr:row>
      <xdr:rowOff>104986</xdr:rowOff>
    </xdr:to>
    <xdr:sp macro="" textlink="">
      <xdr:nvSpPr>
        <xdr:cNvPr id="258483" name="Text Box 435" hidden="1">
          <a:extLst>
            <a:ext uri="{FF2B5EF4-FFF2-40B4-BE49-F238E27FC236}">
              <a16:creationId xmlns:a16="http://schemas.microsoft.com/office/drawing/2014/main" id="{40EF7277-AAC8-4F10-8E77-A9FD89A0048B}"/>
            </a:ext>
          </a:extLst>
        </xdr:cNvPr>
        <xdr:cNvSpPr txBox="1">
          <a:spLocks noChangeArrowheads="1"/>
        </xdr:cNvSpPr>
      </xdr:nvSpPr>
      <xdr:spPr bwMode="auto">
        <a:xfrm>
          <a:off x="3895725" y="9839325"/>
          <a:ext cx="1247775" cy="3143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57</xdr:row>
      <xdr:rowOff>104986</xdr:rowOff>
    </xdr:to>
    <xdr:sp macro="" textlink="">
      <xdr:nvSpPr>
        <xdr:cNvPr id="258482" name="Text Box 434" hidden="1">
          <a:extLst>
            <a:ext uri="{FF2B5EF4-FFF2-40B4-BE49-F238E27FC236}">
              <a16:creationId xmlns:a16="http://schemas.microsoft.com/office/drawing/2014/main" id="{80DF2576-6794-4B6E-8FB5-6D149AF92989}"/>
            </a:ext>
          </a:extLst>
        </xdr:cNvPr>
        <xdr:cNvSpPr txBox="1">
          <a:spLocks noChangeArrowheads="1"/>
        </xdr:cNvSpPr>
      </xdr:nvSpPr>
      <xdr:spPr bwMode="auto">
        <a:xfrm>
          <a:off x="3895725" y="9839325"/>
          <a:ext cx="1247775" cy="3143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47</xdr:row>
      <xdr:rowOff>305596</xdr:rowOff>
    </xdr:from>
    <xdr:to>
      <xdr:col>5</xdr:col>
      <xdr:colOff>609600</xdr:colOff>
      <xdr:row>50</xdr:row>
      <xdr:rowOff>12593</xdr:rowOff>
    </xdr:to>
    <xdr:sp macro="" textlink="">
      <xdr:nvSpPr>
        <xdr:cNvPr id="258481" name="Text Box 433" hidden="1">
          <a:extLst>
            <a:ext uri="{FF2B5EF4-FFF2-40B4-BE49-F238E27FC236}">
              <a16:creationId xmlns:a16="http://schemas.microsoft.com/office/drawing/2014/main" id="{1594909E-5A2B-4E82-B813-F3961EB4E99B}"/>
            </a:ext>
          </a:extLst>
        </xdr:cNvPr>
        <xdr:cNvSpPr txBox="1">
          <a:spLocks noChangeArrowheads="1"/>
        </xdr:cNvSpPr>
      </xdr:nvSpPr>
      <xdr:spPr bwMode="auto">
        <a:xfrm>
          <a:off x="3895725" y="10229850"/>
          <a:ext cx="1247775"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47</xdr:row>
      <xdr:rowOff>429204</xdr:rowOff>
    </xdr:from>
    <xdr:to>
      <xdr:col>5</xdr:col>
      <xdr:colOff>609600</xdr:colOff>
      <xdr:row>49</xdr:row>
      <xdr:rowOff>336442</xdr:rowOff>
    </xdr:to>
    <xdr:sp macro="" textlink="">
      <xdr:nvSpPr>
        <xdr:cNvPr id="258480" name="Text Box 432" hidden="1">
          <a:extLst>
            <a:ext uri="{FF2B5EF4-FFF2-40B4-BE49-F238E27FC236}">
              <a16:creationId xmlns:a16="http://schemas.microsoft.com/office/drawing/2014/main" id="{7D85283C-E787-4605-9594-4CEDAC94BE82}"/>
            </a:ext>
          </a:extLst>
        </xdr:cNvPr>
        <xdr:cNvSpPr txBox="1">
          <a:spLocks noChangeArrowheads="1"/>
        </xdr:cNvSpPr>
      </xdr:nvSpPr>
      <xdr:spPr bwMode="auto">
        <a:xfrm>
          <a:off x="3895725" y="10363200"/>
          <a:ext cx="1247775"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51</xdr:row>
      <xdr:rowOff>9632</xdr:rowOff>
    </xdr:from>
    <xdr:to>
      <xdr:col>5</xdr:col>
      <xdr:colOff>609600</xdr:colOff>
      <xdr:row>53</xdr:row>
      <xdr:rowOff>85975</xdr:rowOff>
    </xdr:to>
    <xdr:sp macro="" textlink="">
      <xdr:nvSpPr>
        <xdr:cNvPr id="258479" name="Text Box 431" hidden="1">
          <a:extLst>
            <a:ext uri="{FF2B5EF4-FFF2-40B4-BE49-F238E27FC236}">
              <a16:creationId xmlns:a16="http://schemas.microsoft.com/office/drawing/2014/main" id="{A35931C9-D8C4-4C6C-B7C3-8E75F7D6023B}"/>
            </a:ext>
          </a:extLst>
        </xdr:cNvPr>
        <xdr:cNvSpPr txBox="1">
          <a:spLocks noChangeArrowheads="1"/>
        </xdr:cNvSpPr>
      </xdr:nvSpPr>
      <xdr:spPr bwMode="auto">
        <a:xfrm>
          <a:off x="3895725" y="11468100"/>
          <a:ext cx="1247775" cy="657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161461</xdr:rowOff>
    </xdr:from>
    <xdr:to>
      <xdr:col>5</xdr:col>
      <xdr:colOff>609600</xdr:colOff>
      <xdr:row>68</xdr:row>
      <xdr:rowOff>87312</xdr:rowOff>
    </xdr:to>
    <xdr:sp macro="" textlink="">
      <xdr:nvSpPr>
        <xdr:cNvPr id="258478" name="Text Box 430" hidden="1">
          <a:extLst>
            <a:ext uri="{FF2B5EF4-FFF2-40B4-BE49-F238E27FC236}">
              <a16:creationId xmlns:a16="http://schemas.microsoft.com/office/drawing/2014/main" id="{EF79F1C4-C74C-4C0D-B0DD-8F1FFBA6004C}"/>
            </a:ext>
          </a:extLst>
        </xdr:cNvPr>
        <xdr:cNvSpPr txBox="1">
          <a:spLocks noChangeArrowheads="1"/>
        </xdr:cNvSpPr>
      </xdr:nvSpPr>
      <xdr:spPr bwMode="auto">
        <a:xfrm>
          <a:off x="3895725" y="14087475"/>
          <a:ext cx="1247775" cy="133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150786</xdr:rowOff>
    </xdr:from>
    <xdr:to>
      <xdr:col>5</xdr:col>
      <xdr:colOff>609600</xdr:colOff>
      <xdr:row>71</xdr:row>
      <xdr:rowOff>87339</xdr:rowOff>
    </xdr:to>
    <xdr:sp macro="" textlink="">
      <xdr:nvSpPr>
        <xdr:cNvPr id="258477" name="Text Box 429" hidden="1">
          <a:extLst>
            <a:ext uri="{FF2B5EF4-FFF2-40B4-BE49-F238E27FC236}">
              <a16:creationId xmlns:a16="http://schemas.microsoft.com/office/drawing/2014/main" id="{79B1048D-7458-48AB-B357-D5430AC644B0}"/>
            </a:ext>
          </a:extLst>
        </xdr:cNvPr>
        <xdr:cNvSpPr txBox="1">
          <a:spLocks noChangeArrowheads="1"/>
        </xdr:cNvSpPr>
      </xdr:nvSpPr>
      <xdr:spPr bwMode="auto">
        <a:xfrm>
          <a:off x="3895725" y="14277975"/>
          <a:ext cx="1247775" cy="1752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341840</xdr:rowOff>
    </xdr:from>
    <xdr:to>
      <xdr:col>5</xdr:col>
      <xdr:colOff>609600</xdr:colOff>
      <xdr:row>72</xdr:row>
      <xdr:rowOff>123854</xdr:rowOff>
    </xdr:to>
    <xdr:sp macro="" textlink="">
      <xdr:nvSpPr>
        <xdr:cNvPr id="258476" name="Text Box 428" hidden="1">
          <a:extLst>
            <a:ext uri="{FF2B5EF4-FFF2-40B4-BE49-F238E27FC236}">
              <a16:creationId xmlns:a16="http://schemas.microsoft.com/office/drawing/2014/main" id="{4810092D-EB9F-4A12-A454-B7CBA57C7656}"/>
            </a:ext>
          </a:extLst>
        </xdr:cNvPr>
        <xdr:cNvSpPr txBox="1">
          <a:spLocks noChangeArrowheads="1"/>
        </xdr:cNvSpPr>
      </xdr:nvSpPr>
      <xdr:spPr bwMode="auto">
        <a:xfrm>
          <a:off x="3895725" y="14468475"/>
          <a:ext cx="1247775" cy="1790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152375</xdr:rowOff>
    </xdr:from>
    <xdr:to>
      <xdr:col>5</xdr:col>
      <xdr:colOff>609600</xdr:colOff>
      <xdr:row>72</xdr:row>
      <xdr:rowOff>123854</xdr:rowOff>
    </xdr:to>
    <xdr:sp macro="" textlink="">
      <xdr:nvSpPr>
        <xdr:cNvPr id="258475" name="Text Box 427" hidden="1">
          <a:extLst>
            <a:ext uri="{FF2B5EF4-FFF2-40B4-BE49-F238E27FC236}">
              <a16:creationId xmlns:a16="http://schemas.microsoft.com/office/drawing/2014/main" id="{700EEEA7-A1AA-49E0-AB2A-0D9D0C42751B}"/>
            </a:ext>
          </a:extLst>
        </xdr:cNvPr>
        <xdr:cNvSpPr txBox="1">
          <a:spLocks noChangeArrowheads="1"/>
        </xdr:cNvSpPr>
      </xdr:nvSpPr>
      <xdr:spPr bwMode="auto">
        <a:xfrm>
          <a:off x="3895725" y="14658975"/>
          <a:ext cx="1247775" cy="1600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189</xdr:row>
      <xdr:rowOff>106849</xdr:rowOff>
    </xdr:from>
    <xdr:to>
      <xdr:col>5</xdr:col>
      <xdr:colOff>609600</xdr:colOff>
      <xdr:row>189</xdr:row>
      <xdr:rowOff>121520</xdr:rowOff>
    </xdr:to>
    <xdr:sp macro="" textlink="">
      <xdr:nvSpPr>
        <xdr:cNvPr id="258474" name="Text Box 426" hidden="1">
          <a:extLst>
            <a:ext uri="{FF2B5EF4-FFF2-40B4-BE49-F238E27FC236}">
              <a16:creationId xmlns:a16="http://schemas.microsoft.com/office/drawing/2014/main" id="{ECA292ED-76DF-40C9-9D1F-78B9466F0F15}"/>
            </a:ext>
          </a:extLst>
        </xdr:cNvPr>
        <xdr:cNvSpPr txBox="1">
          <a:spLocks noChangeArrowheads="1"/>
        </xdr:cNvSpPr>
      </xdr:nvSpPr>
      <xdr:spPr bwMode="auto">
        <a:xfrm>
          <a:off x="3895725" y="31194375"/>
          <a:ext cx="1247775"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121142</xdr:rowOff>
    </xdr:to>
    <xdr:sp macro="" textlink="">
      <xdr:nvSpPr>
        <xdr:cNvPr id="258473" name="Text Box 425" hidden="1">
          <a:extLst>
            <a:ext uri="{FF2B5EF4-FFF2-40B4-BE49-F238E27FC236}">
              <a16:creationId xmlns:a16="http://schemas.microsoft.com/office/drawing/2014/main" id="{1BBA314B-F1CD-48EC-B66A-1A64AA30B9F0}"/>
            </a:ext>
          </a:extLst>
        </xdr:cNvPr>
        <xdr:cNvSpPr txBox="1">
          <a:spLocks noChangeArrowheads="1"/>
        </xdr:cNvSpPr>
      </xdr:nvSpPr>
      <xdr:spPr bwMode="auto">
        <a:xfrm>
          <a:off x="3895725" y="31499175"/>
          <a:ext cx="1247775" cy="504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121142</xdr:rowOff>
    </xdr:to>
    <xdr:sp macro="" textlink="">
      <xdr:nvSpPr>
        <xdr:cNvPr id="258472" name="Text Box 424" hidden="1">
          <a:extLst>
            <a:ext uri="{FF2B5EF4-FFF2-40B4-BE49-F238E27FC236}">
              <a16:creationId xmlns:a16="http://schemas.microsoft.com/office/drawing/2014/main" id="{E8C8D618-6616-40CB-9119-FC1749C6FBBA}"/>
            </a:ext>
          </a:extLst>
        </xdr:cNvPr>
        <xdr:cNvSpPr txBox="1">
          <a:spLocks noChangeArrowheads="1"/>
        </xdr:cNvSpPr>
      </xdr:nvSpPr>
      <xdr:spPr bwMode="auto">
        <a:xfrm>
          <a:off x="3895725" y="31499175"/>
          <a:ext cx="1247775" cy="504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6</xdr:row>
      <xdr:rowOff>114300</xdr:rowOff>
    </xdr:from>
    <xdr:to>
      <xdr:col>19</xdr:col>
      <xdr:colOff>571500</xdr:colOff>
      <xdr:row>10</xdr:row>
      <xdr:rowOff>152400</xdr:rowOff>
    </xdr:to>
    <xdr:sp macro="" textlink="">
      <xdr:nvSpPr>
        <xdr:cNvPr id="258471" name="Text Box 423" hidden="1">
          <a:extLst>
            <a:ext uri="{FF2B5EF4-FFF2-40B4-BE49-F238E27FC236}">
              <a16:creationId xmlns:a16="http://schemas.microsoft.com/office/drawing/2014/main" id="{83F09BB1-FC72-4CE0-9A92-5C74FA96655F}"/>
            </a:ext>
          </a:extLst>
        </xdr:cNvPr>
        <xdr:cNvSpPr txBox="1">
          <a:spLocks noChangeArrowheads="1"/>
        </xdr:cNvSpPr>
      </xdr:nvSpPr>
      <xdr:spPr bwMode="auto">
        <a:xfrm>
          <a:off x="14839950"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26</xdr:row>
      <xdr:rowOff>92075</xdr:rowOff>
    </xdr:from>
    <xdr:to>
      <xdr:col>19</xdr:col>
      <xdr:colOff>571500</xdr:colOff>
      <xdr:row>30</xdr:row>
      <xdr:rowOff>125823</xdr:rowOff>
    </xdr:to>
    <xdr:sp macro="" textlink="">
      <xdr:nvSpPr>
        <xdr:cNvPr id="258470" name="Text Box 422" hidden="1">
          <a:extLst>
            <a:ext uri="{FF2B5EF4-FFF2-40B4-BE49-F238E27FC236}">
              <a16:creationId xmlns:a16="http://schemas.microsoft.com/office/drawing/2014/main" id="{4E700DBF-4BB4-4610-969D-AECB5EE48426}"/>
            </a:ext>
          </a:extLst>
        </xdr:cNvPr>
        <xdr:cNvSpPr txBox="1">
          <a:spLocks noChangeArrowheads="1"/>
        </xdr:cNvSpPr>
      </xdr:nvSpPr>
      <xdr:spPr bwMode="auto">
        <a:xfrm>
          <a:off x="14878050" y="6200775"/>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12613</xdr:rowOff>
    </xdr:from>
    <xdr:to>
      <xdr:col>5</xdr:col>
      <xdr:colOff>609600</xdr:colOff>
      <xdr:row>100</xdr:row>
      <xdr:rowOff>122448</xdr:rowOff>
    </xdr:to>
    <xdr:sp macro="" textlink="">
      <xdr:nvSpPr>
        <xdr:cNvPr id="258469" name="Text Box 421" hidden="1">
          <a:extLst>
            <a:ext uri="{FF2B5EF4-FFF2-40B4-BE49-F238E27FC236}">
              <a16:creationId xmlns:a16="http://schemas.microsoft.com/office/drawing/2014/main" id="{A31EAD90-7347-446E-83B7-0E7C77050FB8}"/>
            </a:ext>
          </a:extLst>
        </xdr:cNvPr>
        <xdr:cNvSpPr txBox="1">
          <a:spLocks noChangeArrowheads="1"/>
        </xdr:cNvSpPr>
      </xdr:nvSpPr>
      <xdr:spPr bwMode="auto">
        <a:xfrm>
          <a:off x="3857625" y="21526500"/>
          <a:ext cx="1285875" cy="266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100</xdr:row>
      <xdr:rowOff>10003</xdr:rowOff>
    </xdr:from>
    <xdr:to>
      <xdr:col>5</xdr:col>
      <xdr:colOff>609600</xdr:colOff>
      <xdr:row>102</xdr:row>
      <xdr:rowOff>49888</xdr:rowOff>
    </xdr:to>
    <xdr:sp macro="" textlink="">
      <xdr:nvSpPr>
        <xdr:cNvPr id="258468" name="Text Box 420" hidden="1">
          <a:extLst>
            <a:ext uri="{FF2B5EF4-FFF2-40B4-BE49-F238E27FC236}">
              <a16:creationId xmlns:a16="http://schemas.microsoft.com/office/drawing/2014/main" id="{5EF27DF9-ECAC-4789-A0D2-027FCD4DC4A4}"/>
            </a:ext>
          </a:extLst>
        </xdr:cNvPr>
        <xdr:cNvSpPr txBox="1">
          <a:spLocks noChangeArrowheads="1"/>
        </xdr:cNvSpPr>
      </xdr:nvSpPr>
      <xdr:spPr bwMode="auto">
        <a:xfrm>
          <a:off x="3857625" y="21717000"/>
          <a:ext cx="1285875"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2590</xdr:rowOff>
    </xdr:from>
    <xdr:to>
      <xdr:col>5</xdr:col>
      <xdr:colOff>609600</xdr:colOff>
      <xdr:row>105</xdr:row>
      <xdr:rowOff>54651</xdr:rowOff>
    </xdr:to>
    <xdr:sp macro="" textlink="">
      <xdr:nvSpPr>
        <xdr:cNvPr id="258467" name="Text Box 419" hidden="1">
          <a:extLst>
            <a:ext uri="{FF2B5EF4-FFF2-40B4-BE49-F238E27FC236}">
              <a16:creationId xmlns:a16="http://schemas.microsoft.com/office/drawing/2014/main" id="{98AF7B23-E584-428E-85D1-F9A168F1473C}"/>
            </a:ext>
          </a:extLst>
        </xdr:cNvPr>
        <xdr:cNvSpPr txBox="1">
          <a:spLocks noChangeArrowheads="1"/>
        </xdr:cNvSpPr>
      </xdr:nvSpPr>
      <xdr:spPr bwMode="auto">
        <a:xfrm>
          <a:off x="3857625" y="21907500"/>
          <a:ext cx="12858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102</xdr:row>
      <xdr:rowOff>11378</xdr:rowOff>
    </xdr:from>
    <xdr:to>
      <xdr:col>5</xdr:col>
      <xdr:colOff>609600</xdr:colOff>
      <xdr:row>106</xdr:row>
      <xdr:rowOff>54649</xdr:rowOff>
    </xdr:to>
    <xdr:sp macro="" textlink="">
      <xdr:nvSpPr>
        <xdr:cNvPr id="258466" name="Text Box 418" hidden="1">
          <a:extLst>
            <a:ext uri="{FF2B5EF4-FFF2-40B4-BE49-F238E27FC236}">
              <a16:creationId xmlns:a16="http://schemas.microsoft.com/office/drawing/2014/main" id="{335E5AFE-A6A5-40FC-A7AF-F6CFB9708FDE}"/>
            </a:ext>
          </a:extLst>
        </xdr:cNvPr>
        <xdr:cNvSpPr txBox="1">
          <a:spLocks noChangeArrowheads="1"/>
        </xdr:cNvSpPr>
      </xdr:nvSpPr>
      <xdr:spPr bwMode="auto">
        <a:xfrm>
          <a:off x="3857625" y="22098000"/>
          <a:ext cx="12858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89</xdr:row>
      <xdr:rowOff>219709</xdr:rowOff>
    </xdr:from>
    <xdr:to>
      <xdr:col>5</xdr:col>
      <xdr:colOff>609600</xdr:colOff>
      <xdr:row>94</xdr:row>
      <xdr:rowOff>29820</xdr:rowOff>
    </xdr:to>
    <xdr:sp macro="" textlink="">
      <xdr:nvSpPr>
        <xdr:cNvPr id="258465" name="Text Box 417" hidden="1">
          <a:extLst>
            <a:ext uri="{FF2B5EF4-FFF2-40B4-BE49-F238E27FC236}">
              <a16:creationId xmlns:a16="http://schemas.microsoft.com/office/drawing/2014/main" id="{01306337-ABB7-4B10-99CA-4382B1AE91D9}"/>
            </a:ext>
          </a:extLst>
        </xdr:cNvPr>
        <xdr:cNvSpPr txBox="1">
          <a:spLocks noChangeArrowheads="1"/>
        </xdr:cNvSpPr>
      </xdr:nvSpPr>
      <xdr:spPr bwMode="auto">
        <a:xfrm>
          <a:off x="3857625" y="19707225"/>
          <a:ext cx="12858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90</xdr:row>
      <xdr:rowOff>189601</xdr:rowOff>
    </xdr:from>
    <xdr:to>
      <xdr:col>5</xdr:col>
      <xdr:colOff>609600</xdr:colOff>
      <xdr:row>95</xdr:row>
      <xdr:rowOff>28691</xdr:rowOff>
    </xdr:to>
    <xdr:sp macro="" textlink="">
      <xdr:nvSpPr>
        <xdr:cNvPr id="258464" name="Text Box 416" hidden="1">
          <a:extLst>
            <a:ext uri="{FF2B5EF4-FFF2-40B4-BE49-F238E27FC236}">
              <a16:creationId xmlns:a16="http://schemas.microsoft.com/office/drawing/2014/main" id="{7E96297A-CE20-4FF5-A81F-544F7826869B}"/>
            </a:ext>
          </a:extLst>
        </xdr:cNvPr>
        <xdr:cNvSpPr txBox="1">
          <a:spLocks noChangeArrowheads="1"/>
        </xdr:cNvSpPr>
      </xdr:nvSpPr>
      <xdr:spPr bwMode="auto">
        <a:xfrm>
          <a:off x="3857625" y="19897725"/>
          <a:ext cx="1285875" cy="828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91</xdr:row>
      <xdr:rowOff>145202</xdr:rowOff>
    </xdr:from>
    <xdr:to>
      <xdr:col>5</xdr:col>
      <xdr:colOff>609600</xdr:colOff>
      <xdr:row>96</xdr:row>
      <xdr:rowOff>49739</xdr:rowOff>
    </xdr:to>
    <xdr:sp macro="" textlink="">
      <xdr:nvSpPr>
        <xdr:cNvPr id="258463" name="Text Box 415" hidden="1">
          <a:extLst>
            <a:ext uri="{FF2B5EF4-FFF2-40B4-BE49-F238E27FC236}">
              <a16:creationId xmlns:a16="http://schemas.microsoft.com/office/drawing/2014/main" id="{6F811E97-C09D-4D02-BF77-8D2196962C29}"/>
            </a:ext>
          </a:extLst>
        </xdr:cNvPr>
        <xdr:cNvSpPr txBox="1">
          <a:spLocks noChangeArrowheads="1"/>
        </xdr:cNvSpPr>
      </xdr:nvSpPr>
      <xdr:spPr bwMode="auto">
        <a:xfrm>
          <a:off x="3857625" y="20088225"/>
          <a:ext cx="1285875" cy="828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145204</xdr:rowOff>
    </xdr:from>
    <xdr:to>
      <xdr:col>5</xdr:col>
      <xdr:colOff>609600</xdr:colOff>
      <xdr:row>97</xdr:row>
      <xdr:rowOff>29513</xdr:rowOff>
    </xdr:to>
    <xdr:sp macro="" textlink="">
      <xdr:nvSpPr>
        <xdr:cNvPr id="258462" name="Text Box 414" hidden="1">
          <a:extLst>
            <a:ext uri="{FF2B5EF4-FFF2-40B4-BE49-F238E27FC236}">
              <a16:creationId xmlns:a16="http://schemas.microsoft.com/office/drawing/2014/main" id="{63C0C3B6-0D26-4C12-89F5-999039FF4E59}"/>
            </a:ext>
          </a:extLst>
        </xdr:cNvPr>
        <xdr:cNvSpPr txBox="1">
          <a:spLocks noChangeArrowheads="1"/>
        </xdr:cNvSpPr>
      </xdr:nvSpPr>
      <xdr:spPr bwMode="auto">
        <a:xfrm>
          <a:off x="3857625" y="20278725"/>
          <a:ext cx="1285875" cy="828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87</xdr:row>
      <xdr:rowOff>254981</xdr:rowOff>
    </xdr:from>
    <xdr:to>
      <xdr:col>6</xdr:col>
      <xdr:colOff>38100</xdr:colOff>
      <xdr:row>95</xdr:row>
      <xdr:rowOff>29961</xdr:rowOff>
    </xdr:to>
    <xdr:sp macro="" textlink="">
      <xdr:nvSpPr>
        <xdr:cNvPr id="258507" name="Text Box 459" hidden="1">
          <a:extLst>
            <a:ext uri="{FF2B5EF4-FFF2-40B4-BE49-F238E27FC236}">
              <a16:creationId xmlns:a16="http://schemas.microsoft.com/office/drawing/2014/main" id="{2892D455-3DC3-49F6-985B-504998CA3387}"/>
            </a:ext>
          </a:extLst>
        </xdr:cNvPr>
        <xdr:cNvSpPr txBox="1">
          <a:spLocks noChangeArrowheads="1"/>
        </xdr:cNvSpPr>
      </xdr:nvSpPr>
      <xdr:spPr bwMode="auto">
        <a:xfrm>
          <a:off x="4053840" y="18920460"/>
          <a:ext cx="1455420" cy="1402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57</xdr:row>
      <xdr:rowOff>104986</xdr:rowOff>
    </xdr:to>
    <xdr:sp macro="" textlink="">
      <xdr:nvSpPr>
        <xdr:cNvPr id="258506" name="Text Box 458" hidden="1">
          <a:extLst>
            <a:ext uri="{FF2B5EF4-FFF2-40B4-BE49-F238E27FC236}">
              <a16:creationId xmlns:a16="http://schemas.microsoft.com/office/drawing/2014/main" id="{4A07415F-9E37-4E3F-ABCE-8473E3C26230}"/>
            </a:ext>
          </a:extLst>
        </xdr:cNvPr>
        <xdr:cNvSpPr txBox="1">
          <a:spLocks noChangeArrowheads="1"/>
        </xdr:cNvSpPr>
      </xdr:nvSpPr>
      <xdr:spPr bwMode="auto">
        <a:xfrm>
          <a:off x="4015740" y="9753600"/>
          <a:ext cx="127254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57</xdr:row>
      <xdr:rowOff>104986</xdr:rowOff>
    </xdr:to>
    <xdr:sp macro="" textlink="">
      <xdr:nvSpPr>
        <xdr:cNvPr id="258505" name="Text Box 457" hidden="1">
          <a:extLst>
            <a:ext uri="{FF2B5EF4-FFF2-40B4-BE49-F238E27FC236}">
              <a16:creationId xmlns:a16="http://schemas.microsoft.com/office/drawing/2014/main" id="{82D19818-BA04-48C0-B271-BDC769A1DF4A}"/>
            </a:ext>
          </a:extLst>
        </xdr:cNvPr>
        <xdr:cNvSpPr txBox="1">
          <a:spLocks noChangeArrowheads="1"/>
        </xdr:cNvSpPr>
      </xdr:nvSpPr>
      <xdr:spPr bwMode="auto">
        <a:xfrm>
          <a:off x="4015740" y="9753600"/>
          <a:ext cx="127254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47</xdr:row>
      <xdr:rowOff>305596</xdr:rowOff>
    </xdr:from>
    <xdr:to>
      <xdr:col>5</xdr:col>
      <xdr:colOff>609600</xdr:colOff>
      <xdr:row>50</xdr:row>
      <xdr:rowOff>12593</xdr:rowOff>
    </xdr:to>
    <xdr:sp macro="" textlink="">
      <xdr:nvSpPr>
        <xdr:cNvPr id="258504" name="Text Box 456" hidden="1">
          <a:extLst>
            <a:ext uri="{FF2B5EF4-FFF2-40B4-BE49-F238E27FC236}">
              <a16:creationId xmlns:a16="http://schemas.microsoft.com/office/drawing/2014/main" id="{285586F3-A388-4AF6-A945-7698CD707A38}"/>
            </a:ext>
          </a:extLst>
        </xdr:cNvPr>
        <xdr:cNvSpPr txBox="1">
          <a:spLocks noChangeArrowheads="1"/>
        </xdr:cNvSpPr>
      </xdr:nvSpPr>
      <xdr:spPr bwMode="auto">
        <a:xfrm>
          <a:off x="4015740" y="10142220"/>
          <a:ext cx="127254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47</xdr:row>
      <xdr:rowOff>429204</xdr:rowOff>
    </xdr:from>
    <xdr:to>
      <xdr:col>5</xdr:col>
      <xdr:colOff>609600</xdr:colOff>
      <xdr:row>49</xdr:row>
      <xdr:rowOff>336442</xdr:rowOff>
    </xdr:to>
    <xdr:sp macro="" textlink="">
      <xdr:nvSpPr>
        <xdr:cNvPr id="258503" name="Text Box 455" hidden="1">
          <a:extLst>
            <a:ext uri="{FF2B5EF4-FFF2-40B4-BE49-F238E27FC236}">
              <a16:creationId xmlns:a16="http://schemas.microsoft.com/office/drawing/2014/main" id="{6DD2B414-7E34-4E23-9AE2-C3D4C0DE03B8}"/>
            </a:ext>
          </a:extLst>
        </xdr:cNvPr>
        <xdr:cNvSpPr txBox="1">
          <a:spLocks noChangeArrowheads="1"/>
        </xdr:cNvSpPr>
      </xdr:nvSpPr>
      <xdr:spPr bwMode="auto">
        <a:xfrm>
          <a:off x="4015740" y="10271760"/>
          <a:ext cx="12725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51</xdr:row>
      <xdr:rowOff>9632</xdr:rowOff>
    </xdr:from>
    <xdr:to>
      <xdr:col>5</xdr:col>
      <xdr:colOff>609600</xdr:colOff>
      <xdr:row>53</xdr:row>
      <xdr:rowOff>85975</xdr:rowOff>
    </xdr:to>
    <xdr:sp macro="" textlink="">
      <xdr:nvSpPr>
        <xdr:cNvPr id="258502" name="Text Box 454" hidden="1">
          <a:extLst>
            <a:ext uri="{FF2B5EF4-FFF2-40B4-BE49-F238E27FC236}">
              <a16:creationId xmlns:a16="http://schemas.microsoft.com/office/drawing/2014/main" id="{5801560E-4D1E-46D2-B16E-FF35D6DBD25D}"/>
            </a:ext>
          </a:extLst>
        </xdr:cNvPr>
        <xdr:cNvSpPr txBox="1">
          <a:spLocks noChangeArrowheads="1"/>
        </xdr:cNvSpPr>
      </xdr:nvSpPr>
      <xdr:spPr bwMode="auto">
        <a:xfrm>
          <a:off x="4015740" y="11353800"/>
          <a:ext cx="127254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161461</xdr:rowOff>
    </xdr:from>
    <xdr:to>
      <xdr:col>5</xdr:col>
      <xdr:colOff>609600</xdr:colOff>
      <xdr:row>68</xdr:row>
      <xdr:rowOff>87312</xdr:rowOff>
    </xdr:to>
    <xdr:sp macro="" textlink="">
      <xdr:nvSpPr>
        <xdr:cNvPr id="258501" name="Text Box 453" hidden="1">
          <a:extLst>
            <a:ext uri="{FF2B5EF4-FFF2-40B4-BE49-F238E27FC236}">
              <a16:creationId xmlns:a16="http://schemas.microsoft.com/office/drawing/2014/main" id="{7BA86442-8570-4440-934D-DE08B1A07F5D}"/>
            </a:ext>
          </a:extLst>
        </xdr:cNvPr>
        <xdr:cNvSpPr txBox="1">
          <a:spLocks noChangeArrowheads="1"/>
        </xdr:cNvSpPr>
      </xdr:nvSpPr>
      <xdr:spPr bwMode="auto">
        <a:xfrm>
          <a:off x="4015740" y="13906500"/>
          <a:ext cx="127254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150786</xdr:rowOff>
    </xdr:from>
    <xdr:to>
      <xdr:col>5</xdr:col>
      <xdr:colOff>609600</xdr:colOff>
      <xdr:row>71</xdr:row>
      <xdr:rowOff>87339</xdr:rowOff>
    </xdr:to>
    <xdr:sp macro="" textlink="">
      <xdr:nvSpPr>
        <xdr:cNvPr id="258500" name="Text Box 452" hidden="1">
          <a:extLst>
            <a:ext uri="{FF2B5EF4-FFF2-40B4-BE49-F238E27FC236}">
              <a16:creationId xmlns:a16="http://schemas.microsoft.com/office/drawing/2014/main" id="{393691B4-2EFF-4AB4-B799-0FE27C6A25F4}"/>
            </a:ext>
          </a:extLst>
        </xdr:cNvPr>
        <xdr:cNvSpPr txBox="1">
          <a:spLocks noChangeArrowheads="1"/>
        </xdr:cNvSpPr>
      </xdr:nvSpPr>
      <xdr:spPr bwMode="auto">
        <a:xfrm>
          <a:off x="4015740" y="14089380"/>
          <a:ext cx="127254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341840</xdr:rowOff>
    </xdr:from>
    <xdr:to>
      <xdr:col>5</xdr:col>
      <xdr:colOff>609600</xdr:colOff>
      <xdr:row>72</xdr:row>
      <xdr:rowOff>123854</xdr:rowOff>
    </xdr:to>
    <xdr:sp macro="" textlink="">
      <xdr:nvSpPr>
        <xdr:cNvPr id="258499" name="Text Box 451" hidden="1">
          <a:extLst>
            <a:ext uri="{FF2B5EF4-FFF2-40B4-BE49-F238E27FC236}">
              <a16:creationId xmlns:a16="http://schemas.microsoft.com/office/drawing/2014/main" id="{547447E7-1072-4139-A2FF-1DD27171C15F}"/>
            </a:ext>
          </a:extLst>
        </xdr:cNvPr>
        <xdr:cNvSpPr txBox="1">
          <a:spLocks noChangeArrowheads="1"/>
        </xdr:cNvSpPr>
      </xdr:nvSpPr>
      <xdr:spPr bwMode="auto">
        <a:xfrm>
          <a:off x="4015740" y="14272260"/>
          <a:ext cx="127254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152375</xdr:rowOff>
    </xdr:from>
    <xdr:to>
      <xdr:col>5</xdr:col>
      <xdr:colOff>609600</xdr:colOff>
      <xdr:row>72</xdr:row>
      <xdr:rowOff>123854</xdr:rowOff>
    </xdr:to>
    <xdr:sp macro="" textlink="">
      <xdr:nvSpPr>
        <xdr:cNvPr id="258498" name="Text Box 450" hidden="1">
          <a:extLst>
            <a:ext uri="{FF2B5EF4-FFF2-40B4-BE49-F238E27FC236}">
              <a16:creationId xmlns:a16="http://schemas.microsoft.com/office/drawing/2014/main" id="{B4D96819-9E5B-4BF6-9274-D3533E810838}"/>
            </a:ext>
          </a:extLst>
        </xdr:cNvPr>
        <xdr:cNvSpPr txBox="1">
          <a:spLocks noChangeArrowheads="1"/>
        </xdr:cNvSpPr>
      </xdr:nvSpPr>
      <xdr:spPr bwMode="auto">
        <a:xfrm>
          <a:off x="4015740" y="14455140"/>
          <a:ext cx="127254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91</xdr:row>
      <xdr:rowOff>11946</xdr:rowOff>
    </xdr:from>
    <xdr:to>
      <xdr:col>5</xdr:col>
      <xdr:colOff>609600</xdr:colOff>
      <xdr:row>91</xdr:row>
      <xdr:rowOff>112817</xdr:rowOff>
    </xdr:to>
    <xdr:sp macro="" textlink="">
      <xdr:nvSpPr>
        <xdr:cNvPr id="258497" name="Text Box 449" hidden="1">
          <a:extLst>
            <a:ext uri="{FF2B5EF4-FFF2-40B4-BE49-F238E27FC236}">
              <a16:creationId xmlns:a16="http://schemas.microsoft.com/office/drawing/2014/main" id="{E6BAAF48-7E51-40FF-9318-B2F4DB0090F6}"/>
            </a:ext>
          </a:extLst>
        </xdr:cNvPr>
        <xdr:cNvSpPr txBox="1">
          <a:spLocks noChangeArrowheads="1"/>
        </xdr:cNvSpPr>
      </xdr:nvSpPr>
      <xdr:spPr bwMode="auto">
        <a:xfrm>
          <a:off x="4015740" y="19606260"/>
          <a:ext cx="1272540" cy="45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92</xdr:row>
      <xdr:rowOff>145204</xdr:rowOff>
    </xdr:from>
    <xdr:to>
      <xdr:col>5</xdr:col>
      <xdr:colOff>609600</xdr:colOff>
      <xdr:row>118</xdr:row>
      <xdr:rowOff>103371</xdr:rowOff>
    </xdr:to>
    <xdr:sp macro="" textlink="">
      <xdr:nvSpPr>
        <xdr:cNvPr id="258496" name="Text Box 448" hidden="1">
          <a:extLst>
            <a:ext uri="{FF2B5EF4-FFF2-40B4-BE49-F238E27FC236}">
              <a16:creationId xmlns:a16="http://schemas.microsoft.com/office/drawing/2014/main" id="{82DDD443-9DF4-4CE0-B5B9-20DD4578F9FD}"/>
            </a:ext>
          </a:extLst>
        </xdr:cNvPr>
        <xdr:cNvSpPr txBox="1">
          <a:spLocks noChangeArrowheads="1"/>
        </xdr:cNvSpPr>
      </xdr:nvSpPr>
      <xdr:spPr bwMode="auto">
        <a:xfrm>
          <a:off x="4015740" y="19895820"/>
          <a:ext cx="1272540" cy="48615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92</xdr:row>
      <xdr:rowOff>145204</xdr:rowOff>
    </xdr:from>
    <xdr:to>
      <xdr:col>5</xdr:col>
      <xdr:colOff>609600</xdr:colOff>
      <xdr:row>118</xdr:row>
      <xdr:rowOff>103371</xdr:rowOff>
    </xdr:to>
    <xdr:sp macro="" textlink="">
      <xdr:nvSpPr>
        <xdr:cNvPr id="258495" name="Text Box 447" hidden="1">
          <a:extLst>
            <a:ext uri="{FF2B5EF4-FFF2-40B4-BE49-F238E27FC236}">
              <a16:creationId xmlns:a16="http://schemas.microsoft.com/office/drawing/2014/main" id="{4215951F-3FC6-4756-96A9-22FBF66B8C64}"/>
            </a:ext>
          </a:extLst>
        </xdr:cNvPr>
        <xdr:cNvSpPr txBox="1">
          <a:spLocks noChangeArrowheads="1"/>
        </xdr:cNvSpPr>
      </xdr:nvSpPr>
      <xdr:spPr bwMode="auto">
        <a:xfrm>
          <a:off x="4015740" y="19895820"/>
          <a:ext cx="1272540" cy="48615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6</xdr:row>
      <xdr:rowOff>114300</xdr:rowOff>
    </xdr:from>
    <xdr:to>
      <xdr:col>19</xdr:col>
      <xdr:colOff>571500</xdr:colOff>
      <xdr:row>10</xdr:row>
      <xdr:rowOff>152400</xdr:rowOff>
    </xdr:to>
    <xdr:sp macro="" textlink="">
      <xdr:nvSpPr>
        <xdr:cNvPr id="258494" name="Text Box 446" hidden="1">
          <a:extLst>
            <a:ext uri="{FF2B5EF4-FFF2-40B4-BE49-F238E27FC236}">
              <a16:creationId xmlns:a16="http://schemas.microsoft.com/office/drawing/2014/main" id="{850A2FE4-D206-49DB-B5A0-359DFCC5F33E}"/>
            </a:ext>
          </a:extLst>
        </xdr:cNvPr>
        <xdr:cNvSpPr txBox="1">
          <a:spLocks noChangeArrowheads="1"/>
        </xdr:cNvSpPr>
      </xdr:nvSpPr>
      <xdr:spPr bwMode="auto">
        <a:xfrm>
          <a:off x="1536192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135945</xdr:rowOff>
    </xdr:from>
    <xdr:to>
      <xdr:col>5</xdr:col>
      <xdr:colOff>609600</xdr:colOff>
      <xdr:row>191</xdr:row>
      <xdr:rowOff>121497</xdr:rowOff>
    </xdr:to>
    <xdr:sp macro="" textlink="">
      <xdr:nvSpPr>
        <xdr:cNvPr id="258492" name="Text Box 444" hidden="1">
          <a:extLst>
            <a:ext uri="{FF2B5EF4-FFF2-40B4-BE49-F238E27FC236}">
              <a16:creationId xmlns:a16="http://schemas.microsoft.com/office/drawing/2014/main" id="{30D89017-191A-41B6-9B07-9BA2D31BC4A8}"/>
            </a:ext>
          </a:extLst>
        </xdr:cNvPr>
        <xdr:cNvSpPr txBox="1">
          <a:spLocks noChangeArrowheads="1"/>
        </xdr:cNvSpPr>
      </xdr:nvSpPr>
      <xdr:spPr bwMode="auto">
        <a:xfrm>
          <a:off x="3977640" y="30274260"/>
          <a:ext cx="1310640" cy="541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189</xdr:row>
      <xdr:rowOff>107061</xdr:rowOff>
    </xdr:from>
    <xdr:to>
      <xdr:col>5</xdr:col>
      <xdr:colOff>609600</xdr:colOff>
      <xdr:row>192</xdr:row>
      <xdr:rowOff>8624</xdr:rowOff>
    </xdr:to>
    <xdr:sp macro="" textlink="">
      <xdr:nvSpPr>
        <xdr:cNvPr id="258491" name="Text Box 443" hidden="1">
          <a:extLst>
            <a:ext uri="{FF2B5EF4-FFF2-40B4-BE49-F238E27FC236}">
              <a16:creationId xmlns:a16="http://schemas.microsoft.com/office/drawing/2014/main" id="{7E078649-E03D-47B3-8A35-F856B0258998}"/>
            </a:ext>
          </a:extLst>
        </xdr:cNvPr>
        <xdr:cNvSpPr txBox="1">
          <a:spLocks noChangeArrowheads="1"/>
        </xdr:cNvSpPr>
      </xdr:nvSpPr>
      <xdr:spPr bwMode="auto">
        <a:xfrm>
          <a:off x="3977640" y="30457140"/>
          <a:ext cx="1310640" cy="441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107061</xdr:rowOff>
    </xdr:from>
    <xdr:to>
      <xdr:col>5</xdr:col>
      <xdr:colOff>609600</xdr:colOff>
      <xdr:row>195</xdr:row>
      <xdr:rowOff>64318</xdr:rowOff>
    </xdr:to>
    <xdr:sp macro="" textlink="">
      <xdr:nvSpPr>
        <xdr:cNvPr id="258490" name="Text Box 442" hidden="1">
          <a:extLst>
            <a:ext uri="{FF2B5EF4-FFF2-40B4-BE49-F238E27FC236}">
              <a16:creationId xmlns:a16="http://schemas.microsoft.com/office/drawing/2014/main" id="{FC0E5109-7EFE-419F-8D9D-B89DEE41CDA4}"/>
            </a:ext>
          </a:extLst>
        </xdr:cNvPr>
        <xdr:cNvSpPr txBox="1">
          <a:spLocks noChangeArrowheads="1"/>
        </xdr:cNvSpPr>
      </xdr:nvSpPr>
      <xdr:spPr bwMode="auto">
        <a:xfrm>
          <a:off x="3977640" y="30640020"/>
          <a:ext cx="1310640" cy="883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191</xdr:row>
      <xdr:rowOff>120862</xdr:rowOff>
    </xdr:from>
    <xdr:to>
      <xdr:col>5</xdr:col>
      <xdr:colOff>609600</xdr:colOff>
      <xdr:row>196</xdr:row>
      <xdr:rowOff>65588</xdr:rowOff>
    </xdr:to>
    <xdr:sp macro="" textlink="">
      <xdr:nvSpPr>
        <xdr:cNvPr id="258489" name="Text Box 441" hidden="1">
          <a:extLst>
            <a:ext uri="{FF2B5EF4-FFF2-40B4-BE49-F238E27FC236}">
              <a16:creationId xmlns:a16="http://schemas.microsoft.com/office/drawing/2014/main" id="{7035436E-A5C8-4AA6-AA5B-57CBC0526768}"/>
            </a:ext>
          </a:extLst>
        </xdr:cNvPr>
        <xdr:cNvSpPr txBox="1">
          <a:spLocks noChangeArrowheads="1"/>
        </xdr:cNvSpPr>
      </xdr:nvSpPr>
      <xdr:spPr bwMode="auto">
        <a:xfrm>
          <a:off x="3977640" y="30830520"/>
          <a:ext cx="1310640" cy="883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135</xdr:row>
      <xdr:rowOff>121312</xdr:rowOff>
    </xdr:from>
    <xdr:to>
      <xdr:col>5</xdr:col>
      <xdr:colOff>609600</xdr:colOff>
      <xdr:row>141</xdr:row>
      <xdr:rowOff>79187</xdr:rowOff>
    </xdr:to>
    <xdr:sp macro="" textlink="">
      <xdr:nvSpPr>
        <xdr:cNvPr id="258488" name="Text Box 440" hidden="1">
          <a:extLst>
            <a:ext uri="{FF2B5EF4-FFF2-40B4-BE49-F238E27FC236}">
              <a16:creationId xmlns:a16="http://schemas.microsoft.com/office/drawing/2014/main" id="{A1E4BA26-6BFC-469F-81A4-BADEE73481C5}"/>
            </a:ext>
          </a:extLst>
        </xdr:cNvPr>
        <xdr:cNvSpPr txBox="1">
          <a:spLocks noChangeArrowheads="1"/>
        </xdr:cNvSpPr>
      </xdr:nvSpPr>
      <xdr:spPr bwMode="auto">
        <a:xfrm>
          <a:off x="3977640" y="27904440"/>
          <a:ext cx="1310640" cy="1074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136</xdr:row>
      <xdr:rowOff>122674</xdr:rowOff>
    </xdr:from>
    <xdr:to>
      <xdr:col>5</xdr:col>
      <xdr:colOff>609600</xdr:colOff>
      <xdr:row>182</xdr:row>
      <xdr:rowOff>38695</xdr:rowOff>
    </xdr:to>
    <xdr:sp macro="" textlink="">
      <xdr:nvSpPr>
        <xdr:cNvPr id="258487" name="Text Box 439" hidden="1">
          <a:extLst>
            <a:ext uri="{FF2B5EF4-FFF2-40B4-BE49-F238E27FC236}">
              <a16:creationId xmlns:a16="http://schemas.microsoft.com/office/drawing/2014/main" id="{DE2D9B23-8BE1-43E0-A412-834BC4BD9744}"/>
            </a:ext>
          </a:extLst>
        </xdr:cNvPr>
        <xdr:cNvSpPr txBox="1">
          <a:spLocks noChangeArrowheads="1"/>
        </xdr:cNvSpPr>
      </xdr:nvSpPr>
      <xdr:spPr bwMode="auto">
        <a:xfrm>
          <a:off x="3977640" y="28102560"/>
          <a:ext cx="1310640" cy="9677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137</xdr:row>
      <xdr:rowOff>121947</xdr:rowOff>
    </xdr:from>
    <xdr:to>
      <xdr:col>5</xdr:col>
      <xdr:colOff>609600</xdr:colOff>
      <xdr:row>182</xdr:row>
      <xdr:rowOff>116166</xdr:rowOff>
    </xdr:to>
    <xdr:sp macro="" textlink="">
      <xdr:nvSpPr>
        <xdr:cNvPr id="258486" name="Text Box 438" hidden="1">
          <a:extLst>
            <a:ext uri="{FF2B5EF4-FFF2-40B4-BE49-F238E27FC236}">
              <a16:creationId xmlns:a16="http://schemas.microsoft.com/office/drawing/2014/main" id="{0A8650ED-36B3-45DC-8488-F8708EA8F616}"/>
            </a:ext>
          </a:extLst>
        </xdr:cNvPr>
        <xdr:cNvSpPr txBox="1">
          <a:spLocks noChangeArrowheads="1"/>
        </xdr:cNvSpPr>
      </xdr:nvSpPr>
      <xdr:spPr bwMode="auto">
        <a:xfrm>
          <a:off x="3977640" y="28293060"/>
          <a:ext cx="131064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138</xdr:row>
      <xdr:rowOff>121946</xdr:rowOff>
    </xdr:from>
    <xdr:to>
      <xdr:col>5</xdr:col>
      <xdr:colOff>609600</xdr:colOff>
      <xdr:row>183</xdr:row>
      <xdr:rowOff>149420</xdr:rowOff>
    </xdr:to>
    <xdr:sp macro="" textlink="">
      <xdr:nvSpPr>
        <xdr:cNvPr id="258485" name="Text Box 437" hidden="1">
          <a:extLst>
            <a:ext uri="{FF2B5EF4-FFF2-40B4-BE49-F238E27FC236}">
              <a16:creationId xmlns:a16="http://schemas.microsoft.com/office/drawing/2014/main" id="{00DC5498-902F-4696-A8BE-E2087890766C}"/>
            </a:ext>
          </a:extLst>
        </xdr:cNvPr>
        <xdr:cNvSpPr txBox="1">
          <a:spLocks noChangeArrowheads="1"/>
        </xdr:cNvSpPr>
      </xdr:nvSpPr>
      <xdr:spPr bwMode="auto">
        <a:xfrm>
          <a:off x="3977640" y="28475940"/>
          <a:ext cx="1310640" cy="8686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87</xdr:row>
      <xdr:rowOff>219514</xdr:rowOff>
    </xdr:from>
    <xdr:to>
      <xdr:col>6</xdr:col>
      <xdr:colOff>38100</xdr:colOff>
      <xdr:row>95</xdr:row>
      <xdr:rowOff>9641</xdr:rowOff>
    </xdr:to>
    <xdr:sp macro="" textlink="">
      <xdr:nvSpPr>
        <xdr:cNvPr id="258529" name="Text Box 481" hidden="1">
          <a:extLst>
            <a:ext uri="{FF2B5EF4-FFF2-40B4-BE49-F238E27FC236}">
              <a16:creationId xmlns:a16="http://schemas.microsoft.com/office/drawing/2014/main" id="{4E8A642C-6A60-424C-AA69-D4B5157F783A}"/>
            </a:ext>
          </a:extLst>
        </xdr:cNvPr>
        <xdr:cNvSpPr txBox="1">
          <a:spLocks noChangeArrowheads="1"/>
        </xdr:cNvSpPr>
      </xdr:nvSpPr>
      <xdr:spPr bwMode="auto">
        <a:xfrm>
          <a:off x="3933825" y="19259550"/>
          <a:ext cx="1400175"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57</xdr:row>
      <xdr:rowOff>104986</xdr:rowOff>
    </xdr:to>
    <xdr:sp macro="" textlink="">
      <xdr:nvSpPr>
        <xdr:cNvPr id="258528" name="Text Box 480" hidden="1">
          <a:extLst>
            <a:ext uri="{FF2B5EF4-FFF2-40B4-BE49-F238E27FC236}">
              <a16:creationId xmlns:a16="http://schemas.microsoft.com/office/drawing/2014/main" id="{D1B836D9-E48B-4B83-9CCC-7A2E4A915727}"/>
            </a:ext>
          </a:extLst>
        </xdr:cNvPr>
        <xdr:cNvSpPr txBox="1">
          <a:spLocks noChangeArrowheads="1"/>
        </xdr:cNvSpPr>
      </xdr:nvSpPr>
      <xdr:spPr bwMode="auto">
        <a:xfrm>
          <a:off x="3895725" y="9839325"/>
          <a:ext cx="1247775" cy="3143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57</xdr:row>
      <xdr:rowOff>104986</xdr:rowOff>
    </xdr:to>
    <xdr:sp macro="" textlink="">
      <xdr:nvSpPr>
        <xdr:cNvPr id="258527" name="Text Box 479" hidden="1">
          <a:extLst>
            <a:ext uri="{FF2B5EF4-FFF2-40B4-BE49-F238E27FC236}">
              <a16:creationId xmlns:a16="http://schemas.microsoft.com/office/drawing/2014/main" id="{7C5546F8-ADEF-4D8B-81FA-881310669059}"/>
            </a:ext>
          </a:extLst>
        </xdr:cNvPr>
        <xdr:cNvSpPr txBox="1">
          <a:spLocks noChangeArrowheads="1"/>
        </xdr:cNvSpPr>
      </xdr:nvSpPr>
      <xdr:spPr bwMode="auto">
        <a:xfrm>
          <a:off x="3895725" y="9839325"/>
          <a:ext cx="1247775" cy="3143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47</xdr:row>
      <xdr:rowOff>305596</xdr:rowOff>
    </xdr:from>
    <xdr:to>
      <xdr:col>5</xdr:col>
      <xdr:colOff>609600</xdr:colOff>
      <xdr:row>50</xdr:row>
      <xdr:rowOff>12593</xdr:rowOff>
    </xdr:to>
    <xdr:sp macro="" textlink="">
      <xdr:nvSpPr>
        <xdr:cNvPr id="258526" name="Text Box 478" hidden="1">
          <a:extLst>
            <a:ext uri="{FF2B5EF4-FFF2-40B4-BE49-F238E27FC236}">
              <a16:creationId xmlns:a16="http://schemas.microsoft.com/office/drawing/2014/main" id="{ED37C772-BF93-4E4C-9030-D70913210AC8}"/>
            </a:ext>
          </a:extLst>
        </xdr:cNvPr>
        <xdr:cNvSpPr txBox="1">
          <a:spLocks noChangeArrowheads="1"/>
        </xdr:cNvSpPr>
      </xdr:nvSpPr>
      <xdr:spPr bwMode="auto">
        <a:xfrm>
          <a:off x="3895725" y="10229850"/>
          <a:ext cx="1247775"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47</xdr:row>
      <xdr:rowOff>429204</xdr:rowOff>
    </xdr:from>
    <xdr:to>
      <xdr:col>5</xdr:col>
      <xdr:colOff>609600</xdr:colOff>
      <xdr:row>49</xdr:row>
      <xdr:rowOff>336442</xdr:rowOff>
    </xdr:to>
    <xdr:sp macro="" textlink="">
      <xdr:nvSpPr>
        <xdr:cNvPr id="258525" name="Text Box 477" hidden="1">
          <a:extLst>
            <a:ext uri="{FF2B5EF4-FFF2-40B4-BE49-F238E27FC236}">
              <a16:creationId xmlns:a16="http://schemas.microsoft.com/office/drawing/2014/main" id="{825590C9-6BA2-4280-96D5-5BD1E47B9378}"/>
            </a:ext>
          </a:extLst>
        </xdr:cNvPr>
        <xdr:cNvSpPr txBox="1">
          <a:spLocks noChangeArrowheads="1"/>
        </xdr:cNvSpPr>
      </xdr:nvSpPr>
      <xdr:spPr bwMode="auto">
        <a:xfrm>
          <a:off x="3895725" y="10363200"/>
          <a:ext cx="1247775"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51</xdr:row>
      <xdr:rowOff>9632</xdr:rowOff>
    </xdr:from>
    <xdr:to>
      <xdr:col>5</xdr:col>
      <xdr:colOff>609600</xdr:colOff>
      <xdr:row>53</xdr:row>
      <xdr:rowOff>85975</xdr:rowOff>
    </xdr:to>
    <xdr:sp macro="" textlink="">
      <xdr:nvSpPr>
        <xdr:cNvPr id="258524" name="Text Box 476" hidden="1">
          <a:extLst>
            <a:ext uri="{FF2B5EF4-FFF2-40B4-BE49-F238E27FC236}">
              <a16:creationId xmlns:a16="http://schemas.microsoft.com/office/drawing/2014/main" id="{B861ABAC-03D4-4C89-AD89-E3CDAADC183B}"/>
            </a:ext>
          </a:extLst>
        </xdr:cNvPr>
        <xdr:cNvSpPr txBox="1">
          <a:spLocks noChangeArrowheads="1"/>
        </xdr:cNvSpPr>
      </xdr:nvSpPr>
      <xdr:spPr bwMode="auto">
        <a:xfrm>
          <a:off x="3895725" y="11468100"/>
          <a:ext cx="1247775" cy="657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161461</xdr:rowOff>
    </xdr:from>
    <xdr:to>
      <xdr:col>5</xdr:col>
      <xdr:colOff>609600</xdr:colOff>
      <xdr:row>68</xdr:row>
      <xdr:rowOff>87312</xdr:rowOff>
    </xdr:to>
    <xdr:sp macro="" textlink="">
      <xdr:nvSpPr>
        <xdr:cNvPr id="258523" name="Text Box 475" hidden="1">
          <a:extLst>
            <a:ext uri="{FF2B5EF4-FFF2-40B4-BE49-F238E27FC236}">
              <a16:creationId xmlns:a16="http://schemas.microsoft.com/office/drawing/2014/main" id="{9ED1FD8F-7C05-422C-8CDF-81A7E291D638}"/>
            </a:ext>
          </a:extLst>
        </xdr:cNvPr>
        <xdr:cNvSpPr txBox="1">
          <a:spLocks noChangeArrowheads="1"/>
        </xdr:cNvSpPr>
      </xdr:nvSpPr>
      <xdr:spPr bwMode="auto">
        <a:xfrm>
          <a:off x="3895725" y="14087475"/>
          <a:ext cx="1247775" cy="133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150786</xdr:rowOff>
    </xdr:from>
    <xdr:to>
      <xdr:col>5</xdr:col>
      <xdr:colOff>609600</xdr:colOff>
      <xdr:row>71</xdr:row>
      <xdr:rowOff>87339</xdr:rowOff>
    </xdr:to>
    <xdr:sp macro="" textlink="">
      <xdr:nvSpPr>
        <xdr:cNvPr id="258522" name="Text Box 474" hidden="1">
          <a:extLst>
            <a:ext uri="{FF2B5EF4-FFF2-40B4-BE49-F238E27FC236}">
              <a16:creationId xmlns:a16="http://schemas.microsoft.com/office/drawing/2014/main" id="{5B5BFFF4-CE8B-4CB9-AC97-E31775E51A1C}"/>
            </a:ext>
          </a:extLst>
        </xdr:cNvPr>
        <xdr:cNvSpPr txBox="1">
          <a:spLocks noChangeArrowheads="1"/>
        </xdr:cNvSpPr>
      </xdr:nvSpPr>
      <xdr:spPr bwMode="auto">
        <a:xfrm>
          <a:off x="3895725" y="14277975"/>
          <a:ext cx="1247775" cy="1752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341840</xdr:rowOff>
    </xdr:from>
    <xdr:to>
      <xdr:col>5</xdr:col>
      <xdr:colOff>609600</xdr:colOff>
      <xdr:row>72</xdr:row>
      <xdr:rowOff>123854</xdr:rowOff>
    </xdr:to>
    <xdr:sp macro="" textlink="">
      <xdr:nvSpPr>
        <xdr:cNvPr id="258521" name="Text Box 473" hidden="1">
          <a:extLst>
            <a:ext uri="{FF2B5EF4-FFF2-40B4-BE49-F238E27FC236}">
              <a16:creationId xmlns:a16="http://schemas.microsoft.com/office/drawing/2014/main" id="{09BF6729-5F29-45B0-A070-7B0A94DA63CB}"/>
            </a:ext>
          </a:extLst>
        </xdr:cNvPr>
        <xdr:cNvSpPr txBox="1">
          <a:spLocks noChangeArrowheads="1"/>
        </xdr:cNvSpPr>
      </xdr:nvSpPr>
      <xdr:spPr bwMode="auto">
        <a:xfrm>
          <a:off x="3895725" y="14468475"/>
          <a:ext cx="1247775" cy="1790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152375</xdr:rowOff>
    </xdr:from>
    <xdr:to>
      <xdr:col>5</xdr:col>
      <xdr:colOff>609600</xdr:colOff>
      <xdr:row>72</xdr:row>
      <xdr:rowOff>123854</xdr:rowOff>
    </xdr:to>
    <xdr:sp macro="" textlink="">
      <xdr:nvSpPr>
        <xdr:cNvPr id="258520" name="Text Box 472" hidden="1">
          <a:extLst>
            <a:ext uri="{FF2B5EF4-FFF2-40B4-BE49-F238E27FC236}">
              <a16:creationId xmlns:a16="http://schemas.microsoft.com/office/drawing/2014/main" id="{67E2418F-D8CF-4D6D-A97A-0856A987220B}"/>
            </a:ext>
          </a:extLst>
        </xdr:cNvPr>
        <xdr:cNvSpPr txBox="1">
          <a:spLocks noChangeArrowheads="1"/>
        </xdr:cNvSpPr>
      </xdr:nvSpPr>
      <xdr:spPr bwMode="auto">
        <a:xfrm>
          <a:off x="3895725" y="14658975"/>
          <a:ext cx="1247775" cy="1600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91</xdr:row>
      <xdr:rowOff>7501</xdr:rowOff>
    </xdr:from>
    <xdr:to>
      <xdr:col>5</xdr:col>
      <xdr:colOff>609600</xdr:colOff>
      <xdr:row>91</xdr:row>
      <xdr:rowOff>82907</xdr:rowOff>
    </xdr:to>
    <xdr:sp macro="" textlink="">
      <xdr:nvSpPr>
        <xdr:cNvPr id="258519" name="Text Box 471" hidden="1">
          <a:extLst>
            <a:ext uri="{FF2B5EF4-FFF2-40B4-BE49-F238E27FC236}">
              <a16:creationId xmlns:a16="http://schemas.microsoft.com/office/drawing/2014/main" id="{1B4D7A31-A44D-47F3-86A7-742E783E0EC2}"/>
            </a:ext>
          </a:extLst>
        </xdr:cNvPr>
        <xdr:cNvSpPr txBox="1">
          <a:spLocks noChangeArrowheads="1"/>
        </xdr:cNvSpPr>
      </xdr:nvSpPr>
      <xdr:spPr bwMode="auto">
        <a:xfrm>
          <a:off x="3895725" y="19973925"/>
          <a:ext cx="1247775" cy="47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92</xdr:row>
      <xdr:rowOff>145204</xdr:rowOff>
    </xdr:from>
    <xdr:to>
      <xdr:col>5</xdr:col>
      <xdr:colOff>609600</xdr:colOff>
      <xdr:row>118</xdr:row>
      <xdr:rowOff>104006</xdr:rowOff>
    </xdr:to>
    <xdr:sp macro="" textlink="">
      <xdr:nvSpPr>
        <xdr:cNvPr id="258518" name="Text Box 470" hidden="1">
          <a:extLst>
            <a:ext uri="{FF2B5EF4-FFF2-40B4-BE49-F238E27FC236}">
              <a16:creationId xmlns:a16="http://schemas.microsoft.com/office/drawing/2014/main" id="{47594F43-EC74-4448-A295-D4ABE8E666B9}"/>
            </a:ext>
          </a:extLst>
        </xdr:cNvPr>
        <xdr:cNvSpPr txBox="1">
          <a:spLocks noChangeArrowheads="1"/>
        </xdr:cNvSpPr>
      </xdr:nvSpPr>
      <xdr:spPr bwMode="auto">
        <a:xfrm>
          <a:off x="3895725" y="20278725"/>
          <a:ext cx="1247775" cy="5038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92</xdr:row>
      <xdr:rowOff>145204</xdr:rowOff>
    </xdr:from>
    <xdr:to>
      <xdr:col>5</xdr:col>
      <xdr:colOff>609600</xdr:colOff>
      <xdr:row>118</xdr:row>
      <xdr:rowOff>104006</xdr:rowOff>
    </xdr:to>
    <xdr:sp macro="" textlink="">
      <xdr:nvSpPr>
        <xdr:cNvPr id="258517" name="Text Box 469" hidden="1">
          <a:extLst>
            <a:ext uri="{FF2B5EF4-FFF2-40B4-BE49-F238E27FC236}">
              <a16:creationId xmlns:a16="http://schemas.microsoft.com/office/drawing/2014/main" id="{7E28E15E-C3C4-41DF-9725-7547090CB5ED}"/>
            </a:ext>
          </a:extLst>
        </xdr:cNvPr>
        <xdr:cNvSpPr txBox="1">
          <a:spLocks noChangeArrowheads="1"/>
        </xdr:cNvSpPr>
      </xdr:nvSpPr>
      <xdr:spPr bwMode="auto">
        <a:xfrm>
          <a:off x="3895725" y="20278725"/>
          <a:ext cx="1247775" cy="5038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6</xdr:row>
      <xdr:rowOff>114300</xdr:rowOff>
    </xdr:from>
    <xdr:to>
      <xdr:col>19</xdr:col>
      <xdr:colOff>571500</xdr:colOff>
      <xdr:row>10</xdr:row>
      <xdr:rowOff>152400</xdr:rowOff>
    </xdr:to>
    <xdr:sp macro="" textlink="">
      <xdr:nvSpPr>
        <xdr:cNvPr id="258516" name="Text Box 468" hidden="1">
          <a:extLst>
            <a:ext uri="{FF2B5EF4-FFF2-40B4-BE49-F238E27FC236}">
              <a16:creationId xmlns:a16="http://schemas.microsoft.com/office/drawing/2014/main" id="{16C2CB3B-C60B-42B2-B219-3A1DB295A3D8}"/>
            </a:ext>
          </a:extLst>
        </xdr:cNvPr>
        <xdr:cNvSpPr txBox="1">
          <a:spLocks noChangeArrowheads="1"/>
        </xdr:cNvSpPr>
      </xdr:nvSpPr>
      <xdr:spPr bwMode="auto">
        <a:xfrm>
          <a:off x="14839950"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125319</xdr:rowOff>
    </xdr:from>
    <xdr:to>
      <xdr:col>5</xdr:col>
      <xdr:colOff>609600</xdr:colOff>
      <xdr:row>191</xdr:row>
      <xdr:rowOff>121497</xdr:rowOff>
    </xdr:to>
    <xdr:sp macro="" textlink="">
      <xdr:nvSpPr>
        <xdr:cNvPr id="258515" name="Text Box 467" hidden="1">
          <a:extLst>
            <a:ext uri="{FF2B5EF4-FFF2-40B4-BE49-F238E27FC236}">
              <a16:creationId xmlns:a16="http://schemas.microsoft.com/office/drawing/2014/main" id="{67E9C98A-2BC1-4640-BCCA-3EF6D87FD73A}"/>
            </a:ext>
          </a:extLst>
        </xdr:cNvPr>
        <xdr:cNvSpPr txBox="1">
          <a:spLocks noChangeArrowheads="1"/>
        </xdr:cNvSpPr>
      </xdr:nvSpPr>
      <xdr:spPr bwMode="auto">
        <a:xfrm>
          <a:off x="3857625" y="31013400"/>
          <a:ext cx="12858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189</xdr:row>
      <xdr:rowOff>121497</xdr:rowOff>
    </xdr:from>
    <xdr:to>
      <xdr:col>5</xdr:col>
      <xdr:colOff>609600</xdr:colOff>
      <xdr:row>192</xdr:row>
      <xdr:rowOff>1125</xdr:rowOff>
    </xdr:to>
    <xdr:sp macro="" textlink="">
      <xdr:nvSpPr>
        <xdr:cNvPr id="258514" name="Text Box 466" hidden="1">
          <a:extLst>
            <a:ext uri="{FF2B5EF4-FFF2-40B4-BE49-F238E27FC236}">
              <a16:creationId xmlns:a16="http://schemas.microsoft.com/office/drawing/2014/main" id="{579C0D01-5A20-4F29-A743-86865AA4D7DC}"/>
            </a:ext>
          </a:extLst>
        </xdr:cNvPr>
        <xdr:cNvSpPr txBox="1">
          <a:spLocks noChangeArrowheads="1"/>
        </xdr:cNvSpPr>
      </xdr:nvSpPr>
      <xdr:spPr bwMode="auto">
        <a:xfrm>
          <a:off x="3857625" y="31203900"/>
          <a:ext cx="1285875"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121496</xdr:rowOff>
    </xdr:from>
    <xdr:to>
      <xdr:col>5</xdr:col>
      <xdr:colOff>609600</xdr:colOff>
      <xdr:row>195</xdr:row>
      <xdr:rowOff>45903</xdr:rowOff>
    </xdr:to>
    <xdr:sp macro="" textlink="">
      <xdr:nvSpPr>
        <xdr:cNvPr id="258513" name="Text Box 465" hidden="1">
          <a:extLst>
            <a:ext uri="{FF2B5EF4-FFF2-40B4-BE49-F238E27FC236}">
              <a16:creationId xmlns:a16="http://schemas.microsoft.com/office/drawing/2014/main" id="{C19B78D4-40E4-4F16-9CFA-7214927E41FD}"/>
            </a:ext>
          </a:extLst>
        </xdr:cNvPr>
        <xdr:cNvSpPr txBox="1">
          <a:spLocks noChangeArrowheads="1"/>
        </xdr:cNvSpPr>
      </xdr:nvSpPr>
      <xdr:spPr bwMode="auto">
        <a:xfrm>
          <a:off x="3857625" y="31394400"/>
          <a:ext cx="1285875" cy="895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191</xdr:row>
      <xdr:rowOff>105792</xdr:rowOff>
    </xdr:from>
    <xdr:to>
      <xdr:col>5</xdr:col>
      <xdr:colOff>609600</xdr:colOff>
      <xdr:row>196</xdr:row>
      <xdr:rowOff>64953</xdr:rowOff>
    </xdr:to>
    <xdr:sp macro="" textlink="">
      <xdr:nvSpPr>
        <xdr:cNvPr id="258512" name="Text Box 464" hidden="1">
          <a:extLst>
            <a:ext uri="{FF2B5EF4-FFF2-40B4-BE49-F238E27FC236}">
              <a16:creationId xmlns:a16="http://schemas.microsoft.com/office/drawing/2014/main" id="{97AFD59C-43FF-4CCC-8649-E9515E52E40A}"/>
            </a:ext>
          </a:extLst>
        </xdr:cNvPr>
        <xdr:cNvSpPr txBox="1">
          <a:spLocks noChangeArrowheads="1"/>
        </xdr:cNvSpPr>
      </xdr:nvSpPr>
      <xdr:spPr bwMode="auto">
        <a:xfrm>
          <a:off x="3857625" y="31594425"/>
          <a:ext cx="1285875" cy="895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135</xdr:row>
      <xdr:rowOff>120677</xdr:rowOff>
    </xdr:from>
    <xdr:to>
      <xdr:col>5</xdr:col>
      <xdr:colOff>609600</xdr:colOff>
      <xdr:row>141</xdr:row>
      <xdr:rowOff>79187</xdr:rowOff>
    </xdr:to>
    <xdr:sp macro="" textlink="">
      <xdr:nvSpPr>
        <xdr:cNvPr id="258511" name="Text Box 463" hidden="1">
          <a:extLst>
            <a:ext uri="{FF2B5EF4-FFF2-40B4-BE49-F238E27FC236}">
              <a16:creationId xmlns:a16="http://schemas.microsoft.com/office/drawing/2014/main" id="{A62E895C-1FD1-461A-8975-5CA19B5A1930}"/>
            </a:ext>
          </a:extLst>
        </xdr:cNvPr>
        <xdr:cNvSpPr txBox="1">
          <a:spLocks noChangeArrowheads="1"/>
        </xdr:cNvSpPr>
      </xdr:nvSpPr>
      <xdr:spPr bwMode="auto">
        <a:xfrm>
          <a:off x="3857625" y="28603575"/>
          <a:ext cx="1285875" cy="1123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136</xdr:row>
      <xdr:rowOff>122674</xdr:rowOff>
    </xdr:from>
    <xdr:to>
      <xdr:col>5</xdr:col>
      <xdr:colOff>609600</xdr:colOff>
      <xdr:row>182</xdr:row>
      <xdr:rowOff>39330</xdr:rowOff>
    </xdr:to>
    <xdr:sp macro="" textlink="">
      <xdr:nvSpPr>
        <xdr:cNvPr id="258510" name="Text Box 462" hidden="1">
          <a:extLst>
            <a:ext uri="{FF2B5EF4-FFF2-40B4-BE49-F238E27FC236}">
              <a16:creationId xmlns:a16="http://schemas.microsoft.com/office/drawing/2014/main" id="{A91DBB56-0606-472A-8E2E-93B70A0E962D}"/>
            </a:ext>
          </a:extLst>
        </xdr:cNvPr>
        <xdr:cNvSpPr txBox="1">
          <a:spLocks noChangeArrowheads="1"/>
        </xdr:cNvSpPr>
      </xdr:nvSpPr>
      <xdr:spPr bwMode="auto">
        <a:xfrm>
          <a:off x="3857625" y="28813125"/>
          <a:ext cx="1285875" cy="10001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137</xdr:row>
      <xdr:rowOff>122674</xdr:rowOff>
    </xdr:from>
    <xdr:to>
      <xdr:col>5</xdr:col>
      <xdr:colOff>609600</xdr:colOff>
      <xdr:row>182</xdr:row>
      <xdr:rowOff>96480</xdr:rowOff>
    </xdr:to>
    <xdr:sp macro="" textlink="">
      <xdr:nvSpPr>
        <xdr:cNvPr id="258509" name="Text Box 461" hidden="1">
          <a:extLst>
            <a:ext uri="{FF2B5EF4-FFF2-40B4-BE49-F238E27FC236}">
              <a16:creationId xmlns:a16="http://schemas.microsoft.com/office/drawing/2014/main" id="{E1754C31-E391-4C0A-A9AD-DB7A21CC5203}"/>
            </a:ext>
          </a:extLst>
        </xdr:cNvPr>
        <xdr:cNvSpPr txBox="1">
          <a:spLocks noChangeArrowheads="1"/>
        </xdr:cNvSpPr>
      </xdr:nvSpPr>
      <xdr:spPr bwMode="auto">
        <a:xfrm>
          <a:off x="3857625" y="29003625"/>
          <a:ext cx="1285875" cy="857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138</xdr:row>
      <xdr:rowOff>122674</xdr:rowOff>
    </xdr:from>
    <xdr:to>
      <xdr:col>5</xdr:col>
      <xdr:colOff>609600</xdr:colOff>
      <xdr:row>183</xdr:row>
      <xdr:rowOff>149420</xdr:rowOff>
    </xdr:to>
    <xdr:sp macro="" textlink="">
      <xdr:nvSpPr>
        <xdr:cNvPr id="258508" name="Text Box 460" hidden="1">
          <a:extLst>
            <a:ext uri="{FF2B5EF4-FFF2-40B4-BE49-F238E27FC236}">
              <a16:creationId xmlns:a16="http://schemas.microsoft.com/office/drawing/2014/main" id="{0BD62913-32CC-44C5-822B-6B2571D91F8F}"/>
            </a:ext>
          </a:extLst>
        </xdr:cNvPr>
        <xdr:cNvSpPr txBox="1">
          <a:spLocks noChangeArrowheads="1"/>
        </xdr:cNvSpPr>
      </xdr:nvSpPr>
      <xdr:spPr bwMode="auto">
        <a:xfrm>
          <a:off x="3857625" y="29194125"/>
          <a:ext cx="1285875" cy="9048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88</xdr:row>
      <xdr:rowOff>162915</xdr:rowOff>
    </xdr:from>
    <xdr:to>
      <xdr:col>6</xdr:col>
      <xdr:colOff>38100</xdr:colOff>
      <xdr:row>96</xdr:row>
      <xdr:rowOff>30689</xdr:rowOff>
    </xdr:to>
    <xdr:sp macro="" textlink="">
      <xdr:nvSpPr>
        <xdr:cNvPr id="258551" name="Text Box 503" hidden="1">
          <a:extLst>
            <a:ext uri="{FF2B5EF4-FFF2-40B4-BE49-F238E27FC236}">
              <a16:creationId xmlns:a16="http://schemas.microsoft.com/office/drawing/2014/main" id="{D818A35C-0ED7-468D-9FAC-429F8A000C1D}"/>
            </a:ext>
          </a:extLst>
        </xdr:cNvPr>
        <xdr:cNvSpPr txBox="1">
          <a:spLocks noChangeArrowheads="1"/>
        </xdr:cNvSpPr>
      </xdr:nvSpPr>
      <xdr:spPr bwMode="auto">
        <a:xfrm>
          <a:off x="4070350" y="19202400"/>
          <a:ext cx="1428750" cy="1416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47</xdr:row>
      <xdr:rowOff>303479</xdr:rowOff>
    </xdr:from>
    <xdr:to>
      <xdr:col>5</xdr:col>
      <xdr:colOff>609600</xdr:colOff>
      <xdr:row>59</xdr:row>
      <xdr:rowOff>163816</xdr:rowOff>
    </xdr:to>
    <xdr:sp macro="" textlink="">
      <xdr:nvSpPr>
        <xdr:cNvPr id="258550" name="Text Box 502" hidden="1">
          <a:extLst>
            <a:ext uri="{FF2B5EF4-FFF2-40B4-BE49-F238E27FC236}">
              <a16:creationId xmlns:a16="http://schemas.microsoft.com/office/drawing/2014/main" id="{EF5A2B86-3839-493B-BDEA-C626F47734FE}"/>
            </a:ext>
          </a:extLst>
        </xdr:cNvPr>
        <xdr:cNvSpPr txBox="1">
          <a:spLocks noChangeArrowheads="1"/>
        </xdr:cNvSpPr>
      </xdr:nvSpPr>
      <xdr:spPr bwMode="auto">
        <a:xfrm>
          <a:off x="4032250" y="10179050"/>
          <a:ext cx="1276350" cy="322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47</xdr:row>
      <xdr:rowOff>303479</xdr:rowOff>
    </xdr:from>
    <xdr:to>
      <xdr:col>5</xdr:col>
      <xdr:colOff>609600</xdr:colOff>
      <xdr:row>59</xdr:row>
      <xdr:rowOff>163816</xdr:rowOff>
    </xdr:to>
    <xdr:sp macro="" textlink="">
      <xdr:nvSpPr>
        <xdr:cNvPr id="258549" name="Text Box 501" hidden="1">
          <a:extLst>
            <a:ext uri="{FF2B5EF4-FFF2-40B4-BE49-F238E27FC236}">
              <a16:creationId xmlns:a16="http://schemas.microsoft.com/office/drawing/2014/main" id="{9B8BC924-E2F3-4E3D-81FC-93D6D31B500F}"/>
            </a:ext>
          </a:extLst>
        </xdr:cNvPr>
        <xdr:cNvSpPr txBox="1">
          <a:spLocks noChangeArrowheads="1"/>
        </xdr:cNvSpPr>
      </xdr:nvSpPr>
      <xdr:spPr bwMode="auto">
        <a:xfrm>
          <a:off x="4032250" y="10179050"/>
          <a:ext cx="1276350" cy="322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47</xdr:row>
      <xdr:rowOff>483179</xdr:rowOff>
    </xdr:from>
    <xdr:to>
      <xdr:col>5</xdr:col>
      <xdr:colOff>609600</xdr:colOff>
      <xdr:row>51</xdr:row>
      <xdr:rowOff>30525</xdr:rowOff>
    </xdr:to>
    <xdr:sp macro="" textlink="">
      <xdr:nvSpPr>
        <xdr:cNvPr id="258548" name="Text Box 500" hidden="1">
          <a:extLst>
            <a:ext uri="{FF2B5EF4-FFF2-40B4-BE49-F238E27FC236}">
              <a16:creationId xmlns:a16="http://schemas.microsoft.com/office/drawing/2014/main" id="{8A369398-B7E9-4872-B50B-90E135892ECD}"/>
            </a:ext>
          </a:extLst>
        </xdr:cNvPr>
        <xdr:cNvSpPr txBox="1">
          <a:spLocks noChangeArrowheads="1"/>
        </xdr:cNvSpPr>
      </xdr:nvSpPr>
      <xdr:spPr bwMode="auto">
        <a:xfrm>
          <a:off x="4032250" y="10375900"/>
          <a:ext cx="1276350" cy="1231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88418</xdr:rowOff>
    </xdr:from>
    <xdr:to>
      <xdr:col>5</xdr:col>
      <xdr:colOff>609600</xdr:colOff>
      <xdr:row>50</xdr:row>
      <xdr:rowOff>130594</xdr:rowOff>
    </xdr:to>
    <xdr:sp macro="" textlink="">
      <xdr:nvSpPr>
        <xdr:cNvPr id="258547" name="Text Box 499" hidden="1">
          <a:extLst>
            <a:ext uri="{FF2B5EF4-FFF2-40B4-BE49-F238E27FC236}">
              <a16:creationId xmlns:a16="http://schemas.microsoft.com/office/drawing/2014/main" id="{E5191C5E-D189-480B-A32E-9398F57CDDA4}"/>
            </a:ext>
          </a:extLst>
        </xdr:cNvPr>
        <xdr:cNvSpPr txBox="1">
          <a:spLocks noChangeArrowheads="1"/>
        </xdr:cNvSpPr>
      </xdr:nvSpPr>
      <xdr:spPr bwMode="auto">
        <a:xfrm>
          <a:off x="4032250" y="10509250"/>
          <a:ext cx="12763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51</xdr:row>
      <xdr:rowOff>30525</xdr:rowOff>
    </xdr:from>
    <xdr:to>
      <xdr:col>5</xdr:col>
      <xdr:colOff>609600</xdr:colOff>
      <xdr:row>54</xdr:row>
      <xdr:rowOff>47081</xdr:rowOff>
    </xdr:to>
    <xdr:sp macro="" textlink="">
      <xdr:nvSpPr>
        <xdr:cNvPr id="258546" name="Text Box 498" hidden="1">
          <a:extLst>
            <a:ext uri="{FF2B5EF4-FFF2-40B4-BE49-F238E27FC236}">
              <a16:creationId xmlns:a16="http://schemas.microsoft.com/office/drawing/2014/main" id="{109C0D23-0B4A-4421-BCC0-61F99F5E2CB4}"/>
            </a:ext>
          </a:extLst>
        </xdr:cNvPr>
        <xdr:cNvSpPr txBox="1">
          <a:spLocks noChangeArrowheads="1"/>
        </xdr:cNvSpPr>
      </xdr:nvSpPr>
      <xdr:spPr bwMode="auto">
        <a:xfrm>
          <a:off x="4032250" y="11607800"/>
          <a:ext cx="127635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150786</xdr:rowOff>
    </xdr:from>
    <xdr:to>
      <xdr:col>5</xdr:col>
      <xdr:colOff>609600</xdr:colOff>
      <xdr:row>69</xdr:row>
      <xdr:rowOff>47651</xdr:rowOff>
    </xdr:to>
    <xdr:sp macro="" textlink="">
      <xdr:nvSpPr>
        <xdr:cNvPr id="258545" name="Text Box 497" hidden="1">
          <a:extLst>
            <a:ext uri="{FF2B5EF4-FFF2-40B4-BE49-F238E27FC236}">
              <a16:creationId xmlns:a16="http://schemas.microsoft.com/office/drawing/2014/main" id="{2CAAABB4-F4CC-44D0-A0E3-6CD25871F565}"/>
            </a:ext>
          </a:extLst>
        </xdr:cNvPr>
        <xdr:cNvSpPr txBox="1">
          <a:spLocks noChangeArrowheads="1"/>
        </xdr:cNvSpPr>
      </xdr:nvSpPr>
      <xdr:spPr bwMode="auto">
        <a:xfrm>
          <a:off x="4032250" y="14179550"/>
          <a:ext cx="1276350" cy="128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341840</xdr:rowOff>
    </xdr:from>
    <xdr:to>
      <xdr:col>5</xdr:col>
      <xdr:colOff>609600</xdr:colOff>
      <xdr:row>72</xdr:row>
      <xdr:rowOff>82579</xdr:rowOff>
    </xdr:to>
    <xdr:sp macro="" textlink="">
      <xdr:nvSpPr>
        <xdr:cNvPr id="258544" name="Text Box 496" hidden="1">
          <a:extLst>
            <a:ext uri="{FF2B5EF4-FFF2-40B4-BE49-F238E27FC236}">
              <a16:creationId xmlns:a16="http://schemas.microsoft.com/office/drawing/2014/main" id="{73BD3F39-0679-43CC-B68C-0967003B76C5}"/>
            </a:ext>
          </a:extLst>
        </xdr:cNvPr>
        <xdr:cNvSpPr txBox="1">
          <a:spLocks noChangeArrowheads="1"/>
        </xdr:cNvSpPr>
      </xdr:nvSpPr>
      <xdr:spPr bwMode="auto">
        <a:xfrm>
          <a:off x="4032250" y="14363700"/>
          <a:ext cx="1276350" cy="169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152375</xdr:rowOff>
    </xdr:from>
    <xdr:to>
      <xdr:col>5</xdr:col>
      <xdr:colOff>609600</xdr:colOff>
      <xdr:row>73</xdr:row>
      <xdr:rowOff>101627</xdr:rowOff>
    </xdr:to>
    <xdr:sp macro="" textlink="">
      <xdr:nvSpPr>
        <xdr:cNvPr id="258543" name="Text Box 495" hidden="1">
          <a:extLst>
            <a:ext uri="{FF2B5EF4-FFF2-40B4-BE49-F238E27FC236}">
              <a16:creationId xmlns:a16="http://schemas.microsoft.com/office/drawing/2014/main" id="{04B6B02E-8350-4191-937C-38546E79C1FB}"/>
            </a:ext>
          </a:extLst>
        </xdr:cNvPr>
        <xdr:cNvSpPr txBox="1">
          <a:spLocks noChangeArrowheads="1"/>
        </xdr:cNvSpPr>
      </xdr:nvSpPr>
      <xdr:spPr bwMode="auto">
        <a:xfrm>
          <a:off x="4032250" y="14547850"/>
          <a:ext cx="1276350" cy="173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144435</xdr:rowOff>
    </xdr:from>
    <xdr:to>
      <xdr:col>5</xdr:col>
      <xdr:colOff>609600</xdr:colOff>
      <xdr:row>73</xdr:row>
      <xdr:rowOff>101627</xdr:rowOff>
    </xdr:to>
    <xdr:sp macro="" textlink="">
      <xdr:nvSpPr>
        <xdr:cNvPr id="258542" name="Text Box 494" hidden="1">
          <a:extLst>
            <a:ext uri="{FF2B5EF4-FFF2-40B4-BE49-F238E27FC236}">
              <a16:creationId xmlns:a16="http://schemas.microsoft.com/office/drawing/2014/main" id="{164A9E25-CB04-4D6F-BCC4-C5B55C865B04}"/>
            </a:ext>
          </a:extLst>
        </xdr:cNvPr>
        <xdr:cNvSpPr txBox="1">
          <a:spLocks noChangeArrowheads="1"/>
        </xdr:cNvSpPr>
      </xdr:nvSpPr>
      <xdr:spPr bwMode="auto">
        <a:xfrm>
          <a:off x="4032250" y="14732000"/>
          <a:ext cx="1276350" cy="1549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92</xdr:row>
      <xdr:rowOff>26551</xdr:rowOff>
    </xdr:from>
    <xdr:to>
      <xdr:col>5</xdr:col>
      <xdr:colOff>609600</xdr:colOff>
      <xdr:row>92</xdr:row>
      <xdr:rowOff>45601</xdr:rowOff>
    </xdr:to>
    <xdr:sp macro="" textlink="">
      <xdr:nvSpPr>
        <xdr:cNvPr id="258541" name="Text Box 493" hidden="1">
          <a:extLst>
            <a:ext uri="{FF2B5EF4-FFF2-40B4-BE49-F238E27FC236}">
              <a16:creationId xmlns:a16="http://schemas.microsoft.com/office/drawing/2014/main" id="{E9A63A28-C344-4B05-9521-7EE5A4D5EE1B}"/>
            </a:ext>
          </a:extLst>
        </xdr:cNvPr>
        <xdr:cNvSpPr txBox="1">
          <a:spLocks noChangeArrowheads="1"/>
        </xdr:cNvSpPr>
      </xdr:nvSpPr>
      <xdr:spPr bwMode="auto">
        <a:xfrm>
          <a:off x="4032250" y="1990090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2568</xdr:rowOff>
    </xdr:from>
    <xdr:to>
      <xdr:col>5</xdr:col>
      <xdr:colOff>609600</xdr:colOff>
      <xdr:row>119</xdr:row>
      <xdr:rowOff>73452</xdr:rowOff>
    </xdr:to>
    <xdr:sp macro="" textlink="">
      <xdr:nvSpPr>
        <xdr:cNvPr id="258540" name="Text Box 492" hidden="1">
          <a:extLst>
            <a:ext uri="{FF2B5EF4-FFF2-40B4-BE49-F238E27FC236}">
              <a16:creationId xmlns:a16="http://schemas.microsoft.com/office/drawing/2014/main" id="{DD276C6B-E3F5-40FC-8C3E-5C8D317EC4C0}"/>
            </a:ext>
          </a:extLst>
        </xdr:cNvPr>
        <xdr:cNvSpPr txBox="1">
          <a:spLocks noChangeArrowheads="1"/>
        </xdr:cNvSpPr>
      </xdr:nvSpPr>
      <xdr:spPr bwMode="auto">
        <a:xfrm>
          <a:off x="4032250" y="20237450"/>
          <a:ext cx="1276350" cy="483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2568</xdr:rowOff>
    </xdr:from>
    <xdr:to>
      <xdr:col>5</xdr:col>
      <xdr:colOff>609600</xdr:colOff>
      <xdr:row>119</xdr:row>
      <xdr:rowOff>73452</xdr:rowOff>
    </xdr:to>
    <xdr:sp macro="" textlink="">
      <xdr:nvSpPr>
        <xdr:cNvPr id="258539" name="Text Box 491" hidden="1">
          <a:extLst>
            <a:ext uri="{FF2B5EF4-FFF2-40B4-BE49-F238E27FC236}">
              <a16:creationId xmlns:a16="http://schemas.microsoft.com/office/drawing/2014/main" id="{0BA0581A-332D-4D68-93A8-349C63855762}"/>
            </a:ext>
          </a:extLst>
        </xdr:cNvPr>
        <xdr:cNvSpPr txBox="1">
          <a:spLocks noChangeArrowheads="1"/>
        </xdr:cNvSpPr>
      </xdr:nvSpPr>
      <xdr:spPr bwMode="auto">
        <a:xfrm>
          <a:off x="4032250" y="20237450"/>
          <a:ext cx="1276350" cy="483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6</xdr:row>
      <xdr:rowOff>114300</xdr:rowOff>
    </xdr:from>
    <xdr:to>
      <xdr:col>19</xdr:col>
      <xdr:colOff>571500</xdr:colOff>
      <xdr:row>10</xdr:row>
      <xdr:rowOff>152400</xdr:rowOff>
    </xdr:to>
    <xdr:sp macro="" textlink="">
      <xdr:nvSpPr>
        <xdr:cNvPr id="258538" name="Text Box 490" hidden="1">
          <a:extLst>
            <a:ext uri="{FF2B5EF4-FFF2-40B4-BE49-F238E27FC236}">
              <a16:creationId xmlns:a16="http://schemas.microsoft.com/office/drawing/2014/main" id="{44C5F628-6226-4F49-B693-9A1D32272055}"/>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189</xdr:row>
      <xdr:rowOff>121497</xdr:rowOff>
    </xdr:from>
    <xdr:to>
      <xdr:col>5</xdr:col>
      <xdr:colOff>609600</xdr:colOff>
      <xdr:row>193</xdr:row>
      <xdr:rowOff>64133</xdr:rowOff>
    </xdr:to>
    <xdr:sp macro="" textlink="">
      <xdr:nvSpPr>
        <xdr:cNvPr id="258537" name="Text Box 489" hidden="1">
          <a:extLst>
            <a:ext uri="{FF2B5EF4-FFF2-40B4-BE49-F238E27FC236}">
              <a16:creationId xmlns:a16="http://schemas.microsoft.com/office/drawing/2014/main" id="{C176F1C1-713C-411F-B4A5-C06FC7E081A3}"/>
            </a:ext>
          </a:extLst>
        </xdr:cNvPr>
        <xdr:cNvSpPr txBox="1">
          <a:spLocks noChangeArrowheads="1"/>
        </xdr:cNvSpPr>
      </xdr:nvSpPr>
      <xdr:spPr bwMode="auto">
        <a:xfrm>
          <a:off x="3994150" y="30632400"/>
          <a:ext cx="1314450" cy="698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121496</xdr:rowOff>
    </xdr:from>
    <xdr:to>
      <xdr:col>5</xdr:col>
      <xdr:colOff>609600</xdr:colOff>
      <xdr:row>193</xdr:row>
      <xdr:rowOff>20146</xdr:rowOff>
    </xdr:to>
    <xdr:sp macro="" textlink="">
      <xdr:nvSpPr>
        <xdr:cNvPr id="258536" name="Text Box 488" hidden="1">
          <a:extLst>
            <a:ext uri="{FF2B5EF4-FFF2-40B4-BE49-F238E27FC236}">
              <a16:creationId xmlns:a16="http://schemas.microsoft.com/office/drawing/2014/main" id="{0F1E617B-A4AB-4BF9-88F1-96D52D211DF0}"/>
            </a:ext>
          </a:extLst>
        </xdr:cNvPr>
        <xdr:cNvSpPr txBox="1">
          <a:spLocks noChangeArrowheads="1"/>
        </xdr:cNvSpPr>
      </xdr:nvSpPr>
      <xdr:spPr bwMode="auto">
        <a:xfrm>
          <a:off x="3994150" y="30816550"/>
          <a:ext cx="1314450" cy="444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191</xdr:row>
      <xdr:rowOff>121497</xdr:rowOff>
    </xdr:from>
    <xdr:to>
      <xdr:col>5</xdr:col>
      <xdr:colOff>609600</xdr:colOff>
      <xdr:row>196</xdr:row>
      <xdr:rowOff>45903</xdr:rowOff>
    </xdr:to>
    <xdr:sp macro="" textlink="">
      <xdr:nvSpPr>
        <xdr:cNvPr id="258535" name="Text Box 487" hidden="1">
          <a:extLst>
            <a:ext uri="{FF2B5EF4-FFF2-40B4-BE49-F238E27FC236}">
              <a16:creationId xmlns:a16="http://schemas.microsoft.com/office/drawing/2014/main" id="{C59AC5E2-6A66-4BAC-8598-30E20AF8651A}"/>
            </a:ext>
          </a:extLst>
        </xdr:cNvPr>
        <xdr:cNvSpPr txBox="1">
          <a:spLocks noChangeArrowheads="1"/>
        </xdr:cNvSpPr>
      </xdr:nvSpPr>
      <xdr:spPr bwMode="auto">
        <a:xfrm>
          <a:off x="3994150" y="31000700"/>
          <a:ext cx="131445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192</xdr:row>
      <xdr:rowOff>79187</xdr:rowOff>
    </xdr:from>
    <xdr:to>
      <xdr:col>5</xdr:col>
      <xdr:colOff>609600</xdr:colOff>
      <xdr:row>197</xdr:row>
      <xdr:rowOff>45904</xdr:rowOff>
    </xdr:to>
    <xdr:sp macro="" textlink="">
      <xdr:nvSpPr>
        <xdr:cNvPr id="258534" name="Text Box 486" hidden="1">
          <a:extLst>
            <a:ext uri="{FF2B5EF4-FFF2-40B4-BE49-F238E27FC236}">
              <a16:creationId xmlns:a16="http://schemas.microsoft.com/office/drawing/2014/main" id="{BEA9AE7F-BE64-43AB-A56E-72545EB06630}"/>
            </a:ext>
          </a:extLst>
        </xdr:cNvPr>
        <xdr:cNvSpPr txBox="1">
          <a:spLocks noChangeArrowheads="1"/>
        </xdr:cNvSpPr>
      </xdr:nvSpPr>
      <xdr:spPr bwMode="auto">
        <a:xfrm>
          <a:off x="3994150" y="31184850"/>
          <a:ext cx="131445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136</xdr:row>
      <xdr:rowOff>104970</xdr:rowOff>
    </xdr:from>
    <xdr:to>
      <xdr:col>5</xdr:col>
      <xdr:colOff>609600</xdr:colOff>
      <xdr:row>182</xdr:row>
      <xdr:rowOff>160534</xdr:rowOff>
    </xdr:to>
    <xdr:sp macro="" textlink="">
      <xdr:nvSpPr>
        <xdr:cNvPr id="258533" name="Text Box 485" hidden="1">
          <a:extLst>
            <a:ext uri="{FF2B5EF4-FFF2-40B4-BE49-F238E27FC236}">
              <a16:creationId xmlns:a16="http://schemas.microsoft.com/office/drawing/2014/main" id="{18F485B8-B266-4BAD-A016-A76B02296F11}"/>
            </a:ext>
          </a:extLst>
        </xdr:cNvPr>
        <xdr:cNvSpPr txBox="1">
          <a:spLocks noChangeArrowheads="1"/>
        </xdr:cNvSpPr>
      </xdr:nvSpPr>
      <xdr:spPr bwMode="auto">
        <a:xfrm>
          <a:off x="3994150" y="28238450"/>
          <a:ext cx="1314450" cy="1104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137</xdr:row>
      <xdr:rowOff>122674</xdr:rowOff>
    </xdr:from>
    <xdr:to>
      <xdr:col>5</xdr:col>
      <xdr:colOff>609600</xdr:colOff>
      <xdr:row>183</xdr:row>
      <xdr:rowOff>21868</xdr:rowOff>
    </xdr:to>
    <xdr:sp macro="" textlink="">
      <xdr:nvSpPr>
        <xdr:cNvPr id="258532" name="Text Box 484" hidden="1">
          <a:extLst>
            <a:ext uri="{FF2B5EF4-FFF2-40B4-BE49-F238E27FC236}">
              <a16:creationId xmlns:a16="http://schemas.microsoft.com/office/drawing/2014/main" id="{97B3FDEE-34F2-481E-86FC-150DFF254B3A}"/>
            </a:ext>
          </a:extLst>
        </xdr:cNvPr>
        <xdr:cNvSpPr txBox="1">
          <a:spLocks noChangeArrowheads="1"/>
        </xdr:cNvSpPr>
      </xdr:nvSpPr>
      <xdr:spPr bwMode="auto">
        <a:xfrm>
          <a:off x="3994150" y="28460700"/>
          <a:ext cx="1314450" cy="958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138</xdr:row>
      <xdr:rowOff>122674</xdr:rowOff>
    </xdr:from>
    <xdr:to>
      <xdr:col>5</xdr:col>
      <xdr:colOff>609600</xdr:colOff>
      <xdr:row>183</xdr:row>
      <xdr:rowOff>66318</xdr:rowOff>
    </xdr:to>
    <xdr:sp macro="" textlink="">
      <xdr:nvSpPr>
        <xdr:cNvPr id="258531" name="Text Box 483" hidden="1">
          <a:extLst>
            <a:ext uri="{FF2B5EF4-FFF2-40B4-BE49-F238E27FC236}">
              <a16:creationId xmlns:a16="http://schemas.microsoft.com/office/drawing/2014/main" id="{3D96016B-1643-4017-A2F6-AB5E0C91F75C}"/>
            </a:ext>
          </a:extLst>
        </xdr:cNvPr>
        <xdr:cNvSpPr txBox="1">
          <a:spLocks noChangeArrowheads="1"/>
        </xdr:cNvSpPr>
      </xdr:nvSpPr>
      <xdr:spPr bwMode="auto">
        <a:xfrm>
          <a:off x="3994150" y="2864485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139</xdr:row>
      <xdr:rowOff>122674</xdr:rowOff>
    </xdr:from>
    <xdr:to>
      <xdr:col>5</xdr:col>
      <xdr:colOff>609600</xdr:colOff>
      <xdr:row>184</xdr:row>
      <xdr:rowOff>151009</xdr:rowOff>
    </xdr:to>
    <xdr:sp macro="" textlink="">
      <xdr:nvSpPr>
        <xdr:cNvPr id="258530" name="Text Box 482" hidden="1">
          <a:extLst>
            <a:ext uri="{FF2B5EF4-FFF2-40B4-BE49-F238E27FC236}">
              <a16:creationId xmlns:a16="http://schemas.microsoft.com/office/drawing/2014/main" id="{A2867930-67DB-4580-A683-4C21205368D6}"/>
            </a:ext>
          </a:extLst>
        </xdr:cNvPr>
        <xdr:cNvSpPr txBox="1">
          <a:spLocks noChangeArrowheads="1"/>
        </xdr:cNvSpPr>
      </xdr:nvSpPr>
      <xdr:spPr bwMode="auto">
        <a:xfrm>
          <a:off x="3994150" y="28829000"/>
          <a:ext cx="131445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88</xdr:row>
      <xdr:rowOff>162915</xdr:rowOff>
    </xdr:from>
    <xdr:to>
      <xdr:col>6</xdr:col>
      <xdr:colOff>38100</xdr:colOff>
      <xdr:row>96</xdr:row>
      <xdr:rowOff>30689</xdr:rowOff>
    </xdr:to>
    <xdr:sp macro="" textlink="">
      <xdr:nvSpPr>
        <xdr:cNvPr id="258573" name="Text Box 525" hidden="1">
          <a:extLst>
            <a:ext uri="{FF2B5EF4-FFF2-40B4-BE49-F238E27FC236}">
              <a16:creationId xmlns:a16="http://schemas.microsoft.com/office/drawing/2014/main" id="{F23EC605-AD4A-4E4B-975A-D90EF71CA4C2}"/>
            </a:ext>
          </a:extLst>
        </xdr:cNvPr>
        <xdr:cNvSpPr txBox="1">
          <a:spLocks noChangeArrowheads="1"/>
        </xdr:cNvSpPr>
      </xdr:nvSpPr>
      <xdr:spPr bwMode="auto">
        <a:xfrm>
          <a:off x="3924300" y="19440525"/>
          <a:ext cx="1390650" cy="1457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47</xdr:row>
      <xdr:rowOff>303479</xdr:rowOff>
    </xdr:from>
    <xdr:to>
      <xdr:col>5</xdr:col>
      <xdr:colOff>609600</xdr:colOff>
      <xdr:row>59</xdr:row>
      <xdr:rowOff>163816</xdr:rowOff>
    </xdr:to>
    <xdr:sp macro="" textlink="">
      <xdr:nvSpPr>
        <xdr:cNvPr id="258572" name="Text Box 524" hidden="1">
          <a:extLst>
            <a:ext uri="{FF2B5EF4-FFF2-40B4-BE49-F238E27FC236}">
              <a16:creationId xmlns:a16="http://schemas.microsoft.com/office/drawing/2014/main" id="{7FBFE392-3485-4F7E-81FF-56BB4D648EFE}"/>
            </a:ext>
          </a:extLst>
        </xdr:cNvPr>
        <xdr:cNvSpPr txBox="1">
          <a:spLocks noChangeArrowheads="1"/>
        </xdr:cNvSpPr>
      </xdr:nvSpPr>
      <xdr:spPr bwMode="auto">
        <a:xfrm>
          <a:off x="3886200" y="10220325"/>
          <a:ext cx="1238250" cy="325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47</xdr:row>
      <xdr:rowOff>303479</xdr:rowOff>
    </xdr:from>
    <xdr:to>
      <xdr:col>5</xdr:col>
      <xdr:colOff>609600</xdr:colOff>
      <xdr:row>59</xdr:row>
      <xdr:rowOff>163816</xdr:rowOff>
    </xdr:to>
    <xdr:sp macro="" textlink="">
      <xdr:nvSpPr>
        <xdr:cNvPr id="258571" name="Text Box 523" hidden="1">
          <a:extLst>
            <a:ext uri="{FF2B5EF4-FFF2-40B4-BE49-F238E27FC236}">
              <a16:creationId xmlns:a16="http://schemas.microsoft.com/office/drawing/2014/main" id="{DB82EB6D-C7C2-4A32-AD26-DBB39B8DEBD0}"/>
            </a:ext>
          </a:extLst>
        </xdr:cNvPr>
        <xdr:cNvSpPr txBox="1">
          <a:spLocks noChangeArrowheads="1"/>
        </xdr:cNvSpPr>
      </xdr:nvSpPr>
      <xdr:spPr bwMode="auto">
        <a:xfrm>
          <a:off x="3886200" y="10220325"/>
          <a:ext cx="1238250" cy="325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47</xdr:row>
      <xdr:rowOff>483179</xdr:rowOff>
    </xdr:from>
    <xdr:to>
      <xdr:col>5</xdr:col>
      <xdr:colOff>609600</xdr:colOff>
      <xdr:row>51</xdr:row>
      <xdr:rowOff>30525</xdr:rowOff>
    </xdr:to>
    <xdr:sp macro="" textlink="">
      <xdr:nvSpPr>
        <xdr:cNvPr id="258570" name="Text Box 522" hidden="1">
          <a:extLst>
            <a:ext uri="{FF2B5EF4-FFF2-40B4-BE49-F238E27FC236}">
              <a16:creationId xmlns:a16="http://schemas.microsoft.com/office/drawing/2014/main" id="{4D81ABA4-81F8-4603-B14E-FC6155890034}"/>
            </a:ext>
          </a:extLst>
        </xdr:cNvPr>
        <xdr:cNvSpPr txBox="1">
          <a:spLocks noChangeArrowheads="1"/>
        </xdr:cNvSpPr>
      </xdr:nvSpPr>
      <xdr:spPr bwMode="auto">
        <a:xfrm>
          <a:off x="3886200" y="10420350"/>
          <a:ext cx="1238250" cy="123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88418</xdr:rowOff>
    </xdr:from>
    <xdr:to>
      <xdr:col>5</xdr:col>
      <xdr:colOff>609600</xdr:colOff>
      <xdr:row>50</xdr:row>
      <xdr:rowOff>130594</xdr:rowOff>
    </xdr:to>
    <xdr:sp macro="" textlink="">
      <xdr:nvSpPr>
        <xdr:cNvPr id="258569" name="Text Box 521" hidden="1">
          <a:extLst>
            <a:ext uri="{FF2B5EF4-FFF2-40B4-BE49-F238E27FC236}">
              <a16:creationId xmlns:a16="http://schemas.microsoft.com/office/drawing/2014/main" id="{19A57FAD-1860-4A7E-A041-BFA0E8006205}"/>
            </a:ext>
          </a:extLst>
        </xdr:cNvPr>
        <xdr:cNvSpPr txBox="1">
          <a:spLocks noChangeArrowheads="1"/>
        </xdr:cNvSpPr>
      </xdr:nvSpPr>
      <xdr:spPr bwMode="auto">
        <a:xfrm>
          <a:off x="3886200" y="10553700"/>
          <a:ext cx="12382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51</xdr:row>
      <xdr:rowOff>30525</xdr:rowOff>
    </xdr:from>
    <xdr:to>
      <xdr:col>5</xdr:col>
      <xdr:colOff>609600</xdr:colOff>
      <xdr:row>54</xdr:row>
      <xdr:rowOff>47081</xdr:rowOff>
    </xdr:to>
    <xdr:sp macro="" textlink="">
      <xdr:nvSpPr>
        <xdr:cNvPr id="258568" name="Text Box 520" hidden="1">
          <a:extLst>
            <a:ext uri="{FF2B5EF4-FFF2-40B4-BE49-F238E27FC236}">
              <a16:creationId xmlns:a16="http://schemas.microsoft.com/office/drawing/2014/main" id="{595A592B-7BB6-4629-B9E1-46E530124FB8}"/>
            </a:ext>
          </a:extLst>
        </xdr:cNvPr>
        <xdr:cNvSpPr txBox="1">
          <a:spLocks noChangeArrowheads="1"/>
        </xdr:cNvSpPr>
      </xdr:nvSpPr>
      <xdr:spPr bwMode="auto">
        <a:xfrm>
          <a:off x="3886200" y="11658600"/>
          <a:ext cx="1238250" cy="657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150786</xdr:rowOff>
    </xdr:from>
    <xdr:to>
      <xdr:col>5</xdr:col>
      <xdr:colOff>609600</xdr:colOff>
      <xdr:row>69</xdr:row>
      <xdr:rowOff>47651</xdr:rowOff>
    </xdr:to>
    <xdr:sp macro="" textlink="">
      <xdr:nvSpPr>
        <xdr:cNvPr id="258567" name="Text Box 519" hidden="1">
          <a:extLst>
            <a:ext uri="{FF2B5EF4-FFF2-40B4-BE49-F238E27FC236}">
              <a16:creationId xmlns:a16="http://schemas.microsoft.com/office/drawing/2014/main" id="{425AC54E-E4A9-498A-B4F0-67E746DB302F}"/>
            </a:ext>
          </a:extLst>
        </xdr:cNvPr>
        <xdr:cNvSpPr txBox="1">
          <a:spLocks noChangeArrowheads="1"/>
        </xdr:cNvSpPr>
      </xdr:nvSpPr>
      <xdr:spPr bwMode="auto">
        <a:xfrm>
          <a:off x="3886200" y="14277975"/>
          <a:ext cx="1238250" cy="133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341840</xdr:rowOff>
    </xdr:from>
    <xdr:to>
      <xdr:col>5</xdr:col>
      <xdr:colOff>609600</xdr:colOff>
      <xdr:row>72</xdr:row>
      <xdr:rowOff>82579</xdr:rowOff>
    </xdr:to>
    <xdr:sp macro="" textlink="">
      <xdr:nvSpPr>
        <xdr:cNvPr id="258566" name="Text Box 518" hidden="1">
          <a:extLst>
            <a:ext uri="{FF2B5EF4-FFF2-40B4-BE49-F238E27FC236}">
              <a16:creationId xmlns:a16="http://schemas.microsoft.com/office/drawing/2014/main" id="{4732041D-2763-461F-8838-7D8DDF8E0BB6}"/>
            </a:ext>
          </a:extLst>
        </xdr:cNvPr>
        <xdr:cNvSpPr txBox="1">
          <a:spLocks noChangeArrowheads="1"/>
        </xdr:cNvSpPr>
      </xdr:nvSpPr>
      <xdr:spPr bwMode="auto">
        <a:xfrm>
          <a:off x="3886200" y="14468475"/>
          <a:ext cx="1238250" cy="1752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152375</xdr:rowOff>
    </xdr:from>
    <xdr:to>
      <xdr:col>5</xdr:col>
      <xdr:colOff>609600</xdr:colOff>
      <xdr:row>73</xdr:row>
      <xdr:rowOff>101627</xdr:rowOff>
    </xdr:to>
    <xdr:sp macro="" textlink="">
      <xdr:nvSpPr>
        <xdr:cNvPr id="258565" name="Text Box 517" hidden="1">
          <a:extLst>
            <a:ext uri="{FF2B5EF4-FFF2-40B4-BE49-F238E27FC236}">
              <a16:creationId xmlns:a16="http://schemas.microsoft.com/office/drawing/2014/main" id="{3524253E-1E00-4151-B417-7B4490770C2A}"/>
            </a:ext>
          </a:extLst>
        </xdr:cNvPr>
        <xdr:cNvSpPr txBox="1">
          <a:spLocks noChangeArrowheads="1"/>
        </xdr:cNvSpPr>
      </xdr:nvSpPr>
      <xdr:spPr bwMode="auto">
        <a:xfrm>
          <a:off x="3886200" y="14658975"/>
          <a:ext cx="1238250" cy="1790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144435</xdr:rowOff>
    </xdr:from>
    <xdr:to>
      <xdr:col>5</xdr:col>
      <xdr:colOff>609600</xdr:colOff>
      <xdr:row>73</xdr:row>
      <xdr:rowOff>101627</xdr:rowOff>
    </xdr:to>
    <xdr:sp macro="" textlink="">
      <xdr:nvSpPr>
        <xdr:cNvPr id="258564" name="Text Box 516" hidden="1">
          <a:extLst>
            <a:ext uri="{FF2B5EF4-FFF2-40B4-BE49-F238E27FC236}">
              <a16:creationId xmlns:a16="http://schemas.microsoft.com/office/drawing/2014/main" id="{75B019BF-B3C0-44A4-BA8A-13B785BACE19}"/>
            </a:ext>
          </a:extLst>
        </xdr:cNvPr>
        <xdr:cNvSpPr txBox="1">
          <a:spLocks noChangeArrowheads="1"/>
        </xdr:cNvSpPr>
      </xdr:nvSpPr>
      <xdr:spPr bwMode="auto">
        <a:xfrm>
          <a:off x="3886200" y="14849475"/>
          <a:ext cx="1238250" cy="1600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92</xdr:row>
      <xdr:rowOff>26551</xdr:rowOff>
    </xdr:from>
    <xdr:to>
      <xdr:col>5</xdr:col>
      <xdr:colOff>609600</xdr:colOff>
      <xdr:row>92</xdr:row>
      <xdr:rowOff>45601</xdr:rowOff>
    </xdr:to>
    <xdr:sp macro="" textlink="">
      <xdr:nvSpPr>
        <xdr:cNvPr id="258563" name="Text Box 515" hidden="1">
          <a:extLst>
            <a:ext uri="{FF2B5EF4-FFF2-40B4-BE49-F238E27FC236}">
              <a16:creationId xmlns:a16="http://schemas.microsoft.com/office/drawing/2014/main" id="{E35326B6-7C6F-4502-9830-19476DA7EECC}"/>
            </a:ext>
          </a:extLst>
        </xdr:cNvPr>
        <xdr:cNvSpPr txBox="1">
          <a:spLocks noChangeArrowheads="1"/>
        </xdr:cNvSpPr>
      </xdr:nvSpPr>
      <xdr:spPr bwMode="auto">
        <a:xfrm>
          <a:off x="3886200" y="20164425"/>
          <a:ext cx="12382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2568</xdr:rowOff>
    </xdr:from>
    <xdr:to>
      <xdr:col>5</xdr:col>
      <xdr:colOff>609600</xdr:colOff>
      <xdr:row>119</xdr:row>
      <xdr:rowOff>73452</xdr:rowOff>
    </xdr:to>
    <xdr:sp macro="" textlink="">
      <xdr:nvSpPr>
        <xdr:cNvPr id="258562" name="Text Box 514" hidden="1">
          <a:extLst>
            <a:ext uri="{FF2B5EF4-FFF2-40B4-BE49-F238E27FC236}">
              <a16:creationId xmlns:a16="http://schemas.microsoft.com/office/drawing/2014/main" id="{82A0BD41-B9AE-47DE-8573-05A7D63E2D8C}"/>
            </a:ext>
          </a:extLst>
        </xdr:cNvPr>
        <xdr:cNvSpPr txBox="1">
          <a:spLocks noChangeArrowheads="1"/>
        </xdr:cNvSpPr>
      </xdr:nvSpPr>
      <xdr:spPr bwMode="auto">
        <a:xfrm>
          <a:off x="3886200" y="20507325"/>
          <a:ext cx="1238250" cy="499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2568</xdr:rowOff>
    </xdr:from>
    <xdr:to>
      <xdr:col>5</xdr:col>
      <xdr:colOff>609600</xdr:colOff>
      <xdr:row>119</xdr:row>
      <xdr:rowOff>73452</xdr:rowOff>
    </xdr:to>
    <xdr:sp macro="" textlink="">
      <xdr:nvSpPr>
        <xdr:cNvPr id="258561" name="Text Box 513" hidden="1">
          <a:extLst>
            <a:ext uri="{FF2B5EF4-FFF2-40B4-BE49-F238E27FC236}">
              <a16:creationId xmlns:a16="http://schemas.microsoft.com/office/drawing/2014/main" id="{77AC0FAD-68E0-4AC6-9138-0981A45E0D38}"/>
            </a:ext>
          </a:extLst>
        </xdr:cNvPr>
        <xdr:cNvSpPr txBox="1">
          <a:spLocks noChangeArrowheads="1"/>
        </xdr:cNvSpPr>
      </xdr:nvSpPr>
      <xdr:spPr bwMode="auto">
        <a:xfrm>
          <a:off x="3886200" y="20507325"/>
          <a:ext cx="1238250" cy="499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6</xdr:row>
      <xdr:rowOff>114300</xdr:rowOff>
    </xdr:from>
    <xdr:to>
      <xdr:col>19</xdr:col>
      <xdr:colOff>571500</xdr:colOff>
      <xdr:row>10</xdr:row>
      <xdr:rowOff>152400</xdr:rowOff>
    </xdr:to>
    <xdr:sp macro="" textlink="">
      <xdr:nvSpPr>
        <xdr:cNvPr id="258560" name="Text Box 512" hidden="1">
          <a:extLst>
            <a:ext uri="{FF2B5EF4-FFF2-40B4-BE49-F238E27FC236}">
              <a16:creationId xmlns:a16="http://schemas.microsoft.com/office/drawing/2014/main" id="{0EF80BFF-1E0A-466B-B174-4B13D5C501EA}"/>
            </a:ext>
          </a:extLst>
        </xdr:cNvPr>
        <xdr:cNvSpPr txBox="1">
          <a:spLocks noChangeArrowheads="1"/>
        </xdr:cNvSpPr>
      </xdr:nvSpPr>
      <xdr:spPr bwMode="auto">
        <a:xfrm>
          <a:off x="14811375"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189</xdr:row>
      <xdr:rowOff>121497</xdr:rowOff>
    </xdr:from>
    <xdr:to>
      <xdr:col>5</xdr:col>
      <xdr:colOff>609600</xdr:colOff>
      <xdr:row>193</xdr:row>
      <xdr:rowOff>64133</xdr:rowOff>
    </xdr:to>
    <xdr:sp macro="" textlink="">
      <xdr:nvSpPr>
        <xdr:cNvPr id="258559" name="Text Box 511" hidden="1">
          <a:extLst>
            <a:ext uri="{FF2B5EF4-FFF2-40B4-BE49-F238E27FC236}">
              <a16:creationId xmlns:a16="http://schemas.microsoft.com/office/drawing/2014/main" id="{6AEC1617-A76F-4CEB-B369-5DC238FAD522}"/>
            </a:ext>
          </a:extLst>
        </xdr:cNvPr>
        <xdr:cNvSpPr txBox="1">
          <a:spLocks noChangeArrowheads="1"/>
        </xdr:cNvSpPr>
      </xdr:nvSpPr>
      <xdr:spPr bwMode="auto">
        <a:xfrm>
          <a:off x="3848100" y="31203900"/>
          <a:ext cx="127635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121496</xdr:rowOff>
    </xdr:from>
    <xdr:to>
      <xdr:col>5</xdr:col>
      <xdr:colOff>609600</xdr:colOff>
      <xdr:row>193</xdr:row>
      <xdr:rowOff>20146</xdr:rowOff>
    </xdr:to>
    <xdr:sp macro="" textlink="">
      <xdr:nvSpPr>
        <xdr:cNvPr id="258558" name="Text Box 510" hidden="1">
          <a:extLst>
            <a:ext uri="{FF2B5EF4-FFF2-40B4-BE49-F238E27FC236}">
              <a16:creationId xmlns:a16="http://schemas.microsoft.com/office/drawing/2014/main" id="{221B8B82-7032-4B28-892E-AE5C93304C18}"/>
            </a:ext>
          </a:extLst>
        </xdr:cNvPr>
        <xdr:cNvSpPr txBox="1">
          <a:spLocks noChangeArrowheads="1"/>
        </xdr:cNvSpPr>
      </xdr:nvSpPr>
      <xdr:spPr bwMode="auto">
        <a:xfrm>
          <a:off x="3848100" y="31394400"/>
          <a:ext cx="1276350"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191</xdr:row>
      <xdr:rowOff>121497</xdr:rowOff>
    </xdr:from>
    <xdr:to>
      <xdr:col>5</xdr:col>
      <xdr:colOff>609600</xdr:colOff>
      <xdr:row>196</xdr:row>
      <xdr:rowOff>45903</xdr:rowOff>
    </xdr:to>
    <xdr:sp macro="" textlink="">
      <xdr:nvSpPr>
        <xdr:cNvPr id="258557" name="Text Box 509" hidden="1">
          <a:extLst>
            <a:ext uri="{FF2B5EF4-FFF2-40B4-BE49-F238E27FC236}">
              <a16:creationId xmlns:a16="http://schemas.microsoft.com/office/drawing/2014/main" id="{BE982765-56BA-4807-8314-BC360C47DD2C}"/>
            </a:ext>
          </a:extLst>
        </xdr:cNvPr>
        <xdr:cNvSpPr txBox="1">
          <a:spLocks noChangeArrowheads="1"/>
        </xdr:cNvSpPr>
      </xdr:nvSpPr>
      <xdr:spPr bwMode="auto">
        <a:xfrm>
          <a:off x="3848100" y="31584900"/>
          <a:ext cx="1276350" cy="885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192</xdr:row>
      <xdr:rowOff>79187</xdr:rowOff>
    </xdr:from>
    <xdr:to>
      <xdr:col>5</xdr:col>
      <xdr:colOff>609600</xdr:colOff>
      <xdr:row>197</xdr:row>
      <xdr:rowOff>45904</xdr:rowOff>
    </xdr:to>
    <xdr:sp macro="" textlink="">
      <xdr:nvSpPr>
        <xdr:cNvPr id="258556" name="Text Box 508" hidden="1">
          <a:extLst>
            <a:ext uri="{FF2B5EF4-FFF2-40B4-BE49-F238E27FC236}">
              <a16:creationId xmlns:a16="http://schemas.microsoft.com/office/drawing/2014/main" id="{E52FB612-71C0-430B-9FF6-BD9EBA77CC9B}"/>
            </a:ext>
          </a:extLst>
        </xdr:cNvPr>
        <xdr:cNvSpPr txBox="1">
          <a:spLocks noChangeArrowheads="1"/>
        </xdr:cNvSpPr>
      </xdr:nvSpPr>
      <xdr:spPr bwMode="auto">
        <a:xfrm>
          <a:off x="3848100" y="31775400"/>
          <a:ext cx="1276350" cy="885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136</xdr:row>
      <xdr:rowOff>104970</xdr:rowOff>
    </xdr:from>
    <xdr:to>
      <xdr:col>5</xdr:col>
      <xdr:colOff>609600</xdr:colOff>
      <xdr:row>182</xdr:row>
      <xdr:rowOff>160534</xdr:rowOff>
    </xdr:to>
    <xdr:sp macro="" textlink="">
      <xdr:nvSpPr>
        <xdr:cNvPr id="258555" name="Text Box 507" hidden="1">
          <a:extLst>
            <a:ext uri="{FF2B5EF4-FFF2-40B4-BE49-F238E27FC236}">
              <a16:creationId xmlns:a16="http://schemas.microsoft.com/office/drawing/2014/main" id="{D2129FCB-EE19-4A6C-B368-2297577F8E70}"/>
            </a:ext>
          </a:extLst>
        </xdr:cNvPr>
        <xdr:cNvSpPr txBox="1">
          <a:spLocks noChangeArrowheads="1"/>
        </xdr:cNvSpPr>
      </xdr:nvSpPr>
      <xdr:spPr bwMode="auto">
        <a:xfrm>
          <a:off x="3848100" y="28775025"/>
          <a:ext cx="12763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137</xdr:row>
      <xdr:rowOff>122674</xdr:rowOff>
    </xdr:from>
    <xdr:to>
      <xdr:col>5</xdr:col>
      <xdr:colOff>609600</xdr:colOff>
      <xdr:row>183</xdr:row>
      <xdr:rowOff>21868</xdr:rowOff>
    </xdr:to>
    <xdr:sp macro="" textlink="">
      <xdr:nvSpPr>
        <xdr:cNvPr id="258554" name="Text Box 506" hidden="1">
          <a:extLst>
            <a:ext uri="{FF2B5EF4-FFF2-40B4-BE49-F238E27FC236}">
              <a16:creationId xmlns:a16="http://schemas.microsoft.com/office/drawing/2014/main" id="{4C55EAFC-B152-4A8C-A2D9-8197974E3C7B}"/>
            </a:ext>
          </a:extLst>
        </xdr:cNvPr>
        <xdr:cNvSpPr txBox="1">
          <a:spLocks noChangeArrowheads="1"/>
        </xdr:cNvSpPr>
      </xdr:nvSpPr>
      <xdr:spPr bwMode="auto">
        <a:xfrm>
          <a:off x="3848100" y="29003625"/>
          <a:ext cx="127635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138</xdr:row>
      <xdr:rowOff>122674</xdr:rowOff>
    </xdr:from>
    <xdr:to>
      <xdr:col>5</xdr:col>
      <xdr:colOff>609600</xdr:colOff>
      <xdr:row>183</xdr:row>
      <xdr:rowOff>66318</xdr:rowOff>
    </xdr:to>
    <xdr:sp macro="" textlink="">
      <xdr:nvSpPr>
        <xdr:cNvPr id="258553" name="Text Box 505" hidden="1">
          <a:extLst>
            <a:ext uri="{FF2B5EF4-FFF2-40B4-BE49-F238E27FC236}">
              <a16:creationId xmlns:a16="http://schemas.microsoft.com/office/drawing/2014/main" id="{A8C978D4-FD02-4287-8B33-6C58D9C87922}"/>
            </a:ext>
          </a:extLst>
        </xdr:cNvPr>
        <xdr:cNvSpPr txBox="1">
          <a:spLocks noChangeArrowheads="1"/>
        </xdr:cNvSpPr>
      </xdr:nvSpPr>
      <xdr:spPr bwMode="auto">
        <a:xfrm>
          <a:off x="3848100" y="29194125"/>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139</xdr:row>
      <xdr:rowOff>122674</xdr:rowOff>
    </xdr:from>
    <xdr:to>
      <xdr:col>5</xdr:col>
      <xdr:colOff>609600</xdr:colOff>
      <xdr:row>184</xdr:row>
      <xdr:rowOff>151009</xdr:rowOff>
    </xdr:to>
    <xdr:sp macro="" textlink="">
      <xdr:nvSpPr>
        <xdr:cNvPr id="258552" name="Text Box 504" hidden="1">
          <a:extLst>
            <a:ext uri="{FF2B5EF4-FFF2-40B4-BE49-F238E27FC236}">
              <a16:creationId xmlns:a16="http://schemas.microsoft.com/office/drawing/2014/main" id="{9A9579CD-1B1D-4A24-A6DB-DC00BF760433}"/>
            </a:ext>
          </a:extLst>
        </xdr:cNvPr>
        <xdr:cNvSpPr txBox="1">
          <a:spLocks noChangeArrowheads="1"/>
        </xdr:cNvSpPr>
      </xdr:nvSpPr>
      <xdr:spPr bwMode="auto">
        <a:xfrm>
          <a:off x="3848100" y="29384625"/>
          <a:ext cx="1276350" cy="9048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6</xdr:row>
      <xdr:rowOff>114300</xdr:rowOff>
    </xdr:from>
    <xdr:to>
      <xdr:col>19</xdr:col>
      <xdr:colOff>571500</xdr:colOff>
      <xdr:row>10</xdr:row>
      <xdr:rowOff>152400</xdr:rowOff>
    </xdr:to>
    <xdr:sp macro="" textlink="">
      <xdr:nvSpPr>
        <xdr:cNvPr id="258582" name="Text Box 534" hidden="1">
          <a:extLst>
            <a:ext uri="{FF2B5EF4-FFF2-40B4-BE49-F238E27FC236}">
              <a16:creationId xmlns:a16="http://schemas.microsoft.com/office/drawing/2014/main" id="{E774108E-7E6F-4CA8-817D-CF787CBC77C1}"/>
            </a:ext>
          </a:extLst>
        </xdr:cNvPr>
        <xdr:cNvSpPr txBox="1">
          <a:spLocks noChangeArrowheads="1"/>
        </xdr:cNvSpPr>
      </xdr:nvSpPr>
      <xdr:spPr bwMode="auto">
        <a:xfrm>
          <a:off x="14811375"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212</xdr:row>
      <xdr:rowOff>54</xdr:rowOff>
    </xdr:from>
    <xdr:to>
      <xdr:col>5</xdr:col>
      <xdr:colOff>609600</xdr:colOff>
      <xdr:row>235</xdr:row>
      <xdr:rowOff>7197</xdr:rowOff>
    </xdr:to>
    <xdr:sp macro="" textlink="">
      <xdr:nvSpPr>
        <xdr:cNvPr id="258581" name="Text Box 533" hidden="1">
          <a:extLst>
            <a:ext uri="{FF2B5EF4-FFF2-40B4-BE49-F238E27FC236}">
              <a16:creationId xmlns:a16="http://schemas.microsoft.com/office/drawing/2014/main" id="{7783A726-C0A2-40AA-BEFC-A2B3D0E146BE}"/>
            </a:ext>
          </a:extLst>
        </xdr:cNvPr>
        <xdr:cNvSpPr txBox="1">
          <a:spLocks noChangeArrowheads="1"/>
        </xdr:cNvSpPr>
      </xdr:nvSpPr>
      <xdr:spPr bwMode="auto">
        <a:xfrm>
          <a:off x="3848100" y="43434000"/>
          <a:ext cx="1276350" cy="440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213</xdr:row>
      <xdr:rowOff>159597</xdr:rowOff>
    </xdr:from>
    <xdr:to>
      <xdr:col>5</xdr:col>
      <xdr:colOff>609600</xdr:colOff>
      <xdr:row>234</xdr:row>
      <xdr:rowOff>106175</xdr:rowOff>
    </xdr:to>
    <xdr:sp macro="" textlink="">
      <xdr:nvSpPr>
        <xdr:cNvPr id="258580" name="Text Box 532" hidden="1">
          <a:extLst>
            <a:ext uri="{FF2B5EF4-FFF2-40B4-BE49-F238E27FC236}">
              <a16:creationId xmlns:a16="http://schemas.microsoft.com/office/drawing/2014/main" id="{1749FA92-9CCB-4532-AFB8-7496CD671872}"/>
            </a:ext>
          </a:extLst>
        </xdr:cNvPr>
        <xdr:cNvSpPr txBox="1">
          <a:spLocks noChangeArrowheads="1"/>
        </xdr:cNvSpPr>
      </xdr:nvSpPr>
      <xdr:spPr bwMode="auto">
        <a:xfrm>
          <a:off x="3848100" y="43795950"/>
          <a:ext cx="1276350" cy="394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216</xdr:row>
      <xdr:rowOff>126812</xdr:rowOff>
    </xdr:from>
    <xdr:to>
      <xdr:col>5</xdr:col>
      <xdr:colOff>609600</xdr:colOff>
      <xdr:row>236</xdr:row>
      <xdr:rowOff>7197</xdr:rowOff>
    </xdr:to>
    <xdr:sp macro="" textlink="">
      <xdr:nvSpPr>
        <xdr:cNvPr id="258579" name="Text Box 531" hidden="1">
          <a:extLst>
            <a:ext uri="{FF2B5EF4-FFF2-40B4-BE49-F238E27FC236}">
              <a16:creationId xmlns:a16="http://schemas.microsoft.com/office/drawing/2014/main" id="{A98F79D8-6839-4D60-B896-5F0B8074706F}"/>
            </a:ext>
          </a:extLst>
        </xdr:cNvPr>
        <xdr:cNvSpPr txBox="1">
          <a:spLocks noChangeArrowheads="1"/>
        </xdr:cNvSpPr>
      </xdr:nvSpPr>
      <xdr:spPr bwMode="auto">
        <a:xfrm>
          <a:off x="3848100" y="44329350"/>
          <a:ext cx="1276350" cy="3695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217</xdr:row>
      <xdr:rowOff>126812</xdr:rowOff>
    </xdr:from>
    <xdr:to>
      <xdr:col>5</xdr:col>
      <xdr:colOff>609600</xdr:colOff>
      <xdr:row>223</xdr:row>
      <xdr:rowOff>126812</xdr:rowOff>
    </xdr:to>
    <xdr:sp macro="" textlink="">
      <xdr:nvSpPr>
        <xdr:cNvPr id="258578" name="Text Box 530" hidden="1">
          <a:extLst>
            <a:ext uri="{FF2B5EF4-FFF2-40B4-BE49-F238E27FC236}">
              <a16:creationId xmlns:a16="http://schemas.microsoft.com/office/drawing/2014/main" id="{D78E8821-2DF5-43BB-893F-4CC268AC2471}"/>
            </a:ext>
          </a:extLst>
        </xdr:cNvPr>
        <xdr:cNvSpPr txBox="1">
          <a:spLocks noChangeArrowheads="1"/>
        </xdr:cNvSpPr>
      </xdr:nvSpPr>
      <xdr:spPr bwMode="auto">
        <a:xfrm>
          <a:off x="3848100" y="44519850"/>
          <a:ext cx="12763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194</xdr:row>
      <xdr:rowOff>79187</xdr:rowOff>
    </xdr:from>
    <xdr:to>
      <xdr:col>5</xdr:col>
      <xdr:colOff>609600</xdr:colOff>
      <xdr:row>200</xdr:row>
      <xdr:rowOff>106176</xdr:rowOff>
    </xdr:to>
    <xdr:sp macro="" textlink="">
      <xdr:nvSpPr>
        <xdr:cNvPr id="258577" name="Text Box 529" hidden="1">
          <a:extLst>
            <a:ext uri="{FF2B5EF4-FFF2-40B4-BE49-F238E27FC236}">
              <a16:creationId xmlns:a16="http://schemas.microsoft.com/office/drawing/2014/main" id="{A459C258-CB99-4D59-A23E-AE91F4BB9055}"/>
            </a:ext>
          </a:extLst>
        </xdr:cNvPr>
        <xdr:cNvSpPr txBox="1">
          <a:spLocks noChangeArrowheads="1"/>
        </xdr:cNvSpPr>
      </xdr:nvSpPr>
      <xdr:spPr bwMode="auto">
        <a:xfrm>
          <a:off x="3848100" y="40100250"/>
          <a:ext cx="127635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196</xdr:row>
      <xdr:rowOff>126812</xdr:rowOff>
    </xdr:from>
    <xdr:to>
      <xdr:col>5</xdr:col>
      <xdr:colOff>609600</xdr:colOff>
      <xdr:row>201</xdr:row>
      <xdr:rowOff>140547</xdr:rowOff>
    </xdr:to>
    <xdr:sp macro="" textlink="">
      <xdr:nvSpPr>
        <xdr:cNvPr id="258576" name="Text Box 528" hidden="1">
          <a:extLst>
            <a:ext uri="{FF2B5EF4-FFF2-40B4-BE49-F238E27FC236}">
              <a16:creationId xmlns:a16="http://schemas.microsoft.com/office/drawing/2014/main" id="{B8FB58CE-1526-4013-9364-16E19AC75FB5}"/>
            </a:ext>
          </a:extLst>
        </xdr:cNvPr>
        <xdr:cNvSpPr txBox="1">
          <a:spLocks noChangeArrowheads="1"/>
        </xdr:cNvSpPr>
      </xdr:nvSpPr>
      <xdr:spPr bwMode="auto">
        <a:xfrm>
          <a:off x="3848100" y="40519350"/>
          <a:ext cx="1276350" cy="971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198</xdr:row>
      <xdr:rowOff>126813</xdr:rowOff>
    </xdr:from>
    <xdr:to>
      <xdr:col>5</xdr:col>
      <xdr:colOff>609600</xdr:colOff>
      <xdr:row>203</xdr:row>
      <xdr:rowOff>7197</xdr:rowOff>
    </xdr:to>
    <xdr:sp macro="" textlink="">
      <xdr:nvSpPr>
        <xdr:cNvPr id="258575" name="Text Box 527" hidden="1">
          <a:extLst>
            <a:ext uri="{FF2B5EF4-FFF2-40B4-BE49-F238E27FC236}">
              <a16:creationId xmlns:a16="http://schemas.microsoft.com/office/drawing/2014/main" id="{A37AA181-660D-41C8-BF76-CDD714C4DA48}"/>
            </a:ext>
          </a:extLst>
        </xdr:cNvPr>
        <xdr:cNvSpPr txBox="1">
          <a:spLocks noChangeArrowheads="1"/>
        </xdr:cNvSpPr>
      </xdr:nvSpPr>
      <xdr:spPr bwMode="auto">
        <a:xfrm>
          <a:off x="3848100" y="40900350"/>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200</xdr:row>
      <xdr:rowOff>126813</xdr:rowOff>
    </xdr:from>
    <xdr:to>
      <xdr:col>5</xdr:col>
      <xdr:colOff>609600</xdr:colOff>
      <xdr:row>209</xdr:row>
      <xdr:rowOff>159597</xdr:rowOff>
    </xdr:to>
    <xdr:sp macro="" textlink="">
      <xdr:nvSpPr>
        <xdr:cNvPr id="258574" name="Text Box 526" hidden="1">
          <a:extLst>
            <a:ext uri="{FF2B5EF4-FFF2-40B4-BE49-F238E27FC236}">
              <a16:creationId xmlns:a16="http://schemas.microsoft.com/office/drawing/2014/main" id="{ED46AEC1-4E98-4F14-86F1-FA0E1B4CB713}"/>
            </a:ext>
          </a:extLst>
        </xdr:cNvPr>
        <xdr:cNvSpPr txBox="1">
          <a:spLocks noChangeArrowheads="1"/>
        </xdr:cNvSpPr>
      </xdr:nvSpPr>
      <xdr:spPr bwMode="auto">
        <a:xfrm>
          <a:off x="3848100" y="41281350"/>
          <a:ext cx="1276350" cy="1752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258601" name="Text Box 553" hidden="1">
          <a:extLst>
            <a:ext uri="{FF2B5EF4-FFF2-40B4-BE49-F238E27FC236}">
              <a16:creationId xmlns:a16="http://schemas.microsoft.com/office/drawing/2014/main" id="{836C438F-9000-458C-B1DE-1E88B4C618B8}"/>
            </a:ext>
          </a:extLst>
        </xdr:cNvPr>
        <xdr:cNvSpPr txBox="1">
          <a:spLocks noChangeArrowheads="1"/>
        </xdr:cNvSpPr>
      </xdr:nvSpPr>
      <xdr:spPr bwMode="auto">
        <a:xfrm>
          <a:off x="3848100" y="2695575"/>
          <a:ext cx="12763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49</xdr:row>
      <xdr:rowOff>314298</xdr:rowOff>
    </xdr:from>
    <xdr:to>
      <xdr:col>5</xdr:col>
      <xdr:colOff>628650</xdr:colOff>
      <xdr:row>53</xdr:row>
      <xdr:rowOff>93610</xdr:rowOff>
    </xdr:to>
    <xdr:sp macro="" textlink="">
      <xdr:nvSpPr>
        <xdr:cNvPr id="258618" name="Text Box 570" hidden="1">
          <a:extLst>
            <a:ext uri="{FF2B5EF4-FFF2-40B4-BE49-F238E27FC236}">
              <a16:creationId xmlns:a16="http://schemas.microsoft.com/office/drawing/2014/main" id="{A333C83F-FAAA-45F7-9A9A-27D5A0B331D9}"/>
            </a:ext>
          </a:extLst>
        </xdr:cNvPr>
        <xdr:cNvSpPr txBox="1">
          <a:spLocks noChangeArrowheads="1"/>
        </xdr:cNvSpPr>
      </xdr:nvSpPr>
      <xdr:spPr bwMode="auto">
        <a:xfrm>
          <a:off x="3867150" y="11153775"/>
          <a:ext cx="1276350" cy="7905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48</xdr:row>
      <xdr:rowOff>335997</xdr:rowOff>
    </xdr:from>
    <xdr:to>
      <xdr:col>5</xdr:col>
      <xdr:colOff>628650</xdr:colOff>
      <xdr:row>51</xdr:row>
      <xdr:rowOff>105542</xdr:rowOff>
    </xdr:to>
    <xdr:sp macro="" textlink="">
      <xdr:nvSpPr>
        <xdr:cNvPr id="258619" name="Text Box 571" hidden="1">
          <a:extLst>
            <a:ext uri="{FF2B5EF4-FFF2-40B4-BE49-F238E27FC236}">
              <a16:creationId xmlns:a16="http://schemas.microsoft.com/office/drawing/2014/main" id="{C494A90F-1E18-49E8-B89C-56338EA229A7}"/>
            </a:ext>
          </a:extLst>
        </xdr:cNvPr>
        <xdr:cNvSpPr txBox="1">
          <a:spLocks noChangeArrowheads="1"/>
        </xdr:cNvSpPr>
      </xdr:nvSpPr>
      <xdr:spPr bwMode="auto">
        <a:xfrm>
          <a:off x="3867150" y="10782300"/>
          <a:ext cx="12763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51</xdr:row>
      <xdr:rowOff>143642</xdr:rowOff>
    </xdr:from>
    <xdr:to>
      <xdr:col>5</xdr:col>
      <xdr:colOff>628650</xdr:colOff>
      <xdr:row>55</xdr:row>
      <xdr:rowOff>69797</xdr:rowOff>
    </xdr:to>
    <xdr:sp macro="" textlink="">
      <xdr:nvSpPr>
        <xdr:cNvPr id="258621" name="Text Box 573" hidden="1">
          <a:extLst>
            <a:ext uri="{FF2B5EF4-FFF2-40B4-BE49-F238E27FC236}">
              <a16:creationId xmlns:a16="http://schemas.microsoft.com/office/drawing/2014/main" id="{C3D79A10-B231-4931-8FAE-8FC882474D60}"/>
            </a:ext>
          </a:extLst>
        </xdr:cNvPr>
        <xdr:cNvSpPr txBox="1">
          <a:spLocks noChangeArrowheads="1"/>
        </xdr:cNvSpPr>
      </xdr:nvSpPr>
      <xdr:spPr bwMode="auto">
        <a:xfrm>
          <a:off x="3867150" y="11601450"/>
          <a:ext cx="12763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50</xdr:row>
      <xdr:rowOff>125386</xdr:rowOff>
    </xdr:from>
    <xdr:to>
      <xdr:col>5</xdr:col>
      <xdr:colOff>628650</xdr:colOff>
      <xdr:row>54</xdr:row>
      <xdr:rowOff>83291</xdr:rowOff>
    </xdr:to>
    <xdr:sp macro="" textlink="">
      <xdr:nvSpPr>
        <xdr:cNvPr id="258622" name="Text Box 574" hidden="1">
          <a:extLst>
            <a:ext uri="{FF2B5EF4-FFF2-40B4-BE49-F238E27FC236}">
              <a16:creationId xmlns:a16="http://schemas.microsoft.com/office/drawing/2014/main" id="{15FA8198-1075-4150-B5FB-CCC2E706BC33}"/>
            </a:ext>
          </a:extLst>
        </xdr:cNvPr>
        <xdr:cNvSpPr txBox="1">
          <a:spLocks noChangeArrowheads="1"/>
        </xdr:cNvSpPr>
      </xdr:nvSpPr>
      <xdr:spPr bwMode="auto">
        <a:xfrm>
          <a:off x="3867150" y="11382375"/>
          <a:ext cx="1276350" cy="7715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54</xdr:row>
      <xdr:rowOff>102341</xdr:rowOff>
    </xdr:from>
    <xdr:to>
      <xdr:col>5</xdr:col>
      <xdr:colOff>628650</xdr:colOff>
      <xdr:row>58</xdr:row>
      <xdr:rowOff>47572</xdr:rowOff>
    </xdr:to>
    <xdr:sp macro="" textlink="">
      <xdr:nvSpPr>
        <xdr:cNvPr id="258628" name="Text Box 580" hidden="1">
          <a:extLst>
            <a:ext uri="{FF2B5EF4-FFF2-40B4-BE49-F238E27FC236}">
              <a16:creationId xmlns:a16="http://schemas.microsoft.com/office/drawing/2014/main" id="{338C5854-B1A6-4B68-B50C-B633FC9DE8B9}"/>
            </a:ext>
          </a:extLst>
        </xdr:cNvPr>
        <xdr:cNvSpPr txBox="1">
          <a:spLocks noChangeArrowheads="1"/>
        </xdr:cNvSpPr>
      </xdr:nvSpPr>
      <xdr:spPr bwMode="auto">
        <a:xfrm>
          <a:off x="3867150" y="12172950"/>
          <a:ext cx="12763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53</xdr:row>
      <xdr:rowOff>131710</xdr:rowOff>
    </xdr:from>
    <xdr:to>
      <xdr:col>5</xdr:col>
      <xdr:colOff>628650</xdr:colOff>
      <xdr:row>57</xdr:row>
      <xdr:rowOff>66649</xdr:rowOff>
    </xdr:to>
    <xdr:sp macro="" textlink="">
      <xdr:nvSpPr>
        <xdr:cNvPr id="258629" name="Text Box 581" hidden="1">
          <a:extLst>
            <a:ext uri="{FF2B5EF4-FFF2-40B4-BE49-F238E27FC236}">
              <a16:creationId xmlns:a16="http://schemas.microsoft.com/office/drawing/2014/main" id="{DAC43208-AE52-4BDD-A07A-5A5824370927}"/>
            </a:ext>
          </a:extLst>
        </xdr:cNvPr>
        <xdr:cNvSpPr txBox="1">
          <a:spLocks noChangeArrowheads="1"/>
        </xdr:cNvSpPr>
      </xdr:nvSpPr>
      <xdr:spPr bwMode="auto">
        <a:xfrm>
          <a:off x="3867150" y="11982450"/>
          <a:ext cx="12763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56</xdr:row>
      <xdr:rowOff>104749</xdr:rowOff>
    </xdr:from>
    <xdr:to>
      <xdr:col>5</xdr:col>
      <xdr:colOff>628650</xdr:colOff>
      <xdr:row>60</xdr:row>
      <xdr:rowOff>86795</xdr:rowOff>
    </xdr:to>
    <xdr:sp macro="" textlink="">
      <xdr:nvSpPr>
        <xdr:cNvPr id="258632" name="Text Box 584" hidden="1">
          <a:extLst>
            <a:ext uri="{FF2B5EF4-FFF2-40B4-BE49-F238E27FC236}">
              <a16:creationId xmlns:a16="http://schemas.microsoft.com/office/drawing/2014/main" id="{1A89C67D-D802-4973-BA94-11C0D0C25059}"/>
            </a:ext>
          </a:extLst>
        </xdr:cNvPr>
        <xdr:cNvSpPr txBox="1">
          <a:spLocks noChangeArrowheads="1"/>
        </xdr:cNvSpPr>
      </xdr:nvSpPr>
      <xdr:spPr bwMode="auto">
        <a:xfrm>
          <a:off x="3867150" y="12611100"/>
          <a:ext cx="12763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55</xdr:row>
      <xdr:rowOff>88847</xdr:rowOff>
    </xdr:from>
    <xdr:to>
      <xdr:col>5</xdr:col>
      <xdr:colOff>628650</xdr:colOff>
      <xdr:row>59</xdr:row>
      <xdr:rowOff>67772</xdr:rowOff>
    </xdr:to>
    <xdr:sp macro="" textlink="">
      <xdr:nvSpPr>
        <xdr:cNvPr id="258633" name="Text Box 585" hidden="1">
          <a:extLst>
            <a:ext uri="{FF2B5EF4-FFF2-40B4-BE49-F238E27FC236}">
              <a16:creationId xmlns:a16="http://schemas.microsoft.com/office/drawing/2014/main" id="{E905E4A7-B32D-4FCD-8E1A-2342821BA3A0}"/>
            </a:ext>
          </a:extLst>
        </xdr:cNvPr>
        <xdr:cNvSpPr txBox="1">
          <a:spLocks noChangeArrowheads="1"/>
        </xdr:cNvSpPr>
      </xdr:nvSpPr>
      <xdr:spPr bwMode="auto">
        <a:xfrm>
          <a:off x="3867150" y="12382500"/>
          <a:ext cx="12763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58</xdr:row>
      <xdr:rowOff>122014</xdr:rowOff>
    </xdr:from>
    <xdr:to>
      <xdr:col>5</xdr:col>
      <xdr:colOff>628650</xdr:colOff>
      <xdr:row>62</xdr:row>
      <xdr:rowOff>104062</xdr:rowOff>
    </xdr:to>
    <xdr:sp macro="" textlink="">
      <xdr:nvSpPr>
        <xdr:cNvPr id="258635" name="Text Box 587" hidden="1">
          <a:extLst>
            <a:ext uri="{FF2B5EF4-FFF2-40B4-BE49-F238E27FC236}">
              <a16:creationId xmlns:a16="http://schemas.microsoft.com/office/drawing/2014/main" id="{AB8A2CC6-91EF-4B24-BBBD-47EB968B7DE8}"/>
            </a:ext>
          </a:extLst>
        </xdr:cNvPr>
        <xdr:cNvSpPr txBox="1">
          <a:spLocks noChangeArrowheads="1"/>
        </xdr:cNvSpPr>
      </xdr:nvSpPr>
      <xdr:spPr bwMode="auto">
        <a:xfrm>
          <a:off x="3867150" y="13030200"/>
          <a:ext cx="12763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57</xdr:row>
      <xdr:rowOff>123799</xdr:rowOff>
    </xdr:from>
    <xdr:to>
      <xdr:col>5</xdr:col>
      <xdr:colOff>628650</xdr:colOff>
      <xdr:row>61</xdr:row>
      <xdr:rowOff>82799</xdr:rowOff>
    </xdr:to>
    <xdr:sp macro="" textlink="">
      <xdr:nvSpPr>
        <xdr:cNvPr id="258636" name="Text Box 588" hidden="1">
          <a:extLst>
            <a:ext uri="{FF2B5EF4-FFF2-40B4-BE49-F238E27FC236}">
              <a16:creationId xmlns:a16="http://schemas.microsoft.com/office/drawing/2014/main" id="{184C0B9A-963D-4D99-A653-6DBD4C9852DC}"/>
            </a:ext>
          </a:extLst>
        </xdr:cNvPr>
        <xdr:cNvSpPr txBox="1">
          <a:spLocks noChangeArrowheads="1"/>
        </xdr:cNvSpPr>
      </xdr:nvSpPr>
      <xdr:spPr bwMode="auto">
        <a:xfrm>
          <a:off x="3867150" y="12820650"/>
          <a:ext cx="12763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77</xdr:row>
      <xdr:rowOff>26301</xdr:rowOff>
    </xdr:from>
    <xdr:to>
      <xdr:col>5</xdr:col>
      <xdr:colOff>628650</xdr:colOff>
      <xdr:row>81</xdr:row>
      <xdr:rowOff>66782</xdr:rowOff>
    </xdr:to>
    <xdr:sp macro="" textlink="">
      <xdr:nvSpPr>
        <xdr:cNvPr id="258641" name="Text Box 593" hidden="1">
          <a:extLst>
            <a:ext uri="{FF2B5EF4-FFF2-40B4-BE49-F238E27FC236}">
              <a16:creationId xmlns:a16="http://schemas.microsoft.com/office/drawing/2014/main" id="{748426D7-8F06-47F1-8229-D39A2442850C}"/>
            </a:ext>
          </a:extLst>
        </xdr:cNvPr>
        <xdr:cNvSpPr txBox="1">
          <a:spLocks noChangeArrowheads="1"/>
        </xdr:cNvSpPr>
      </xdr:nvSpPr>
      <xdr:spPr bwMode="auto">
        <a:xfrm>
          <a:off x="3867150" y="168687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76</xdr:row>
      <xdr:rowOff>26302</xdr:rowOff>
    </xdr:from>
    <xdr:to>
      <xdr:col>5</xdr:col>
      <xdr:colOff>628650</xdr:colOff>
      <xdr:row>80</xdr:row>
      <xdr:rowOff>66782</xdr:rowOff>
    </xdr:to>
    <xdr:sp macro="" textlink="">
      <xdr:nvSpPr>
        <xdr:cNvPr id="258642" name="Text Box 594" hidden="1">
          <a:extLst>
            <a:ext uri="{FF2B5EF4-FFF2-40B4-BE49-F238E27FC236}">
              <a16:creationId xmlns:a16="http://schemas.microsoft.com/office/drawing/2014/main" id="{AF697DD9-BC1D-41B2-9DCC-B1943CD501C0}"/>
            </a:ext>
          </a:extLst>
        </xdr:cNvPr>
        <xdr:cNvSpPr txBox="1">
          <a:spLocks noChangeArrowheads="1"/>
        </xdr:cNvSpPr>
      </xdr:nvSpPr>
      <xdr:spPr bwMode="auto">
        <a:xfrm>
          <a:off x="3867150" y="166782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79</xdr:row>
      <xdr:rowOff>11219</xdr:rowOff>
    </xdr:from>
    <xdr:to>
      <xdr:col>5</xdr:col>
      <xdr:colOff>628650</xdr:colOff>
      <xdr:row>83</xdr:row>
      <xdr:rowOff>50114</xdr:rowOff>
    </xdr:to>
    <xdr:sp macro="" textlink="">
      <xdr:nvSpPr>
        <xdr:cNvPr id="258644" name="Text Box 596" hidden="1">
          <a:extLst>
            <a:ext uri="{FF2B5EF4-FFF2-40B4-BE49-F238E27FC236}">
              <a16:creationId xmlns:a16="http://schemas.microsoft.com/office/drawing/2014/main" id="{5692590D-D2A4-4668-9E71-5AA519145D3E}"/>
            </a:ext>
          </a:extLst>
        </xdr:cNvPr>
        <xdr:cNvSpPr txBox="1">
          <a:spLocks noChangeArrowheads="1"/>
        </xdr:cNvSpPr>
      </xdr:nvSpPr>
      <xdr:spPr bwMode="auto">
        <a:xfrm>
          <a:off x="3867150" y="172497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78</xdr:row>
      <xdr:rowOff>6458</xdr:rowOff>
    </xdr:from>
    <xdr:to>
      <xdr:col>5</xdr:col>
      <xdr:colOff>628650</xdr:colOff>
      <xdr:row>82</xdr:row>
      <xdr:rowOff>48526</xdr:rowOff>
    </xdr:to>
    <xdr:sp macro="" textlink="">
      <xdr:nvSpPr>
        <xdr:cNvPr id="258645" name="Text Box 597" hidden="1">
          <a:extLst>
            <a:ext uri="{FF2B5EF4-FFF2-40B4-BE49-F238E27FC236}">
              <a16:creationId xmlns:a16="http://schemas.microsoft.com/office/drawing/2014/main" id="{38CE638E-327E-4AE2-BB6A-46B612E56EDA}"/>
            </a:ext>
          </a:extLst>
        </xdr:cNvPr>
        <xdr:cNvSpPr txBox="1">
          <a:spLocks noChangeArrowheads="1"/>
        </xdr:cNvSpPr>
      </xdr:nvSpPr>
      <xdr:spPr bwMode="auto">
        <a:xfrm>
          <a:off x="3867150" y="170592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81</xdr:row>
      <xdr:rowOff>9632</xdr:rowOff>
    </xdr:from>
    <xdr:to>
      <xdr:col>5</xdr:col>
      <xdr:colOff>628650</xdr:colOff>
      <xdr:row>85</xdr:row>
      <xdr:rowOff>27889</xdr:rowOff>
    </xdr:to>
    <xdr:sp macro="" textlink="">
      <xdr:nvSpPr>
        <xdr:cNvPr id="258647" name="Text Box 599" hidden="1">
          <a:extLst>
            <a:ext uri="{FF2B5EF4-FFF2-40B4-BE49-F238E27FC236}">
              <a16:creationId xmlns:a16="http://schemas.microsoft.com/office/drawing/2014/main" id="{118A42F1-6591-4809-A930-39840BBBCE7F}"/>
            </a:ext>
          </a:extLst>
        </xdr:cNvPr>
        <xdr:cNvSpPr txBox="1">
          <a:spLocks noChangeArrowheads="1"/>
        </xdr:cNvSpPr>
      </xdr:nvSpPr>
      <xdr:spPr bwMode="auto">
        <a:xfrm>
          <a:off x="3867150" y="176307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80</xdr:row>
      <xdr:rowOff>9632</xdr:rowOff>
    </xdr:from>
    <xdr:to>
      <xdr:col>5</xdr:col>
      <xdr:colOff>628650</xdr:colOff>
      <xdr:row>84</xdr:row>
      <xdr:rowOff>45351</xdr:rowOff>
    </xdr:to>
    <xdr:sp macro="" textlink="">
      <xdr:nvSpPr>
        <xdr:cNvPr id="258648" name="Text Box 600" hidden="1">
          <a:extLst>
            <a:ext uri="{FF2B5EF4-FFF2-40B4-BE49-F238E27FC236}">
              <a16:creationId xmlns:a16="http://schemas.microsoft.com/office/drawing/2014/main" id="{01D1E7F4-0A8C-4457-9156-D6D36936DF41}"/>
            </a:ext>
          </a:extLst>
        </xdr:cNvPr>
        <xdr:cNvSpPr txBox="1">
          <a:spLocks noChangeArrowheads="1"/>
        </xdr:cNvSpPr>
      </xdr:nvSpPr>
      <xdr:spPr bwMode="auto">
        <a:xfrm>
          <a:off x="3867150" y="174402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83</xdr:row>
      <xdr:rowOff>11220</xdr:rowOff>
    </xdr:from>
    <xdr:to>
      <xdr:col>5</xdr:col>
      <xdr:colOff>628650</xdr:colOff>
      <xdr:row>87</xdr:row>
      <xdr:rowOff>35827</xdr:rowOff>
    </xdr:to>
    <xdr:sp macro="" textlink="">
      <xdr:nvSpPr>
        <xdr:cNvPr id="258650" name="Text Box 602" hidden="1">
          <a:extLst>
            <a:ext uri="{FF2B5EF4-FFF2-40B4-BE49-F238E27FC236}">
              <a16:creationId xmlns:a16="http://schemas.microsoft.com/office/drawing/2014/main" id="{A5C3F5C4-A3E3-41E4-A6BE-90118BD415C2}"/>
            </a:ext>
          </a:extLst>
        </xdr:cNvPr>
        <xdr:cNvSpPr txBox="1">
          <a:spLocks noChangeArrowheads="1"/>
        </xdr:cNvSpPr>
      </xdr:nvSpPr>
      <xdr:spPr bwMode="auto">
        <a:xfrm>
          <a:off x="3867150" y="180117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82</xdr:row>
      <xdr:rowOff>9632</xdr:rowOff>
    </xdr:from>
    <xdr:to>
      <xdr:col>5</xdr:col>
      <xdr:colOff>628650</xdr:colOff>
      <xdr:row>86</xdr:row>
      <xdr:rowOff>27889</xdr:rowOff>
    </xdr:to>
    <xdr:sp macro="" textlink="">
      <xdr:nvSpPr>
        <xdr:cNvPr id="258651" name="Text Box 603" hidden="1">
          <a:extLst>
            <a:ext uri="{FF2B5EF4-FFF2-40B4-BE49-F238E27FC236}">
              <a16:creationId xmlns:a16="http://schemas.microsoft.com/office/drawing/2014/main" id="{5743E45B-8920-402E-9EE0-9508710A69E2}"/>
            </a:ext>
          </a:extLst>
        </xdr:cNvPr>
        <xdr:cNvSpPr txBox="1">
          <a:spLocks noChangeArrowheads="1"/>
        </xdr:cNvSpPr>
      </xdr:nvSpPr>
      <xdr:spPr bwMode="auto">
        <a:xfrm>
          <a:off x="3867150" y="178212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105</xdr:row>
      <xdr:rowOff>12209</xdr:rowOff>
    </xdr:from>
    <xdr:to>
      <xdr:col>5</xdr:col>
      <xdr:colOff>628650</xdr:colOff>
      <xdr:row>109</xdr:row>
      <xdr:rowOff>56517</xdr:rowOff>
    </xdr:to>
    <xdr:sp macro="" textlink="">
      <xdr:nvSpPr>
        <xdr:cNvPr id="258654" name="Text Box 606" hidden="1">
          <a:extLst>
            <a:ext uri="{FF2B5EF4-FFF2-40B4-BE49-F238E27FC236}">
              <a16:creationId xmlns:a16="http://schemas.microsoft.com/office/drawing/2014/main" id="{E3920B36-BBE2-4CAD-AB16-405970E4751B}"/>
            </a:ext>
          </a:extLst>
        </xdr:cNvPr>
        <xdr:cNvSpPr txBox="1">
          <a:spLocks noChangeArrowheads="1"/>
        </xdr:cNvSpPr>
      </xdr:nvSpPr>
      <xdr:spPr bwMode="auto">
        <a:xfrm>
          <a:off x="3867150" y="2241232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104</xdr:row>
      <xdr:rowOff>12211</xdr:rowOff>
    </xdr:from>
    <xdr:to>
      <xdr:col>5</xdr:col>
      <xdr:colOff>628650</xdr:colOff>
      <xdr:row>108</xdr:row>
      <xdr:rowOff>64454</xdr:rowOff>
    </xdr:to>
    <xdr:sp macro="" textlink="">
      <xdr:nvSpPr>
        <xdr:cNvPr id="258655" name="Text Box 607" hidden="1">
          <a:extLst>
            <a:ext uri="{FF2B5EF4-FFF2-40B4-BE49-F238E27FC236}">
              <a16:creationId xmlns:a16="http://schemas.microsoft.com/office/drawing/2014/main" id="{FB47E02B-502E-4ACB-85CA-49F9D4A5AACD}"/>
            </a:ext>
          </a:extLst>
        </xdr:cNvPr>
        <xdr:cNvSpPr txBox="1">
          <a:spLocks noChangeArrowheads="1"/>
        </xdr:cNvSpPr>
      </xdr:nvSpPr>
      <xdr:spPr bwMode="auto">
        <a:xfrm>
          <a:off x="3867150" y="2222182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107</xdr:row>
      <xdr:rowOff>16418</xdr:rowOff>
    </xdr:from>
    <xdr:to>
      <xdr:col>5</xdr:col>
      <xdr:colOff>628650</xdr:colOff>
      <xdr:row>111</xdr:row>
      <xdr:rowOff>39054</xdr:rowOff>
    </xdr:to>
    <xdr:sp macro="" textlink="">
      <xdr:nvSpPr>
        <xdr:cNvPr id="258657" name="Text Box 609" hidden="1">
          <a:extLst>
            <a:ext uri="{FF2B5EF4-FFF2-40B4-BE49-F238E27FC236}">
              <a16:creationId xmlns:a16="http://schemas.microsoft.com/office/drawing/2014/main" id="{005D426F-0124-49A8-AF96-ADC444C6D9FE}"/>
            </a:ext>
          </a:extLst>
        </xdr:cNvPr>
        <xdr:cNvSpPr txBox="1">
          <a:spLocks noChangeArrowheads="1"/>
        </xdr:cNvSpPr>
      </xdr:nvSpPr>
      <xdr:spPr bwMode="auto">
        <a:xfrm>
          <a:off x="3867150" y="2279332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106</xdr:row>
      <xdr:rowOff>12210</xdr:rowOff>
    </xdr:from>
    <xdr:to>
      <xdr:col>5</xdr:col>
      <xdr:colOff>628650</xdr:colOff>
      <xdr:row>110</xdr:row>
      <xdr:rowOff>45404</xdr:rowOff>
    </xdr:to>
    <xdr:sp macro="" textlink="">
      <xdr:nvSpPr>
        <xdr:cNvPr id="258658" name="Text Box 610" hidden="1">
          <a:extLst>
            <a:ext uri="{FF2B5EF4-FFF2-40B4-BE49-F238E27FC236}">
              <a16:creationId xmlns:a16="http://schemas.microsoft.com/office/drawing/2014/main" id="{BD4493CA-64A1-4FC5-8D91-278E1F15E944}"/>
            </a:ext>
          </a:extLst>
        </xdr:cNvPr>
        <xdr:cNvSpPr txBox="1">
          <a:spLocks noChangeArrowheads="1"/>
        </xdr:cNvSpPr>
      </xdr:nvSpPr>
      <xdr:spPr bwMode="auto">
        <a:xfrm>
          <a:off x="3867150" y="2260282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109</xdr:row>
      <xdr:rowOff>7447</xdr:rowOff>
    </xdr:from>
    <xdr:to>
      <xdr:col>5</xdr:col>
      <xdr:colOff>628650</xdr:colOff>
      <xdr:row>113</xdr:row>
      <xdr:rowOff>9631</xdr:rowOff>
    </xdr:to>
    <xdr:sp macro="" textlink="">
      <xdr:nvSpPr>
        <xdr:cNvPr id="258660" name="Text Box 612" hidden="1">
          <a:extLst>
            <a:ext uri="{FF2B5EF4-FFF2-40B4-BE49-F238E27FC236}">
              <a16:creationId xmlns:a16="http://schemas.microsoft.com/office/drawing/2014/main" id="{BEC2044F-CDED-43D4-B3F6-12CD07208FB1}"/>
            </a:ext>
          </a:extLst>
        </xdr:cNvPr>
        <xdr:cNvSpPr txBox="1">
          <a:spLocks noChangeArrowheads="1"/>
        </xdr:cNvSpPr>
      </xdr:nvSpPr>
      <xdr:spPr bwMode="auto">
        <a:xfrm>
          <a:off x="3867150" y="23174325"/>
          <a:ext cx="1276350" cy="8096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108</xdr:row>
      <xdr:rowOff>18560</xdr:rowOff>
    </xdr:from>
    <xdr:to>
      <xdr:col>5</xdr:col>
      <xdr:colOff>628650</xdr:colOff>
      <xdr:row>112</xdr:row>
      <xdr:rowOff>2488</xdr:rowOff>
    </xdr:to>
    <xdr:sp macro="" textlink="">
      <xdr:nvSpPr>
        <xdr:cNvPr id="258661" name="Text Box 613" hidden="1">
          <a:extLst>
            <a:ext uri="{FF2B5EF4-FFF2-40B4-BE49-F238E27FC236}">
              <a16:creationId xmlns:a16="http://schemas.microsoft.com/office/drawing/2014/main" id="{95181B58-D7AA-4E55-82BC-401CA8E9BC24}"/>
            </a:ext>
          </a:extLst>
        </xdr:cNvPr>
        <xdr:cNvSpPr txBox="1">
          <a:spLocks noChangeArrowheads="1"/>
        </xdr:cNvSpPr>
      </xdr:nvSpPr>
      <xdr:spPr bwMode="auto">
        <a:xfrm>
          <a:off x="3867150" y="22983825"/>
          <a:ext cx="1276350" cy="8096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111</xdr:row>
      <xdr:rowOff>303</xdr:rowOff>
    </xdr:from>
    <xdr:to>
      <xdr:col>5</xdr:col>
      <xdr:colOff>628650</xdr:colOff>
      <xdr:row>115</xdr:row>
      <xdr:rowOff>11549</xdr:rowOff>
    </xdr:to>
    <xdr:sp macro="" textlink="">
      <xdr:nvSpPr>
        <xdr:cNvPr id="258663" name="Text Box 615" hidden="1">
          <a:extLst>
            <a:ext uri="{FF2B5EF4-FFF2-40B4-BE49-F238E27FC236}">
              <a16:creationId xmlns:a16="http://schemas.microsoft.com/office/drawing/2014/main" id="{0114EE50-6E9A-4D6F-87AE-177DF777955C}"/>
            </a:ext>
          </a:extLst>
        </xdr:cNvPr>
        <xdr:cNvSpPr txBox="1">
          <a:spLocks noChangeArrowheads="1"/>
        </xdr:cNvSpPr>
      </xdr:nvSpPr>
      <xdr:spPr bwMode="auto">
        <a:xfrm>
          <a:off x="3867150" y="23555325"/>
          <a:ext cx="12763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110</xdr:row>
      <xdr:rowOff>1890</xdr:rowOff>
    </xdr:from>
    <xdr:to>
      <xdr:col>5</xdr:col>
      <xdr:colOff>628650</xdr:colOff>
      <xdr:row>114</xdr:row>
      <xdr:rowOff>10755</xdr:rowOff>
    </xdr:to>
    <xdr:sp macro="" textlink="">
      <xdr:nvSpPr>
        <xdr:cNvPr id="258664" name="Text Box 616" hidden="1">
          <a:extLst>
            <a:ext uri="{FF2B5EF4-FFF2-40B4-BE49-F238E27FC236}">
              <a16:creationId xmlns:a16="http://schemas.microsoft.com/office/drawing/2014/main" id="{4A042BC3-E81F-47A9-B50D-E34821DBA032}"/>
            </a:ext>
          </a:extLst>
        </xdr:cNvPr>
        <xdr:cNvSpPr txBox="1">
          <a:spLocks noChangeArrowheads="1"/>
        </xdr:cNvSpPr>
      </xdr:nvSpPr>
      <xdr:spPr bwMode="auto">
        <a:xfrm>
          <a:off x="3867150" y="23364825"/>
          <a:ext cx="12763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6</xdr:row>
      <xdr:rowOff>114300</xdr:rowOff>
    </xdr:from>
    <xdr:to>
      <xdr:col>19</xdr:col>
      <xdr:colOff>571500</xdr:colOff>
      <xdr:row>10</xdr:row>
      <xdr:rowOff>152400</xdr:rowOff>
    </xdr:to>
    <xdr:sp macro="" textlink="">
      <xdr:nvSpPr>
        <xdr:cNvPr id="300068" name="Text Box 36" hidden="1">
          <a:extLst>
            <a:ext uri="{FF2B5EF4-FFF2-40B4-BE49-F238E27FC236}">
              <a16:creationId xmlns:a16="http://schemas.microsoft.com/office/drawing/2014/main" id="{69B607D2-B6D1-416A-A18F-259CB560FDA5}"/>
            </a:ext>
          </a:extLst>
        </xdr:cNvPr>
        <xdr:cNvSpPr txBox="1">
          <a:spLocks noChangeArrowheads="1"/>
        </xdr:cNvSpPr>
      </xdr:nvSpPr>
      <xdr:spPr bwMode="auto">
        <a:xfrm>
          <a:off x="14811375"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212</xdr:row>
      <xdr:rowOff>54</xdr:rowOff>
    </xdr:from>
    <xdr:to>
      <xdr:col>5</xdr:col>
      <xdr:colOff>609600</xdr:colOff>
      <xdr:row>235</xdr:row>
      <xdr:rowOff>7197</xdr:rowOff>
    </xdr:to>
    <xdr:sp macro="" textlink="">
      <xdr:nvSpPr>
        <xdr:cNvPr id="300067" name="Text Box 35" hidden="1">
          <a:extLst>
            <a:ext uri="{FF2B5EF4-FFF2-40B4-BE49-F238E27FC236}">
              <a16:creationId xmlns:a16="http://schemas.microsoft.com/office/drawing/2014/main" id="{A9D65FA5-52CB-4E24-A63C-44BBBD159922}"/>
            </a:ext>
          </a:extLst>
        </xdr:cNvPr>
        <xdr:cNvSpPr txBox="1">
          <a:spLocks noChangeArrowheads="1"/>
        </xdr:cNvSpPr>
      </xdr:nvSpPr>
      <xdr:spPr bwMode="auto">
        <a:xfrm>
          <a:off x="3848100" y="43434000"/>
          <a:ext cx="1276350" cy="440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213</xdr:row>
      <xdr:rowOff>159597</xdr:rowOff>
    </xdr:from>
    <xdr:to>
      <xdr:col>5</xdr:col>
      <xdr:colOff>609600</xdr:colOff>
      <xdr:row>234</xdr:row>
      <xdr:rowOff>106175</xdr:rowOff>
    </xdr:to>
    <xdr:sp macro="" textlink="">
      <xdr:nvSpPr>
        <xdr:cNvPr id="300066" name="Text Box 34" hidden="1">
          <a:extLst>
            <a:ext uri="{FF2B5EF4-FFF2-40B4-BE49-F238E27FC236}">
              <a16:creationId xmlns:a16="http://schemas.microsoft.com/office/drawing/2014/main" id="{F62A46F4-196C-4BF5-A267-FA926514CB6D}"/>
            </a:ext>
          </a:extLst>
        </xdr:cNvPr>
        <xdr:cNvSpPr txBox="1">
          <a:spLocks noChangeArrowheads="1"/>
        </xdr:cNvSpPr>
      </xdr:nvSpPr>
      <xdr:spPr bwMode="auto">
        <a:xfrm>
          <a:off x="3848100" y="43795950"/>
          <a:ext cx="1276350" cy="394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216</xdr:row>
      <xdr:rowOff>126812</xdr:rowOff>
    </xdr:from>
    <xdr:to>
      <xdr:col>5</xdr:col>
      <xdr:colOff>609600</xdr:colOff>
      <xdr:row>236</xdr:row>
      <xdr:rowOff>7197</xdr:rowOff>
    </xdr:to>
    <xdr:sp macro="" textlink="">
      <xdr:nvSpPr>
        <xdr:cNvPr id="300065" name="Text Box 33" hidden="1">
          <a:extLst>
            <a:ext uri="{FF2B5EF4-FFF2-40B4-BE49-F238E27FC236}">
              <a16:creationId xmlns:a16="http://schemas.microsoft.com/office/drawing/2014/main" id="{941D44E9-7FAC-4E06-9022-B3CA682D5425}"/>
            </a:ext>
          </a:extLst>
        </xdr:cNvPr>
        <xdr:cNvSpPr txBox="1">
          <a:spLocks noChangeArrowheads="1"/>
        </xdr:cNvSpPr>
      </xdr:nvSpPr>
      <xdr:spPr bwMode="auto">
        <a:xfrm>
          <a:off x="3848100" y="44329350"/>
          <a:ext cx="1276350" cy="3695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217</xdr:row>
      <xdr:rowOff>126812</xdr:rowOff>
    </xdr:from>
    <xdr:to>
      <xdr:col>5</xdr:col>
      <xdr:colOff>609600</xdr:colOff>
      <xdr:row>223</xdr:row>
      <xdr:rowOff>126812</xdr:rowOff>
    </xdr:to>
    <xdr:sp macro="" textlink="">
      <xdr:nvSpPr>
        <xdr:cNvPr id="300064" name="Text Box 32" hidden="1">
          <a:extLst>
            <a:ext uri="{FF2B5EF4-FFF2-40B4-BE49-F238E27FC236}">
              <a16:creationId xmlns:a16="http://schemas.microsoft.com/office/drawing/2014/main" id="{CD04002E-0E79-4AB7-A825-1FF838B8DCC8}"/>
            </a:ext>
          </a:extLst>
        </xdr:cNvPr>
        <xdr:cNvSpPr txBox="1">
          <a:spLocks noChangeArrowheads="1"/>
        </xdr:cNvSpPr>
      </xdr:nvSpPr>
      <xdr:spPr bwMode="auto">
        <a:xfrm>
          <a:off x="3848100" y="44519850"/>
          <a:ext cx="12763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194</xdr:row>
      <xdr:rowOff>79187</xdr:rowOff>
    </xdr:from>
    <xdr:to>
      <xdr:col>5</xdr:col>
      <xdr:colOff>609600</xdr:colOff>
      <xdr:row>200</xdr:row>
      <xdr:rowOff>106176</xdr:rowOff>
    </xdr:to>
    <xdr:sp macro="" textlink="">
      <xdr:nvSpPr>
        <xdr:cNvPr id="300063" name="Text Box 31" hidden="1">
          <a:extLst>
            <a:ext uri="{FF2B5EF4-FFF2-40B4-BE49-F238E27FC236}">
              <a16:creationId xmlns:a16="http://schemas.microsoft.com/office/drawing/2014/main" id="{634A0BCD-31C7-4ED2-8459-D0302143D1E1}"/>
            </a:ext>
          </a:extLst>
        </xdr:cNvPr>
        <xdr:cNvSpPr txBox="1">
          <a:spLocks noChangeArrowheads="1"/>
        </xdr:cNvSpPr>
      </xdr:nvSpPr>
      <xdr:spPr bwMode="auto">
        <a:xfrm>
          <a:off x="3848100" y="40100250"/>
          <a:ext cx="127635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196</xdr:row>
      <xdr:rowOff>126812</xdr:rowOff>
    </xdr:from>
    <xdr:to>
      <xdr:col>5</xdr:col>
      <xdr:colOff>609600</xdr:colOff>
      <xdr:row>201</xdr:row>
      <xdr:rowOff>140547</xdr:rowOff>
    </xdr:to>
    <xdr:sp macro="" textlink="">
      <xdr:nvSpPr>
        <xdr:cNvPr id="300062" name="Text Box 30" hidden="1">
          <a:extLst>
            <a:ext uri="{FF2B5EF4-FFF2-40B4-BE49-F238E27FC236}">
              <a16:creationId xmlns:a16="http://schemas.microsoft.com/office/drawing/2014/main" id="{D572A469-38D0-4498-A9E7-A033C97910FF}"/>
            </a:ext>
          </a:extLst>
        </xdr:cNvPr>
        <xdr:cNvSpPr txBox="1">
          <a:spLocks noChangeArrowheads="1"/>
        </xdr:cNvSpPr>
      </xdr:nvSpPr>
      <xdr:spPr bwMode="auto">
        <a:xfrm>
          <a:off x="3848100" y="40519350"/>
          <a:ext cx="1276350" cy="971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198</xdr:row>
      <xdr:rowOff>126813</xdr:rowOff>
    </xdr:from>
    <xdr:to>
      <xdr:col>5</xdr:col>
      <xdr:colOff>609600</xdr:colOff>
      <xdr:row>203</xdr:row>
      <xdr:rowOff>7197</xdr:rowOff>
    </xdr:to>
    <xdr:sp macro="" textlink="">
      <xdr:nvSpPr>
        <xdr:cNvPr id="300061" name="Text Box 29" hidden="1">
          <a:extLst>
            <a:ext uri="{FF2B5EF4-FFF2-40B4-BE49-F238E27FC236}">
              <a16:creationId xmlns:a16="http://schemas.microsoft.com/office/drawing/2014/main" id="{3202258E-920A-4B75-8123-0826999FD5DD}"/>
            </a:ext>
          </a:extLst>
        </xdr:cNvPr>
        <xdr:cNvSpPr txBox="1">
          <a:spLocks noChangeArrowheads="1"/>
        </xdr:cNvSpPr>
      </xdr:nvSpPr>
      <xdr:spPr bwMode="auto">
        <a:xfrm>
          <a:off x="3848100" y="40900350"/>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200</xdr:row>
      <xdr:rowOff>126813</xdr:rowOff>
    </xdr:from>
    <xdr:to>
      <xdr:col>5</xdr:col>
      <xdr:colOff>609600</xdr:colOff>
      <xdr:row>209</xdr:row>
      <xdr:rowOff>159597</xdr:rowOff>
    </xdr:to>
    <xdr:sp macro="" textlink="">
      <xdr:nvSpPr>
        <xdr:cNvPr id="300060" name="Text Box 28" hidden="1">
          <a:extLst>
            <a:ext uri="{FF2B5EF4-FFF2-40B4-BE49-F238E27FC236}">
              <a16:creationId xmlns:a16="http://schemas.microsoft.com/office/drawing/2014/main" id="{70752031-F58D-4B47-A9A0-038B0FA033EE}"/>
            </a:ext>
          </a:extLst>
        </xdr:cNvPr>
        <xdr:cNvSpPr txBox="1">
          <a:spLocks noChangeArrowheads="1"/>
        </xdr:cNvSpPr>
      </xdr:nvSpPr>
      <xdr:spPr bwMode="auto">
        <a:xfrm>
          <a:off x="3848100" y="41281350"/>
          <a:ext cx="1276350" cy="1752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300059" name="Text Box 27" hidden="1">
          <a:extLst>
            <a:ext uri="{FF2B5EF4-FFF2-40B4-BE49-F238E27FC236}">
              <a16:creationId xmlns:a16="http://schemas.microsoft.com/office/drawing/2014/main" id="{9FAB41D9-4E0B-4BA9-B058-C290F9D09DB5}"/>
            </a:ext>
          </a:extLst>
        </xdr:cNvPr>
        <xdr:cNvSpPr txBox="1">
          <a:spLocks noChangeArrowheads="1"/>
        </xdr:cNvSpPr>
      </xdr:nvSpPr>
      <xdr:spPr bwMode="auto">
        <a:xfrm>
          <a:off x="3848100" y="269557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49</xdr:row>
      <xdr:rowOff>314298</xdr:rowOff>
    </xdr:from>
    <xdr:to>
      <xdr:col>5</xdr:col>
      <xdr:colOff>628650</xdr:colOff>
      <xdr:row>53</xdr:row>
      <xdr:rowOff>93610</xdr:rowOff>
    </xdr:to>
    <xdr:sp macro="" textlink="">
      <xdr:nvSpPr>
        <xdr:cNvPr id="300058" name="Text Box 26" hidden="1">
          <a:extLst>
            <a:ext uri="{FF2B5EF4-FFF2-40B4-BE49-F238E27FC236}">
              <a16:creationId xmlns:a16="http://schemas.microsoft.com/office/drawing/2014/main" id="{BB00556C-6DB0-4835-ADE8-356779F0F508}"/>
            </a:ext>
          </a:extLst>
        </xdr:cNvPr>
        <xdr:cNvSpPr txBox="1">
          <a:spLocks noChangeArrowheads="1"/>
        </xdr:cNvSpPr>
      </xdr:nvSpPr>
      <xdr:spPr bwMode="auto">
        <a:xfrm>
          <a:off x="3867150" y="11153775"/>
          <a:ext cx="12763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48</xdr:row>
      <xdr:rowOff>335997</xdr:rowOff>
    </xdr:from>
    <xdr:to>
      <xdr:col>5</xdr:col>
      <xdr:colOff>628650</xdr:colOff>
      <xdr:row>51</xdr:row>
      <xdr:rowOff>105542</xdr:rowOff>
    </xdr:to>
    <xdr:sp macro="" textlink="">
      <xdr:nvSpPr>
        <xdr:cNvPr id="300057" name="Text Box 25" hidden="1">
          <a:extLst>
            <a:ext uri="{FF2B5EF4-FFF2-40B4-BE49-F238E27FC236}">
              <a16:creationId xmlns:a16="http://schemas.microsoft.com/office/drawing/2014/main" id="{36DB3FDD-217C-449C-BE39-EC644B87B6CC}"/>
            </a:ext>
          </a:extLst>
        </xdr:cNvPr>
        <xdr:cNvSpPr txBox="1">
          <a:spLocks noChangeArrowheads="1"/>
        </xdr:cNvSpPr>
      </xdr:nvSpPr>
      <xdr:spPr bwMode="auto">
        <a:xfrm>
          <a:off x="3867150" y="1078230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51</xdr:row>
      <xdr:rowOff>143642</xdr:rowOff>
    </xdr:from>
    <xdr:to>
      <xdr:col>5</xdr:col>
      <xdr:colOff>628650</xdr:colOff>
      <xdr:row>55</xdr:row>
      <xdr:rowOff>69797</xdr:rowOff>
    </xdr:to>
    <xdr:sp macro="" textlink="">
      <xdr:nvSpPr>
        <xdr:cNvPr id="300056" name="Text Box 24" hidden="1">
          <a:extLst>
            <a:ext uri="{FF2B5EF4-FFF2-40B4-BE49-F238E27FC236}">
              <a16:creationId xmlns:a16="http://schemas.microsoft.com/office/drawing/2014/main" id="{D1FEFF32-4922-4679-AA57-8619431DBC69}"/>
            </a:ext>
          </a:extLst>
        </xdr:cNvPr>
        <xdr:cNvSpPr txBox="1">
          <a:spLocks noChangeArrowheads="1"/>
        </xdr:cNvSpPr>
      </xdr:nvSpPr>
      <xdr:spPr bwMode="auto">
        <a:xfrm>
          <a:off x="3867150" y="1160145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50</xdr:row>
      <xdr:rowOff>125386</xdr:rowOff>
    </xdr:from>
    <xdr:to>
      <xdr:col>5</xdr:col>
      <xdr:colOff>628650</xdr:colOff>
      <xdr:row>54</xdr:row>
      <xdr:rowOff>83291</xdr:rowOff>
    </xdr:to>
    <xdr:sp macro="" textlink="">
      <xdr:nvSpPr>
        <xdr:cNvPr id="300055" name="Text Box 23" hidden="1">
          <a:extLst>
            <a:ext uri="{FF2B5EF4-FFF2-40B4-BE49-F238E27FC236}">
              <a16:creationId xmlns:a16="http://schemas.microsoft.com/office/drawing/2014/main" id="{950F92D6-57F7-48ED-8DF5-861543C8AAB4}"/>
            </a:ext>
          </a:extLst>
        </xdr:cNvPr>
        <xdr:cNvSpPr txBox="1">
          <a:spLocks noChangeArrowheads="1"/>
        </xdr:cNvSpPr>
      </xdr:nvSpPr>
      <xdr:spPr bwMode="auto">
        <a:xfrm>
          <a:off x="3867150" y="11382375"/>
          <a:ext cx="12763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54</xdr:row>
      <xdr:rowOff>102341</xdr:rowOff>
    </xdr:from>
    <xdr:to>
      <xdr:col>5</xdr:col>
      <xdr:colOff>628650</xdr:colOff>
      <xdr:row>58</xdr:row>
      <xdr:rowOff>47572</xdr:rowOff>
    </xdr:to>
    <xdr:sp macro="" textlink="">
      <xdr:nvSpPr>
        <xdr:cNvPr id="300054" name="Text Box 22" hidden="1">
          <a:extLst>
            <a:ext uri="{FF2B5EF4-FFF2-40B4-BE49-F238E27FC236}">
              <a16:creationId xmlns:a16="http://schemas.microsoft.com/office/drawing/2014/main" id="{D09E9164-08A8-48DC-B883-B68246CDB911}"/>
            </a:ext>
          </a:extLst>
        </xdr:cNvPr>
        <xdr:cNvSpPr txBox="1">
          <a:spLocks noChangeArrowheads="1"/>
        </xdr:cNvSpPr>
      </xdr:nvSpPr>
      <xdr:spPr bwMode="auto">
        <a:xfrm>
          <a:off x="3867150" y="1217295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53</xdr:row>
      <xdr:rowOff>131710</xdr:rowOff>
    </xdr:from>
    <xdr:to>
      <xdr:col>5</xdr:col>
      <xdr:colOff>628650</xdr:colOff>
      <xdr:row>57</xdr:row>
      <xdr:rowOff>66649</xdr:rowOff>
    </xdr:to>
    <xdr:sp macro="" textlink="">
      <xdr:nvSpPr>
        <xdr:cNvPr id="300053" name="Text Box 21" hidden="1">
          <a:extLst>
            <a:ext uri="{FF2B5EF4-FFF2-40B4-BE49-F238E27FC236}">
              <a16:creationId xmlns:a16="http://schemas.microsoft.com/office/drawing/2014/main" id="{910FD0F4-B044-4697-9A2E-FD752B047B1C}"/>
            </a:ext>
          </a:extLst>
        </xdr:cNvPr>
        <xdr:cNvSpPr txBox="1">
          <a:spLocks noChangeArrowheads="1"/>
        </xdr:cNvSpPr>
      </xdr:nvSpPr>
      <xdr:spPr bwMode="auto">
        <a:xfrm>
          <a:off x="3867150" y="1198245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56</xdr:row>
      <xdr:rowOff>104749</xdr:rowOff>
    </xdr:from>
    <xdr:to>
      <xdr:col>5</xdr:col>
      <xdr:colOff>628650</xdr:colOff>
      <xdr:row>60</xdr:row>
      <xdr:rowOff>86795</xdr:rowOff>
    </xdr:to>
    <xdr:sp macro="" textlink="">
      <xdr:nvSpPr>
        <xdr:cNvPr id="300052" name="Text Box 20" hidden="1">
          <a:extLst>
            <a:ext uri="{FF2B5EF4-FFF2-40B4-BE49-F238E27FC236}">
              <a16:creationId xmlns:a16="http://schemas.microsoft.com/office/drawing/2014/main" id="{8CE655BC-37CA-4BC1-B7CF-9DAD51916C2B}"/>
            </a:ext>
          </a:extLst>
        </xdr:cNvPr>
        <xdr:cNvSpPr txBox="1">
          <a:spLocks noChangeArrowheads="1"/>
        </xdr:cNvSpPr>
      </xdr:nvSpPr>
      <xdr:spPr bwMode="auto">
        <a:xfrm>
          <a:off x="3867150" y="1261110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55</xdr:row>
      <xdr:rowOff>88847</xdr:rowOff>
    </xdr:from>
    <xdr:to>
      <xdr:col>5</xdr:col>
      <xdr:colOff>628650</xdr:colOff>
      <xdr:row>59</xdr:row>
      <xdr:rowOff>67772</xdr:rowOff>
    </xdr:to>
    <xdr:sp macro="" textlink="">
      <xdr:nvSpPr>
        <xdr:cNvPr id="300051" name="Text Box 19" hidden="1">
          <a:extLst>
            <a:ext uri="{FF2B5EF4-FFF2-40B4-BE49-F238E27FC236}">
              <a16:creationId xmlns:a16="http://schemas.microsoft.com/office/drawing/2014/main" id="{2DFAC3E4-776B-4734-85E9-FC066C7CB977}"/>
            </a:ext>
          </a:extLst>
        </xdr:cNvPr>
        <xdr:cNvSpPr txBox="1">
          <a:spLocks noChangeArrowheads="1"/>
        </xdr:cNvSpPr>
      </xdr:nvSpPr>
      <xdr:spPr bwMode="auto">
        <a:xfrm>
          <a:off x="3867150" y="1238250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58</xdr:row>
      <xdr:rowOff>122014</xdr:rowOff>
    </xdr:from>
    <xdr:to>
      <xdr:col>5</xdr:col>
      <xdr:colOff>628650</xdr:colOff>
      <xdr:row>62</xdr:row>
      <xdr:rowOff>104062</xdr:rowOff>
    </xdr:to>
    <xdr:sp macro="" textlink="">
      <xdr:nvSpPr>
        <xdr:cNvPr id="300050" name="Text Box 18" hidden="1">
          <a:extLst>
            <a:ext uri="{FF2B5EF4-FFF2-40B4-BE49-F238E27FC236}">
              <a16:creationId xmlns:a16="http://schemas.microsoft.com/office/drawing/2014/main" id="{904FF285-2411-4880-B11C-2955993462F1}"/>
            </a:ext>
          </a:extLst>
        </xdr:cNvPr>
        <xdr:cNvSpPr txBox="1">
          <a:spLocks noChangeArrowheads="1"/>
        </xdr:cNvSpPr>
      </xdr:nvSpPr>
      <xdr:spPr bwMode="auto">
        <a:xfrm>
          <a:off x="3867150" y="1303020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57</xdr:row>
      <xdr:rowOff>123799</xdr:rowOff>
    </xdr:from>
    <xdr:to>
      <xdr:col>5</xdr:col>
      <xdr:colOff>628650</xdr:colOff>
      <xdr:row>61</xdr:row>
      <xdr:rowOff>82799</xdr:rowOff>
    </xdr:to>
    <xdr:sp macro="" textlink="">
      <xdr:nvSpPr>
        <xdr:cNvPr id="300049" name="Text Box 17" hidden="1">
          <a:extLst>
            <a:ext uri="{FF2B5EF4-FFF2-40B4-BE49-F238E27FC236}">
              <a16:creationId xmlns:a16="http://schemas.microsoft.com/office/drawing/2014/main" id="{983D0704-DFE2-45A8-A738-6650A7CAEA5B}"/>
            </a:ext>
          </a:extLst>
        </xdr:cNvPr>
        <xdr:cNvSpPr txBox="1">
          <a:spLocks noChangeArrowheads="1"/>
        </xdr:cNvSpPr>
      </xdr:nvSpPr>
      <xdr:spPr bwMode="auto">
        <a:xfrm>
          <a:off x="3867150" y="1282065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77</xdr:row>
      <xdr:rowOff>26301</xdr:rowOff>
    </xdr:from>
    <xdr:to>
      <xdr:col>5</xdr:col>
      <xdr:colOff>628650</xdr:colOff>
      <xdr:row>81</xdr:row>
      <xdr:rowOff>66782</xdr:rowOff>
    </xdr:to>
    <xdr:sp macro="" textlink="">
      <xdr:nvSpPr>
        <xdr:cNvPr id="300048" name="Text Box 16" hidden="1">
          <a:extLst>
            <a:ext uri="{FF2B5EF4-FFF2-40B4-BE49-F238E27FC236}">
              <a16:creationId xmlns:a16="http://schemas.microsoft.com/office/drawing/2014/main" id="{EFC548D7-8800-42C2-A53C-3CB13A2CFA1D}"/>
            </a:ext>
          </a:extLst>
        </xdr:cNvPr>
        <xdr:cNvSpPr txBox="1">
          <a:spLocks noChangeArrowheads="1"/>
        </xdr:cNvSpPr>
      </xdr:nvSpPr>
      <xdr:spPr bwMode="auto">
        <a:xfrm>
          <a:off x="3867150" y="16868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76</xdr:row>
      <xdr:rowOff>26302</xdr:rowOff>
    </xdr:from>
    <xdr:to>
      <xdr:col>5</xdr:col>
      <xdr:colOff>628650</xdr:colOff>
      <xdr:row>80</xdr:row>
      <xdr:rowOff>66782</xdr:rowOff>
    </xdr:to>
    <xdr:sp macro="" textlink="">
      <xdr:nvSpPr>
        <xdr:cNvPr id="300047" name="Text Box 15" hidden="1">
          <a:extLst>
            <a:ext uri="{FF2B5EF4-FFF2-40B4-BE49-F238E27FC236}">
              <a16:creationId xmlns:a16="http://schemas.microsoft.com/office/drawing/2014/main" id="{5C87EFF0-85BD-4421-98EC-90C0F2D62D79}"/>
            </a:ext>
          </a:extLst>
        </xdr:cNvPr>
        <xdr:cNvSpPr txBox="1">
          <a:spLocks noChangeArrowheads="1"/>
        </xdr:cNvSpPr>
      </xdr:nvSpPr>
      <xdr:spPr bwMode="auto">
        <a:xfrm>
          <a:off x="3867150" y="16678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79</xdr:row>
      <xdr:rowOff>11219</xdr:rowOff>
    </xdr:from>
    <xdr:to>
      <xdr:col>5</xdr:col>
      <xdr:colOff>628650</xdr:colOff>
      <xdr:row>83</xdr:row>
      <xdr:rowOff>50114</xdr:rowOff>
    </xdr:to>
    <xdr:sp macro="" textlink="">
      <xdr:nvSpPr>
        <xdr:cNvPr id="300046" name="Text Box 14" hidden="1">
          <a:extLst>
            <a:ext uri="{FF2B5EF4-FFF2-40B4-BE49-F238E27FC236}">
              <a16:creationId xmlns:a16="http://schemas.microsoft.com/office/drawing/2014/main" id="{20349603-CCD6-401E-95C1-1635ABF1AF15}"/>
            </a:ext>
          </a:extLst>
        </xdr:cNvPr>
        <xdr:cNvSpPr txBox="1">
          <a:spLocks noChangeArrowheads="1"/>
        </xdr:cNvSpPr>
      </xdr:nvSpPr>
      <xdr:spPr bwMode="auto">
        <a:xfrm>
          <a:off x="3867150" y="17249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78</xdr:row>
      <xdr:rowOff>6458</xdr:rowOff>
    </xdr:from>
    <xdr:to>
      <xdr:col>5</xdr:col>
      <xdr:colOff>628650</xdr:colOff>
      <xdr:row>82</xdr:row>
      <xdr:rowOff>48526</xdr:rowOff>
    </xdr:to>
    <xdr:sp macro="" textlink="">
      <xdr:nvSpPr>
        <xdr:cNvPr id="300045" name="Text Box 13" hidden="1">
          <a:extLst>
            <a:ext uri="{FF2B5EF4-FFF2-40B4-BE49-F238E27FC236}">
              <a16:creationId xmlns:a16="http://schemas.microsoft.com/office/drawing/2014/main" id="{C032CFE3-F78F-42C9-8A83-483E0616EE49}"/>
            </a:ext>
          </a:extLst>
        </xdr:cNvPr>
        <xdr:cNvSpPr txBox="1">
          <a:spLocks noChangeArrowheads="1"/>
        </xdr:cNvSpPr>
      </xdr:nvSpPr>
      <xdr:spPr bwMode="auto">
        <a:xfrm>
          <a:off x="3867150" y="17059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81</xdr:row>
      <xdr:rowOff>9632</xdr:rowOff>
    </xdr:from>
    <xdr:to>
      <xdr:col>5</xdr:col>
      <xdr:colOff>628650</xdr:colOff>
      <xdr:row>85</xdr:row>
      <xdr:rowOff>27889</xdr:rowOff>
    </xdr:to>
    <xdr:sp macro="" textlink="">
      <xdr:nvSpPr>
        <xdr:cNvPr id="300044" name="Text Box 12" hidden="1">
          <a:extLst>
            <a:ext uri="{FF2B5EF4-FFF2-40B4-BE49-F238E27FC236}">
              <a16:creationId xmlns:a16="http://schemas.microsoft.com/office/drawing/2014/main" id="{AB393682-27BA-42EB-823A-00D1C5E8FA49}"/>
            </a:ext>
          </a:extLst>
        </xdr:cNvPr>
        <xdr:cNvSpPr txBox="1">
          <a:spLocks noChangeArrowheads="1"/>
        </xdr:cNvSpPr>
      </xdr:nvSpPr>
      <xdr:spPr bwMode="auto">
        <a:xfrm>
          <a:off x="3867150" y="17630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80</xdr:row>
      <xdr:rowOff>9632</xdr:rowOff>
    </xdr:from>
    <xdr:to>
      <xdr:col>5</xdr:col>
      <xdr:colOff>628650</xdr:colOff>
      <xdr:row>84</xdr:row>
      <xdr:rowOff>45351</xdr:rowOff>
    </xdr:to>
    <xdr:sp macro="" textlink="">
      <xdr:nvSpPr>
        <xdr:cNvPr id="300043" name="Text Box 11" hidden="1">
          <a:extLst>
            <a:ext uri="{FF2B5EF4-FFF2-40B4-BE49-F238E27FC236}">
              <a16:creationId xmlns:a16="http://schemas.microsoft.com/office/drawing/2014/main" id="{67AC52D4-0614-4FF4-BDB7-7F0555CE6CFA}"/>
            </a:ext>
          </a:extLst>
        </xdr:cNvPr>
        <xdr:cNvSpPr txBox="1">
          <a:spLocks noChangeArrowheads="1"/>
        </xdr:cNvSpPr>
      </xdr:nvSpPr>
      <xdr:spPr bwMode="auto">
        <a:xfrm>
          <a:off x="3867150" y="17440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83</xdr:row>
      <xdr:rowOff>11220</xdr:rowOff>
    </xdr:from>
    <xdr:to>
      <xdr:col>5</xdr:col>
      <xdr:colOff>628650</xdr:colOff>
      <xdr:row>87</xdr:row>
      <xdr:rowOff>35827</xdr:rowOff>
    </xdr:to>
    <xdr:sp macro="" textlink="">
      <xdr:nvSpPr>
        <xdr:cNvPr id="300042" name="Text Box 10" hidden="1">
          <a:extLst>
            <a:ext uri="{FF2B5EF4-FFF2-40B4-BE49-F238E27FC236}">
              <a16:creationId xmlns:a16="http://schemas.microsoft.com/office/drawing/2014/main" id="{9608D9C4-D502-43F4-982E-ACF297B239BD}"/>
            </a:ext>
          </a:extLst>
        </xdr:cNvPr>
        <xdr:cNvSpPr txBox="1">
          <a:spLocks noChangeArrowheads="1"/>
        </xdr:cNvSpPr>
      </xdr:nvSpPr>
      <xdr:spPr bwMode="auto">
        <a:xfrm>
          <a:off x="3867150" y="18011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82</xdr:row>
      <xdr:rowOff>9632</xdr:rowOff>
    </xdr:from>
    <xdr:to>
      <xdr:col>5</xdr:col>
      <xdr:colOff>628650</xdr:colOff>
      <xdr:row>86</xdr:row>
      <xdr:rowOff>27889</xdr:rowOff>
    </xdr:to>
    <xdr:sp macro="" textlink="">
      <xdr:nvSpPr>
        <xdr:cNvPr id="300041" name="Text Box 9" hidden="1">
          <a:extLst>
            <a:ext uri="{FF2B5EF4-FFF2-40B4-BE49-F238E27FC236}">
              <a16:creationId xmlns:a16="http://schemas.microsoft.com/office/drawing/2014/main" id="{B67385A1-0DF2-45E3-9CC1-93E7B4E4F974}"/>
            </a:ext>
          </a:extLst>
        </xdr:cNvPr>
        <xdr:cNvSpPr txBox="1">
          <a:spLocks noChangeArrowheads="1"/>
        </xdr:cNvSpPr>
      </xdr:nvSpPr>
      <xdr:spPr bwMode="auto">
        <a:xfrm>
          <a:off x="3867150" y="17821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105</xdr:row>
      <xdr:rowOff>12209</xdr:rowOff>
    </xdr:from>
    <xdr:to>
      <xdr:col>5</xdr:col>
      <xdr:colOff>628650</xdr:colOff>
      <xdr:row>109</xdr:row>
      <xdr:rowOff>56517</xdr:rowOff>
    </xdr:to>
    <xdr:sp macro="" textlink="">
      <xdr:nvSpPr>
        <xdr:cNvPr id="300040" name="Text Box 8" hidden="1">
          <a:extLst>
            <a:ext uri="{FF2B5EF4-FFF2-40B4-BE49-F238E27FC236}">
              <a16:creationId xmlns:a16="http://schemas.microsoft.com/office/drawing/2014/main" id="{F4381B5D-8E63-4203-A6CE-99AE7DC92C9B}"/>
            </a:ext>
          </a:extLst>
        </xdr:cNvPr>
        <xdr:cNvSpPr txBox="1">
          <a:spLocks noChangeArrowheads="1"/>
        </xdr:cNvSpPr>
      </xdr:nvSpPr>
      <xdr:spPr bwMode="auto">
        <a:xfrm>
          <a:off x="3867150" y="224123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104</xdr:row>
      <xdr:rowOff>12211</xdr:rowOff>
    </xdr:from>
    <xdr:to>
      <xdr:col>5</xdr:col>
      <xdr:colOff>628650</xdr:colOff>
      <xdr:row>108</xdr:row>
      <xdr:rowOff>64454</xdr:rowOff>
    </xdr:to>
    <xdr:sp macro="" textlink="">
      <xdr:nvSpPr>
        <xdr:cNvPr id="300039" name="Text Box 7" hidden="1">
          <a:extLst>
            <a:ext uri="{FF2B5EF4-FFF2-40B4-BE49-F238E27FC236}">
              <a16:creationId xmlns:a16="http://schemas.microsoft.com/office/drawing/2014/main" id="{391FCC8D-4A91-4315-ACE6-BA5D10D2E5C3}"/>
            </a:ext>
          </a:extLst>
        </xdr:cNvPr>
        <xdr:cNvSpPr txBox="1">
          <a:spLocks noChangeArrowheads="1"/>
        </xdr:cNvSpPr>
      </xdr:nvSpPr>
      <xdr:spPr bwMode="auto">
        <a:xfrm>
          <a:off x="3867150" y="222218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107</xdr:row>
      <xdr:rowOff>16418</xdr:rowOff>
    </xdr:from>
    <xdr:to>
      <xdr:col>5</xdr:col>
      <xdr:colOff>628650</xdr:colOff>
      <xdr:row>111</xdr:row>
      <xdr:rowOff>39054</xdr:rowOff>
    </xdr:to>
    <xdr:sp macro="" textlink="">
      <xdr:nvSpPr>
        <xdr:cNvPr id="300038" name="Text Box 6" hidden="1">
          <a:extLst>
            <a:ext uri="{FF2B5EF4-FFF2-40B4-BE49-F238E27FC236}">
              <a16:creationId xmlns:a16="http://schemas.microsoft.com/office/drawing/2014/main" id="{6B6CB448-5BFA-40B1-8232-A7ADD37956DA}"/>
            </a:ext>
          </a:extLst>
        </xdr:cNvPr>
        <xdr:cNvSpPr txBox="1">
          <a:spLocks noChangeArrowheads="1"/>
        </xdr:cNvSpPr>
      </xdr:nvSpPr>
      <xdr:spPr bwMode="auto">
        <a:xfrm>
          <a:off x="3867150" y="227933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106</xdr:row>
      <xdr:rowOff>12210</xdr:rowOff>
    </xdr:from>
    <xdr:to>
      <xdr:col>5</xdr:col>
      <xdr:colOff>628650</xdr:colOff>
      <xdr:row>110</xdr:row>
      <xdr:rowOff>45404</xdr:rowOff>
    </xdr:to>
    <xdr:sp macro="" textlink="">
      <xdr:nvSpPr>
        <xdr:cNvPr id="300037" name="Text Box 5" hidden="1">
          <a:extLst>
            <a:ext uri="{FF2B5EF4-FFF2-40B4-BE49-F238E27FC236}">
              <a16:creationId xmlns:a16="http://schemas.microsoft.com/office/drawing/2014/main" id="{22373A8D-FB45-4FF1-9AC6-477B184EE4DF}"/>
            </a:ext>
          </a:extLst>
        </xdr:cNvPr>
        <xdr:cNvSpPr txBox="1">
          <a:spLocks noChangeArrowheads="1"/>
        </xdr:cNvSpPr>
      </xdr:nvSpPr>
      <xdr:spPr bwMode="auto">
        <a:xfrm>
          <a:off x="3867150" y="226028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109</xdr:row>
      <xdr:rowOff>7447</xdr:rowOff>
    </xdr:from>
    <xdr:to>
      <xdr:col>5</xdr:col>
      <xdr:colOff>628650</xdr:colOff>
      <xdr:row>113</xdr:row>
      <xdr:rowOff>9631</xdr:rowOff>
    </xdr:to>
    <xdr:sp macro="" textlink="">
      <xdr:nvSpPr>
        <xdr:cNvPr id="300036" name="Text Box 4" hidden="1">
          <a:extLst>
            <a:ext uri="{FF2B5EF4-FFF2-40B4-BE49-F238E27FC236}">
              <a16:creationId xmlns:a16="http://schemas.microsoft.com/office/drawing/2014/main" id="{43C31BDD-7946-42D7-80C1-5F30CEE98BCD}"/>
            </a:ext>
          </a:extLst>
        </xdr:cNvPr>
        <xdr:cNvSpPr txBox="1">
          <a:spLocks noChangeArrowheads="1"/>
        </xdr:cNvSpPr>
      </xdr:nvSpPr>
      <xdr:spPr bwMode="auto">
        <a:xfrm>
          <a:off x="3867150" y="23174325"/>
          <a:ext cx="127635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108</xdr:row>
      <xdr:rowOff>18560</xdr:rowOff>
    </xdr:from>
    <xdr:to>
      <xdr:col>5</xdr:col>
      <xdr:colOff>628650</xdr:colOff>
      <xdr:row>112</xdr:row>
      <xdr:rowOff>2488</xdr:rowOff>
    </xdr:to>
    <xdr:sp macro="" textlink="">
      <xdr:nvSpPr>
        <xdr:cNvPr id="300035" name="Text Box 3" hidden="1">
          <a:extLst>
            <a:ext uri="{FF2B5EF4-FFF2-40B4-BE49-F238E27FC236}">
              <a16:creationId xmlns:a16="http://schemas.microsoft.com/office/drawing/2014/main" id="{CEAF0B29-BA76-4B9C-A63B-58662ABF3457}"/>
            </a:ext>
          </a:extLst>
        </xdr:cNvPr>
        <xdr:cNvSpPr txBox="1">
          <a:spLocks noChangeArrowheads="1"/>
        </xdr:cNvSpPr>
      </xdr:nvSpPr>
      <xdr:spPr bwMode="auto">
        <a:xfrm>
          <a:off x="3867150" y="22983825"/>
          <a:ext cx="127635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111</xdr:row>
      <xdr:rowOff>303</xdr:rowOff>
    </xdr:from>
    <xdr:to>
      <xdr:col>5</xdr:col>
      <xdr:colOff>628650</xdr:colOff>
      <xdr:row>115</xdr:row>
      <xdr:rowOff>11549</xdr:rowOff>
    </xdr:to>
    <xdr:sp macro="" textlink="">
      <xdr:nvSpPr>
        <xdr:cNvPr id="300034" name="Text Box 2" hidden="1">
          <a:extLst>
            <a:ext uri="{FF2B5EF4-FFF2-40B4-BE49-F238E27FC236}">
              <a16:creationId xmlns:a16="http://schemas.microsoft.com/office/drawing/2014/main" id="{4736866A-A446-4717-A69A-FA0E4EA2A7EE}"/>
            </a:ext>
          </a:extLst>
        </xdr:cNvPr>
        <xdr:cNvSpPr txBox="1">
          <a:spLocks noChangeArrowheads="1"/>
        </xdr:cNvSpPr>
      </xdr:nvSpPr>
      <xdr:spPr bwMode="auto">
        <a:xfrm>
          <a:off x="3867150" y="2355532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110</xdr:row>
      <xdr:rowOff>1890</xdr:rowOff>
    </xdr:from>
    <xdr:to>
      <xdr:col>5</xdr:col>
      <xdr:colOff>628650</xdr:colOff>
      <xdr:row>114</xdr:row>
      <xdr:rowOff>10755</xdr:rowOff>
    </xdr:to>
    <xdr:sp macro="" textlink="">
      <xdr:nvSpPr>
        <xdr:cNvPr id="300033" name="Text Box 1" hidden="1">
          <a:extLst>
            <a:ext uri="{FF2B5EF4-FFF2-40B4-BE49-F238E27FC236}">
              <a16:creationId xmlns:a16="http://schemas.microsoft.com/office/drawing/2014/main" id="{CD4BD002-5CEA-4DA3-8FEF-438D7AD8A6B6}"/>
            </a:ext>
          </a:extLst>
        </xdr:cNvPr>
        <xdr:cNvSpPr txBox="1">
          <a:spLocks noChangeArrowheads="1"/>
        </xdr:cNvSpPr>
      </xdr:nvSpPr>
      <xdr:spPr bwMode="auto">
        <a:xfrm>
          <a:off x="3867150" y="2336482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6</xdr:row>
      <xdr:rowOff>114300</xdr:rowOff>
    </xdr:from>
    <xdr:to>
      <xdr:col>19</xdr:col>
      <xdr:colOff>571500</xdr:colOff>
      <xdr:row>10</xdr:row>
      <xdr:rowOff>152400</xdr:rowOff>
    </xdr:to>
    <xdr:sp macro="" textlink="">
      <xdr:nvSpPr>
        <xdr:cNvPr id="300104" name="Text Box 72" hidden="1">
          <a:extLst>
            <a:ext uri="{FF2B5EF4-FFF2-40B4-BE49-F238E27FC236}">
              <a16:creationId xmlns:a16="http://schemas.microsoft.com/office/drawing/2014/main" id="{0B5F090E-F772-4990-AFE9-C2ADD1C767C7}"/>
            </a:ext>
          </a:extLst>
        </xdr:cNvPr>
        <xdr:cNvSpPr txBox="1">
          <a:spLocks noChangeArrowheads="1"/>
        </xdr:cNvSpPr>
      </xdr:nvSpPr>
      <xdr:spPr bwMode="auto">
        <a:xfrm>
          <a:off x="14811375"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212</xdr:row>
      <xdr:rowOff>54</xdr:rowOff>
    </xdr:from>
    <xdr:to>
      <xdr:col>5</xdr:col>
      <xdr:colOff>609600</xdr:colOff>
      <xdr:row>235</xdr:row>
      <xdr:rowOff>7197</xdr:rowOff>
    </xdr:to>
    <xdr:sp macro="" textlink="">
      <xdr:nvSpPr>
        <xdr:cNvPr id="300103" name="Text Box 71" hidden="1">
          <a:extLst>
            <a:ext uri="{FF2B5EF4-FFF2-40B4-BE49-F238E27FC236}">
              <a16:creationId xmlns:a16="http://schemas.microsoft.com/office/drawing/2014/main" id="{89AF8C66-5462-40B4-BEF8-20C2050FF369}"/>
            </a:ext>
          </a:extLst>
        </xdr:cNvPr>
        <xdr:cNvSpPr txBox="1">
          <a:spLocks noChangeArrowheads="1"/>
        </xdr:cNvSpPr>
      </xdr:nvSpPr>
      <xdr:spPr bwMode="auto">
        <a:xfrm>
          <a:off x="3848100" y="43434000"/>
          <a:ext cx="1276350" cy="440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213</xdr:row>
      <xdr:rowOff>159597</xdr:rowOff>
    </xdr:from>
    <xdr:to>
      <xdr:col>5</xdr:col>
      <xdr:colOff>609600</xdr:colOff>
      <xdr:row>234</xdr:row>
      <xdr:rowOff>106175</xdr:rowOff>
    </xdr:to>
    <xdr:sp macro="" textlink="">
      <xdr:nvSpPr>
        <xdr:cNvPr id="300102" name="Text Box 70" hidden="1">
          <a:extLst>
            <a:ext uri="{FF2B5EF4-FFF2-40B4-BE49-F238E27FC236}">
              <a16:creationId xmlns:a16="http://schemas.microsoft.com/office/drawing/2014/main" id="{F72AFC20-E7B5-40FE-A2D4-DF190CEB456A}"/>
            </a:ext>
          </a:extLst>
        </xdr:cNvPr>
        <xdr:cNvSpPr txBox="1">
          <a:spLocks noChangeArrowheads="1"/>
        </xdr:cNvSpPr>
      </xdr:nvSpPr>
      <xdr:spPr bwMode="auto">
        <a:xfrm>
          <a:off x="3848100" y="43795950"/>
          <a:ext cx="1276350" cy="394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216</xdr:row>
      <xdr:rowOff>126812</xdr:rowOff>
    </xdr:from>
    <xdr:to>
      <xdr:col>5</xdr:col>
      <xdr:colOff>609600</xdr:colOff>
      <xdr:row>236</xdr:row>
      <xdr:rowOff>7197</xdr:rowOff>
    </xdr:to>
    <xdr:sp macro="" textlink="">
      <xdr:nvSpPr>
        <xdr:cNvPr id="300101" name="Text Box 69" hidden="1">
          <a:extLst>
            <a:ext uri="{FF2B5EF4-FFF2-40B4-BE49-F238E27FC236}">
              <a16:creationId xmlns:a16="http://schemas.microsoft.com/office/drawing/2014/main" id="{45DF8012-7DA8-4A2C-9147-B15614AA0F0F}"/>
            </a:ext>
          </a:extLst>
        </xdr:cNvPr>
        <xdr:cNvSpPr txBox="1">
          <a:spLocks noChangeArrowheads="1"/>
        </xdr:cNvSpPr>
      </xdr:nvSpPr>
      <xdr:spPr bwMode="auto">
        <a:xfrm>
          <a:off x="3848100" y="44329350"/>
          <a:ext cx="1276350" cy="3695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217</xdr:row>
      <xdr:rowOff>126812</xdr:rowOff>
    </xdr:from>
    <xdr:to>
      <xdr:col>5</xdr:col>
      <xdr:colOff>609600</xdr:colOff>
      <xdr:row>223</xdr:row>
      <xdr:rowOff>126812</xdr:rowOff>
    </xdr:to>
    <xdr:sp macro="" textlink="">
      <xdr:nvSpPr>
        <xdr:cNvPr id="300100" name="Text Box 68" hidden="1">
          <a:extLst>
            <a:ext uri="{FF2B5EF4-FFF2-40B4-BE49-F238E27FC236}">
              <a16:creationId xmlns:a16="http://schemas.microsoft.com/office/drawing/2014/main" id="{134FABD4-10C9-496E-B4FD-ED5521389170}"/>
            </a:ext>
          </a:extLst>
        </xdr:cNvPr>
        <xdr:cNvSpPr txBox="1">
          <a:spLocks noChangeArrowheads="1"/>
        </xdr:cNvSpPr>
      </xdr:nvSpPr>
      <xdr:spPr bwMode="auto">
        <a:xfrm>
          <a:off x="3848100" y="44519850"/>
          <a:ext cx="12763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194</xdr:row>
      <xdr:rowOff>79187</xdr:rowOff>
    </xdr:from>
    <xdr:to>
      <xdr:col>5</xdr:col>
      <xdr:colOff>609600</xdr:colOff>
      <xdr:row>200</xdr:row>
      <xdr:rowOff>106176</xdr:rowOff>
    </xdr:to>
    <xdr:sp macro="" textlink="">
      <xdr:nvSpPr>
        <xdr:cNvPr id="300099" name="Text Box 67" hidden="1">
          <a:extLst>
            <a:ext uri="{FF2B5EF4-FFF2-40B4-BE49-F238E27FC236}">
              <a16:creationId xmlns:a16="http://schemas.microsoft.com/office/drawing/2014/main" id="{0ED48BC4-0495-47F6-8E2B-B46B9029C726}"/>
            </a:ext>
          </a:extLst>
        </xdr:cNvPr>
        <xdr:cNvSpPr txBox="1">
          <a:spLocks noChangeArrowheads="1"/>
        </xdr:cNvSpPr>
      </xdr:nvSpPr>
      <xdr:spPr bwMode="auto">
        <a:xfrm>
          <a:off x="3848100" y="40100250"/>
          <a:ext cx="127635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196</xdr:row>
      <xdr:rowOff>126812</xdr:rowOff>
    </xdr:from>
    <xdr:to>
      <xdr:col>5</xdr:col>
      <xdr:colOff>609600</xdr:colOff>
      <xdr:row>201</xdr:row>
      <xdr:rowOff>140547</xdr:rowOff>
    </xdr:to>
    <xdr:sp macro="" textlink="">
      <xdr:nvSpPr>
        <xdr:cNvPr id="300098" name="Text Box 66" hidden="1">
          <a:extLst>
            <a:ext uri="{FF2B5EF4-FFF2-40B4-BE49-F238E27FC236}">
              <a16:creationId xmlns:a16="http://schemas.microsoft.com/office/drawing/2014/main" id="{8FA31345-BCF0-4B85-8671-15E391750CCC}"/>
            </a:ext>
          </a:extLst>
        </xdr:cNvPr>
        <xdr:cNvSpPr txBox="1">
          <a:spLocks noChangeArrowheads="1"/>
        </xdr:cNvSpPr>
      </xdr:nvSpPr>
      <xdr:spPr bwMode="auto">
        <a:xfrm>
          <a:off x="3848100" y="40519350"/>
          <a:ext cx="1276350" cy="971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198</xdr:row>
      <xdr:rowOff>126813</xdr:rowOff>
    </xdr:from>
    <xdr:to>
      <xdr:col>5</xdr:col>
      <xdr:colOff>609600</xdr:colOff>
      <xdr:row>203</xdr:row>
      <xdr:rowOff>7197</xdr:rowOff>
    </xdr:to>
    <xdr:sp macro="" textlink="">
      <xdr:nvSpPr>
        <xdr:cNvPr id="300097" name="Text Box 65" hidden="1">
          <a:extLst>
            <a:ext uri="{FF2B5EF4-FFF2-40B4-BE49-F238E27FC236}">
              <a16:creationId xmlns:a16="http://schemas.microsoft.com/office/drawing/2014/main" id="{8F698467-02C2-4527-BA18-6D30498FCA44}"/>
            </a:ext>
          </a:extLst>
        </xdr:cNvPr>
        <xdr:cNvSpPr txBox="1">
          <a:spLocks noChangeArrowheads="1"/>
        </xdr:cNvSpPr>
      </xdr:nvSpPr>
      <xdr:spPr bwMode="auto">
        <a:xfrm>
          <a:off x="3848100" y="40900350"/>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200</xdr:row>
      <xdr:rowOff>126813</xdr:rowOff>
    </xdr:from>
    <xdr:to>
      <xdr:col>5</xdr:col>
      <xdr:colOff>609600</xdr:colOff>
      <xdr:row>209</xdr:row>
      <xdr:rowOff>159597</xdr:rowOff>
    </xdr:to>
    <xdr:sp macro="" textlink="">
      <xdr:nvSpPr>
        <xdr:cNvPr id="300096" name="Text Box 64" hidden="1">
          <a:extLst>
            <a:ext uri="{FF2B5EF4-FFF2-40B4-BE49-F238E27FC236}">
              <a16:creationId xmlns:a16="http://schemas.microsoft.com/office/drawing/2014/main" id="{1E8CC488-45A7-4000-A729-622F8B63155B}"/>
            </a:ext>
          </a:extLst>
        </xdr:cNvPr>
        <xdr:cNvSpPr txBox="1">
          <a:spLocks noChangeArrowheads="1"/>
        </xdr:cNvSpPr>
      </xdr:nvSpPr>
      <xdr:spPr bwMode="auto">
        <a:xfrm>
          <a:off x="3848100" y="41281350"/>
          <a:ext cx="1276350" cy="1752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300095" name="Text Box 63" hidden="1">
          <a:extLst>
            <a:ext uri="{FF2B5EF4-FFF2-40B4-BE49-F238E27FC236}">
              <a16:creationId xmlns:a16="http://schemas.microsoft.com/office/drawing/2014/main" id="{CC5A3910-AA8E-492E-9081-94BBEF8369FA}"/>
            </a:ext>
          </a:extLst>
        </xdr:cNvPr>
        <xdr:cNvSpPr txBox="1">
          <a:spLocks noChangeArrowheads="1"/>
        </xdr:cNvSpPr>
      </xdr:nvSpPr>
      <xdr:spPr bwMode="auto">
        <a:xfrm>
          <a:off x="3848100" y="269557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49</xdr:row>
      <xdr:rowOff>314298</xdr:rowOff>
    </xdr:from>
    <xdr:to>
      <xdr:col>5</xdr:col>
      <xdr:colOff>628650</xdr:colOff>
      <xdr:row>53</xdr:row>
      <xdr:rowOff>93610</xdr:rowOff>
    </xdr:to>
    <xdr:sp macro="" textlink="">
      <xdr:nvSpPr>
        <xdr:cNvPr id="300094" name="Text Box 62" hidden="1">
          <a:extLst>
            <a:ext uri="{FF2B5EF4-FFF2-40B4-BE49-F238E27FC236}">
              <a16:creationId xmlns:a16="http://schemas.microsoft.com/office/drawing/2014/main" id="{0BA7CA8F-9D2C-481A-BB12-0DF9FE15AB64}"/>
            </a:ext>
          </a:extLst>
        </xdr:cNvPr>
        <xdr:cNvSpPr txBox="1">
          <a:spLocks noChangeArrowheads="1"/>
        </xdr:cNvSpPr>
      </xdr:nvSpPr>
      <xdr:spPr bwMode="auto">
        <a:xfrm>
          <a:off x="3867150" y="11153775"/>
          <a:ext cx="12763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48</xdr:row>
      <xdr:rowOff>335997</xdr:rowOff>
    </xdr:from>
    <xdr:to>
      <xdr:col>5</xdr:col>
      <xdr:colOff>628650</xdr:colOff>
      <xdr:row>51</xdr:row>
      <xdr:rowOff>105542</xdr:rowOff>
    </xdr:to>
    <xdr:sp macro="" textlink="">
      <xdr:nvSpPr>
        <xdr:cNvPr id="300093" name="Text Box 61" hidden="1">
          <a:extLst>
            <a:ext uri="{FF2B5EF4-FFF2-40B4-BE49-F238E27FC236}">
              <a16:creationId xmlns:a16="http://schemas.microsoft.com/office/drawing/2014/main" id="{2F630881-EE41-4D97-BAF3-14534000091A}"/>
            </a:ext>
          </a:extLst>
        </xdr:cNvPr>
        <xdr:cNvSpPr txBox="1">
          <a:spLocks noChangeArrowheads="1"/>
        </xdr:cNvSpPr>
      </xdr:nvSpPr>
      <xdr:spPr bwMode="auto">
        <a:xfrm>
          <a:off x="3867150" y="1078230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51</xdr:row>
      <xdr:rowOff>143642</xdr:rowOff>
    </xdr:from>
    <xdr:to>
      <xdr:col>5</xdr:col>
      <xdr:colOff>628650</xdr:colOff>
      <xdr:row>55</xdr:row>
      <xdr:rowOff>69797</xdr:rowOff>
    </xdr:to>
    <xdr:sp macro="" textlink="">
      <xdr:nvSpPr>
        <xdr:cNvPr id="300092" name="Text Box 60" hidden="1">
          <a:extLst>
            <a:ext uri="{FF2B5EF4-FFF2-40B4-BE49-F238E27FC236}">
              <a16:creationId xmlns:a16="http://schemas.microsoft.com/office/drawing/2014/main" id="{4694531C-B886-409E-BE6E-B00A45214DA2}"/>
            </a:ext>
          </a:extLst>
        </xdr:cNvPr>
        <xdr:cNvSpPr txBox="1">
          <a:spLocks noChangeArrowheads="1"/>
        </xdr:cNvSpPr>
      </xdr:nvSpPr>
      <xdr:spPr bwMode="auto">
        <a:xfrm>
          <a:off x="3867150" y="1160145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50</xdr:row>
      <xdr:rowOff>125386</xdr:rowOff>
    </xdr:from>
    <xdr:to>
      <xdr:col>5</xdr:col>
      <xdr:colOff>628650</xdr:colOff>
      <xdr:row>54</xdr:row>
      <xdr:rowOff>83291</xdr:rowOff>
    </xdr:to>
    <xdr:sp macro="" textlink="">
      <xdr:nvSpPr>
        <xdr:cNvPr id="300091" name="Text Box 59" hidden="1">
          <a:extLst>
            <a:ext uri="{FF2B5EF4-FFF2-40B4-BE49-F238E27FC236}">
              <a16:creationId xmlns:a16="http://schemas.microsoft.com/office/drawing/2014/main" id="{54B861E1-588E-4EB8-AD3D-F4E0615BA004}"/>
            </a:ext>
          </a:extLst>
        </xdr:cNvPr>
        <xdr:cNvSpPr txBox="1">
          <a:spLocks noChangeArrowheads="1"/>
        </xdr:cNvSpPr>
      </xdr:nvSpPr>
      <xdr:spPr bwMode="auto">
        <a:xfrm>
          <a:off x="3867150" y="11382375"/>
          <a:ext cx="12763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54</xdr:row>
      <xdr:rowOff>102341</xdr:rowOff>
    </xdr:from>
    <xdr:to>
      <xdr:col>5</xdr:col>
      <xdr:colOff>628650</xdr:colOff>
      <xdr:row>58</xdr:row>
      <xdr:rowOff>47572</xdr:rowOff>
    </xdr:to>
    <xdr:sp macro="" textlink="">
      <xdr:nvSpPr>
        <xdr:cNvPr id="300090" name="Text Box 58" hidden="1">
          <a:extLst>
            <a:ext uri="{FF2B5EF4-FFF2-40B4-BE49-F238E27FC236}">
              <a16:creationId xmlns:a16="http://schemas.microsoft.com/office/drawing/2014/main" id="{57441789-8374-4728-AE65-7057A4FAAE05}"/>
            </a:ext>
          </a:extLst>
        </xdr:cNvPr>
        <xdr:cNvSpPr txBox="1">
          <a:spLocks noChangeArrowheads="1"/>
        </xdr:cNvSpPr>
      </xdr:nvSpPr>
      <xdr:spPr bwMode="auto">
        <a:xfrm>
          <a:off x="3867150" y="1217295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53</xdr:row>
      <xdr:rowOff>131710</xdr:rowOff>
    </xdr:from>
    <xdr:to>
      <xdr:col>5</xdr:col>
      <xdr:colOff>628650</xdr:colOff>
      <xdr:row>57</xdr:row>
      <xdr:rowOff>66649</xdr:rowOff>
    </xdr:to>
    <xdr:sp macro="" textlink="">
      <xdr:nvSpPr>
        <xdr:cNvPr id="300089" name="Text Box 57" hidden="1">
          <a:extLst>
            <a:ext uri="{FF2B5EF4-FFF2-40B4-BE49-F238E27FC236}">
              <a16:creationId xmlns:a16="http://schemas.microsoft.com/office/drawing/2014/main" id="{D2E66206-BC2B-479D-908B-4FED8BDC9CC7}"/>
            </a:ext>
          </a:extLst>
        </xdr:cNvPr>
        <xdr:cNvSpPr txBox="1">
          <a:spLocks noChangeArrowheads="1"/>
        </xdr:cNvSpPr>
      </xdr:nvSpPr>
      <xdr:spPr bwMode="auto">
        <a:xfrm>
          <a:off x="3867150" y="1198245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56</xdr:row>
      <xdr:rowOff>104749</xdr:rowOff>
    </xdr:from>
    <xdr:to>
      <xdr:col>5</xdr:col>
      <xdr:colOff>628650</xdr:colOff>
      <xdr:row>60</xdr:row>
      <xdr:rowOff>86795</xdr:rowOff>
    </xdr:to>
    <xdr:sp macro="" textlink="">
      <xdr:nvSpPr>
        <xdr:cNvPr id="300088" name="Text Box 56" hidden="1">
          <a:extLst>
            <a:ext uri="{FF2B5EF4-FFF2-40B4-BE49-F238E27FC236}">
              <a16:creationId xmlns:a16="http://schemas.microsoft.com/office/drawing/2014/main" id="{B9F49866-69F1-4737-BC3C-C861A28096A8}"/>
            </a:ext>
          </a:extLst>
        </xdr:cNvPr>
        <xdr:cNvSpPr txBox="1">
          <a:spLocks noChangeArrowheads="1"/>
        </xdr:cNvSpPr>
      </xdr:nvSpPr>
      <xdr:spPr bwMode="auto">
        <a:xfrm>
          <a:off x="3867150" y="1261110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55</xdr:row>
      <xdr:rowOff>88847</xdr:rowOff>
    </xdr:from>
    <xdr:to>
      <xdr:col>5</xdr:col>
      <xdr:colOff>628650</xdr:colOff>
      <xdr:row>59</xdr:row>
      <xdr:rowOff>67772</xdr:rowOff>
    </xdr:to>
    <xdr:sp macro="" textlink="">
      <xdr:nvSpPr>
        <xdr:cNvPr id="300087" name="Text Box 55" hidden="1">
          <a:extLst>
            <a:ext uri="{FF2B5EF4-FFF2-40B4-BE49-F238E27FC236}">
              <a16:creationId xmlns:a16="http://schemas.microsoft.com/office/drawing/2014/main" id="{228B0179-8685-4538-AC16-36CBAB9B368C}"/>
            </a:ext>
          </a:extLst>
        </xdr:cNvPr>
        <xdr:cNvSpPr txBox="1">
          <a:spLocks noChangeArrowheads="1"/>
        </xdr:cNvSpPr>
      </xdr:nvSpPr>
      <xdr:spPr bwMode="auto">
        <a:xfrm>
          <a:off x="3867150" y="1238250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58</xdr:row>
      <xdr:rowOff>122014</xdr:rowOff>
    </xdr:from>
    <xdr:to>
      <xdr:col>5</xdr:col>
      <xdr:colOff>628650</xdr:colOff>
      <xdr:row>62</xdr:row>
      <xdr:rowOff>104062</xdr:rowOff>
    </xdr:to>
    <xdr:sp macro="" textlink="">
      <xdr:nvSpPr>
        <xdr:cNvPr id="300086" name="Text Box 54" hidden="1">
          <a:extLst>
            <a:ext uri="{FF2B5EF4-FFF2-40B4-BE49-F238E27FC236}">
              <a16:creationId xmlns:a16="http://schemas.microsoft.com/office/drawing/2014/main" id="{C63403D3-5E9E-45BF-94F1-2B1A325E02FC}"/>
            </a:ext>
          </a:extLst>
        </xdr:cNvPr>
        <xdr:cNvSpPr txBox="1">
          <a:spLocks noChangeArrowheads="1"/>
        </xdr:cNvSpPr>
      </xdr:nvSpPr>
      <xdr:spPr bwMode="auto">
        <a:xfrm>
          <a:off x="3867150" y="1303020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57</xdr:row>
      <xdr:rowOff>123799</xdr:rowOff>
    </xdr:from>
    <xdr:to>
      <xdr:col>5</xdr:col>
      <xdr:colOff>628650</xdr:colOff>
      <xdr:row>61</xdr:row>
      <xdr:rowOff>82799</xdr:rowOff>
    </xdr:to>
    <xdr:sp macro="" textlink="">
      <xdr:nvSpPr>
        <xdr:cNvPr id="300085" name="Text Box 53" hidden="1">
          <a:extLst>
            <a:ext uri="{FF2B5EF4-FFF2-40B4-BE49-F238E27FC236}">
              <a16:creationId xmlns:a16="http://schemas.microsoft.com/office/drawing/2014/main" id="{2EB7743A-F8AE-4E72-8375-4E568B25D36E}"/>
            </a:ext>
          </a:extLst>
        </xdr:cNvPr>
        <xdr:cNvSpPr txBox="1">
          <a:spLocks noChangeArrowheads="1"/>
        </xdr:cNvSpPr>
      </xdr:nvSpPr>
      <xdr:spPr bwMode="auto">
        <a:xfrm>
          <a:off x="3867150" y="1282065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77</xdr:row>
      <xdr:rowOff>26301</xdr:rowOff>
    </xdr:from>
    <xdr:to>
      <xdr:col>5</xdr:col>
      <xdr:colOff>628650</xdr:colOff>
      <xdr:row>81</xdr:row>
      <xdr:rowOff>66782</xdr:rowOff>
    </xdr:to>
    <xdr:sp macro="" textlink="">
      <xdr:nvSpPr>
        <xdr:cNvPr id="300084" name="Text Box 52" hidden="1">
          <a:extLst>
            <a:ext uri="{FF2B5EF4-FFF2-40B4-BE49-F238E27FC236}">
              <a16:creationId xmlns:a16="http://schemas.microsoft.com/office/drawing/2014/main" id="{C51A4BDA-4F21-4A35-B3D6-7C4E8A7FF0E5}"/>
            </a:ext>
          </a:extLst>
        </xdr:cNvPr>
        <xdr:cNvSpPr txBox="1">
          <a:spLocks noChangeArrowheads="1"/>
        </xdr:cNvSpPr>
      </xdr:nvSpPr>
      <xdr:spPr bwMode="auto">
        <a:xfrm>
          <a:off x="3867150" y="16868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76</xdr:row>
      <xdr:rowOff>26302</xdr:rowOff>
    </xdr:from>
    <xdr:to>
      <xdr:col>5</xdr:col>
      <xdr:colOff>628650</xdr:colOff>
      <xdr:row>80</xdr:row>
      <xdr:rowOff>66782</xdr:rowOff>
    </xdr:to>
    <xdr:sp macro="" textlink="">
      <xdr:nvSpPr>
        <xdr:cNvPr id="300083" name="Text Box 51" hidden="1">
          <a:extLst>
            <a:ext uri="{FF2B5EF4-FFF2-40B4-BE49-F238E27FC236}">
              <a16:creationId xmlns:a16="http://schemas.microsoft.com/office/drawing/2014/main" id="{B1F5BD9D-26A2-4E0B-AA0B-EB74DC30D470}"/>
            </a:ext>
          </a:extLst>
        </xdr:cNvPr>
        <xdr:cNvSpPr txBox="1">
          <a:spLocks noChangeArrowheads="1"/>
        </xdr:cNvSpPr>
      </xdr:nvSpPr>
      <xdr:spPr bwMode="auto">
        <a:xfrm>
          <a:off x="3867150" y="16678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79</xdr:row>
      <xdr:rowOff>11219</xdr:rowOff>
    </xdr:from>
    <xdr:to>
      <xdr:col>5</xdr:col>
      <xdr:colOff>628650</xdr:colOff>
      <xdr:row>83</xdr:row>
      <xdr:rowOff>50114</xdr:rowOff>
    </xdr:to>
    <xdr:sp macro="" textlink="">
      <xdr:nvSpPr>
        <xdr:cNvPr id="300082" name="Text Box 50" hidden="1">
          <a:extLst>
            <a:ext uri="{FF2B5EF4-FFF2-40B4-BE49-F238E27FC236}">
              <a16:creationId xmlns:a16="http://schemas.microsoft.com/office/drawing/2014/main" id="{05B30AE9-70BE-4C80-8CA8-12B27F590741}"/>
            </a:ext>
          </a:extLst>
        </xdr:cNvPr>
        <xdr:cNvSpPr txBox="1">
          <a:spLocks noChangeArrowheads="1"/>
        </xdr:cNvSpPr>
      </xdr:nvSpPr>
      <xdr:spPr bwMode="auto">
        <a:xfrm>
          <a:off x="3867150" y="17249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78</xdr:row>
      <xdr:rowOff>6458</xdr:rowOff>
    </xdr:from>
    <xdr:to>
      <xdr:col>5</xdr:col>
      <xdr:colOff>628650</xdr:colOff>
      <xdr:row>82</xdr:row>
      <xdr:rowOff>48526</xdr:rowOff>
    </xdr:to>
    <xdr:sp macro="" textlink="">
      <xdr:nvSpPr>
        <xdr:cNvPr id="300081" name="Text Box 49" hidden="1">
          <a:extLst>
            <a:ext uri="{FF2B5EF4-FFF2-40B4-BE49-F238E27FC236}">
              <a16:creationId xmlns:a16="http://schemas.microsoft.com/office/drawing/2014/main" id="{BAA25053-C368-48D2-9FF8-AE7FD46870FE}"/>
            </a:ext>
          </a:extLst>
        </xdr:cNvPr>
        <xdr:cNvSpPr txBox="1">
          <a:spLocks noChangeArrowheads="1"/>
        </xdr:cNvSpPr>
      </xdr:nvSpPr>
      <xdr:spPr bwMode="auto">
        <a:xfrm>
          <a:off x="3867150" y="17059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81</xdr:row>
      <xdr:rowOff>9632</xdr:rowOff>
    </xdr:from>
    <xdr:to>
      <xdr:col>5</xdr:col>
      <xdr:colOff>628650</xdr:colOff>
      <xdr:row>85</xdr:row>
      <xdr:rowOff>27889</xdr:rowOff>
    </xdr:to>
    <xdr:sp macro="" textlink="">
      <xdr:nvSpPr>
        <xdr:cNvPr id="300080" name="Text Box 48" hidden="1">
          <a:extLst>
            <a:ext uri="{FF2B5EF4-FFF2-40B4-BE49-F238E27FC236}">
              <a16:creationId xmlns:a16="http://schemas.microsoft.com/office/drawing/2014/main" id="{8B9B018E-4265-4FE4-A002-161666D26455}"/>
            </a:ext>
          </a:extLst>
        </xdr:cNvPr>
        <xdr:cNvSpPr txBox="1">
          <a:spLocks noChangeArrowheads="1"/>
        </xdr:cNvSpPr>
      </xdr:nvSpPr>
      <xdr:spPr bwMode="auto">
        <a:xfrm>
          <a:off x="3867150" y="17630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80</xdr:row>
      <xdr:rowOff>9632</xdr:rowOff>
    </xdr:from>
    <xdr:to>
      <xdr:col>5</xdr:col>
      <xdr:colOff>628650</xdr:colOff>
      <xdr:row>84</xdr:row>
      <xdr:rowOff>45351</xdr:rowOff>
    </xdr:to>
    <xdr:sp macro="" textlink="">
      <xdr:nvSpPr>
        <xdr:cNvPr id="300079" name="Text Box 47" hidden="1">
          <a:extLst>
            <a:ext uri="{FF2B5EF4-FFF2-40B4-BE49-F238E27FC236}">
              <a16:creationId xmlns:a16="http://schemas.microsoft.com/office/drawing/2014/main" id="{D1C2A618-EB2D-4D38-B3ED-BAE72003FF25}"/>
            </a:ext>
          </a:extLst>
        </xdr:cNvPr>
        <xdr:cNvSpPr txBox="1">
          <a:spLocks noChangeArrowheads="1"/>
        </xdr:cNvSpPr>
      </xdr:nvSpPr>
      <xdr:spPr bwMode="auto">
        <a:xfrm>
          <a:off x="3867150" y="17440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83</xdr:row>
      <xdr:rowOff>11220</xdr:rowOff>
    </xdr:from>
    <xdr:to>
      <xdr:col>5</xdr:col>
      <xdr:colOff>628650</xdr:colOff>
      <xdr:row>87</xdr:row>
      <xdr:rowOff>35827</xdr:rowOff>
    </xdr:to>
    <xdr:sp macro="" textlink="">
      <xdr:nvSpPr>
        <xdr:cNvPr id="300078" name="Text Box 46" hidden="1">
          <a:extLst>
            <a:ext uri="{FF2B5EF4-FFF2-40B4-BE49-F238E27FC236}">
              <a16:creationId xmlns:a16="http://schemas.microsoft.com/office/drawing/2014/main" id="{7EC4670D-1BFC-4431-A51C-BFAB6608E617}"/>
            </a:ext>
          </a:extLst>
        </xdr:cNvPr>
        <xdr:cNvSpPr txBox="1">
          <a:spLocks noChangeArrowheads="1"/>
        </xdr:cNvSpPr>
      </xdr:nvSpPr>
      <xdr:spPr bwMode="auto">
        <a:xfrm>
          <a:off x="3867150" y="18011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82</xdr:row>
      <xdr:rowOff>9632</xdr:rowOff>
    </xdr:from>
    <xdr:to>
      <xdr:col>5</xdr:col>
      <xdr:colOff>628650</xdr:colOff>
      <xdr:row>86</xdr:row>
      <xdr:rowOff>27889</xdr:rowOff>
    </xdr:to>
    <xdr:sp macro="" textlink="">
      <xdr:nvSpPr>
        <xdr:cNvPr id="300077" name="Text Box 45" hidden="1">
          <a:extLst>
            <a:ext uri="{FF2B5EF4-FFF2-40B4-BE49-F238E27FC236}">
              <a16:creationId xmlns:a16="http://schemas.microsoft.com/office/drawing/2014/main" id="{35E81BB0-F6C1-4A1D-9544-853FFFE20FCA}"/>
            </a:ext>
          </a:extLst>
        </xdr:cNvPr>
        <xdr:cNvSpPr txBox="1">
          <a:spLocks noChangeArrowheads="1"/>
        </xdr:cNvSpPr>
      </xdr:nvSpPr>
      <xdr:spPr bwMode="auto">
        <a:xfrm>
          <a:off x="3867150" y="17821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105</xdr:row>
      <xdr:rowOff>12209</xdr:rowOff>
    </xdr:from>
    <xdr:to>
      <xdr:col>5</xdr:col>
      <xdr:colOff>628650</xdr:colOff>
      <xdr:row>109</xdr:row>
      <xdr:rowOff>56517</xdr:rowOff>
    </xdr:to>
    <xdr:sp macro="" textlink="">
      <xdr:nvSpPr>
        <xdr:cNvPr id="300076" name="Text Box 44" hidden="1">
          <a:extLst>
            <a:ext uri="{FF2B5EF4-FFF2-40B4-BE49-F238E27FC236}">
              <a16:creationId xmlns:a16="http://schemas.microsoft.com/office/drawing/2014/main" id="{7D96E04B-DB01-4037-96D6-8077271B4026}"/>
            </a:ext>
          </a:extLst>
        </xdr:cNvPr>
        <xdr:cNvSpPr txBox="1">
          <a:spLocks noChangeArrowheads="1"/>
        </xdr:cNvSpPr>
      </xdr:nvSpPr>
      <xdr:spPr bwMode="auto">
        <a:xfrm>
          <a:off x="3867150" y="224123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104</xdr:row>
      <xdr:rowOff>12211</xdr:rowOff>
    </xdr:from>
    <xdr:to>
      <xdr:col>5</xdr:col>
      <xdr:colOff>628650</xdr:colOff>
      <xdr:row>108</xdr:row>
      <xdr:rowOff>64454</xdr:rowOff>
    </xdr:to>
    <xdr:sp macro="" textlink="">
      <xdr:nvSpPr>
        <xdr:cNvPr id="300075" name="Text Box 43" hidden="1">
          <a:extLst>
            <a:ext uri="{FF2B5EF4-FFF2-40B4-BE49-F238E27FC236}">
              <a16:creationId xmlns:a16="http://schemas.microsoft.com/office/drawing/2014/main" id="{D700D34C-E1AE-4FD4-A31D-3986A9277779}"/>
            </a:ext>
          </a:extLst>
        </xdr:cNvPr>
        <xdr:cNvSpPr txBox="1">
          <a:spLocks noChangeArrowheads="1"/>
        </xdr:cNvSpPr>
      </xdr:nvSpPr>
      <xdr:spPr bwMode="auto">
        <a:xfrm>
          <a:off x="3867150" y="222218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107</xdr:row>
      <xdr:rowOff>16418</xdr:rowOff>
    </xdr:from>
    <xdr:to>
      <xdr:col>5</xdr:col>
      <xdr:colOff>628650</xdr:colOff>
      <xdr:row>111</xdr:row>
      <xdr:rowOff>39054</xdr:rowOff>
    </xdr:to>
    <xdr:sp macro="" textlink="">
      <xdr:nvSpPr>
        <xdr:cNvPr id="300074" name="Text Box 42" hidden="1">
          <a:extLst>
            <a:ext uri="{FF2B5EF4-FFF2-40B4-BE49-F238E27FC236}">
              <a16:creationId xmlns:a16="http://schemas.microsoft.com/office/drawing/2014/main" id="{C26BD84E-3B54-4DAA-B28E-88C530CBA82B}"/>
            </a:ext>
          </a:extLst>
        </xdr:cNvPr>
        <xdr:cNvSpPr txBox="1">
          <a:spLocks noChangeArrowheads="1"/>
        </xdr:cNvSpPr>
      </xdr:nvSpPr>
      <xdr:spPr bwMode="auto">
        <a:xfrm>
          <a:off x="3867150" y="227933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106</xdr:row>
      <xdr:rowOff>12210</xdr:rowOff>
    </xdr:from>
    <xdr:to>
      <xdr:col>5</xdr:col>
      <xdr:colOff>628650</xdr:colOff>
      <xdr:row>110</xdr:row>
      <xdr:rowOff>45404</xdr:rowOff>
    </xdr:to>
    <xdr:sp macro="" textlink="">
      <xdr:nvSpPr>
        <xdr:cNvPr id="300073" name="Text Box 41" hidden="1">
          <a:extLst>
            <a:ext uri="{FF2B5EF4-FFF2-40B4-BE49-F238E27FC236}">
              <a16:creationId xmlns:a16="http://schemas.microsoft.com/office/drawing/2014/main" id="{F3A64A61-EBC3-44CF-819C-CF1C7B9758A7}"/>
            </a:ext>
          </a:extLst>
        </xdr:cNvPr>
        <xdr:cNvSpPr txBox="1">
          <a:spLocks noChangeArrowheads="1"/>
        </xdr:cNvSpPr>
      </xdr:nvSpPr>
      <xdr:spPr bwMode="auto">
        <a:xfrm>
          <a:off x="3867150" y="226028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109</xdr:row>
      <xdr:rowOff>7447</xdr:rowOff>
    </xdr:from>
    <xdr:to>
      <xdr:col>5</xdr:col>
      <xdr:colOff>628650</xdr:colOff>
      <xdr:row>113</xdr:row>
      <xdr:rowOff>9631</xdr:rowOff>
    </xdr:to>
    <xdr:sp macro="" textlink="">
      <xdr:nvSpPr>
        <xdr:cNvPr id="300072" name="Text Box 40" hidden="1">
          <a:extLst>
            <a:ext uri="{FF2B5EF4-FFF2-40B4-BE49-F238E27FC236}">
              <a16:creationId xmlns:a16="http://schemas.microsoft.com/office/drawing/2014/main" id="{7F0A336A-E3A5-4E5D-B44C-0C7BC86D4CF1}"/>
            </a:ext>
          </a:extLst>
        </xdr:cNvPr>
        <xdr:cNvSpPr txBox="1">
          <a:spLocks noChangeArrowheads="1"/>
        </xdr:cNvSpPr>
      </xdr:nvSpPr>
      <xdr:spPr bwMode="auto">
        <a:xfrm>
          <a:off x="3867150" y="23174325"/>
          <a:ext cx="127635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108</xdr:row>
      <xdr:rowOff>18560</xdr:rowOff>
    </xdr:from>
    <xdr:to>
      <xdr:col>5</xdr:col>
      <xdr:colOff>628650</xdr:colOff>
      <xdr:row>112</xdr:row>
      <xdr:rowOff>2488</xdr:rowOff>
    </xdr:to>
    <xdr:sp macro="" textlink="">
      <xdr:nvSpPr>
        <xdr:cNvPr id="300071" name="Text Box 39" hidden="1">
          <a:extLst>
            <a:ext uri="{FF2B5EF4-FFF2-40B4-BE49-F238E27FC236}">
              <a16:creationId xmlns:a16="http://schemas.microsoft.com/office/drawing/2014/main" id="{E329A78D-9921-4D56-8AEE-1C11BB64FCD5}"/>
            </a:ext>
          </a:extLst>
        </xdr:cNvPr>
        <xdr:cNvSpPr txBox="1">
          <a:spLocks noChangeArrowheads="1"/>
        </xdr:cNvSpPr>
      </xdr:nvSpPr>
      <xdr:spPr bwMode="auto">
        <a:xfrm>
          <a:off x="3867150" y="22983825"/>
          <a:ext cx="127635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111</xdr:row>
      <xdr:rowOff>303</xdr:rowOff>
    </xdr:from>
    <xdr:to>
      <xdr:col>5</xdr:col>
      <xdr:colOff>628650</xdr:colOff>
      <xdr:row>115</xdr:row>
      <xdr:rowOff>11549</xdr:rowOff>
    </xdr:to>
    <xdr:sp macro="" textlink="">
      <xdr:nvSpPr>
        <xdr:cNvPr id="300070" name="Text Box 38" hidden="1">
          <a:extLst>
            <a:ext uri="{FF2B5EF4-FFF2-40B4-BE49-F238E27FC236}">
              <a16:creationId xmlns:a16="http://schemas.microsoft.com/office/drawing/2014/main" id="{E19ABFDF-539F-4B94-B64B-2AF8B8215533}"/>
            </a:ext>
          </a:extLst>
        </xdr:cNvPr>
        <xdr:cNvSpPr txBox="1">
          <a:spLocks noChangeArrowheads="1"/>
        </xdr:cNvSpPr>
      </xdr:nvSpPr>
      <xdr:spPr bwMode="auto">
        <a:xfrm>
          <a:off x="3867150" y="2355532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110</xdr:row>
      <xdr:rowOff>1890</xdr:rowOff>
    </xdr:from>
    <xdr:to>
      <xdr:col>5</xdr:col>
      <xdr:colOff>628650</xdr:colOff>
      <xdr:row>114</xdr:row>
      <xdr:rowOff>10755</xdr:rowOff>
    </xdr:to>
    <xdr:sp macro="" textlink="">
      <xdr:nvSpPr>
        <xdr:cNvPr id="300069" name="Text Box 37" hidden="1">
          <a:extLst>
            <a:ext uri="{FF2B5EF4-FFF2-40B4-BE49-F238E27FC236}">
              <a16:creationId xmlns:a16="http://schemas.microsoft.com/office/drawing/2014/main" id="{52BB9A55-0A6C-4E74-9757-EEDC0230A7A5}"/>
            </a:ext>
          </a:extLst>
        </xdr:cNvPr>
        <xdr:cNvSpPr txBox="1">
          <a:spLocks noChangeArrowheads="1"/>
        </xdr:cNvSpPr>
      </xdr:nvSpPr>
      <xdr:spPr bwMode="auto">
        <a:xfrm>
          <a:off x="3867150" y="2336482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6</xdr:row>
      <xdr:rowOff>114300</xdr:rowOff>
    </xdr:from>
    <xdr:to>
      <xdr:col>19</xdr:col>
      <xdr:colOff>571500</xdr:colOff>
      <xdr:row>10</xdr:row>
      <xdr:rowOff>152400</xdr:rowOff>
    </xdr:to>
    <xdr:sp macro="" textlink="">
      <xdr:nvSpPr>
        <xdr:cNvPr id="300140" name="Text Box 108" hidden="1">
          <a:extLst>
            <a:ext uri="{FF2B5EF4-FFF2-40B4-BE49-F238E27FC236}">
              <a16:creationId xmlns:a16="http://schemas.microsoft.com/office/drawing/2014/main" id="{38C66A34-27C0-4A31-8D76-E77852569DE6}"/>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198</xdr:row>
      <xdr:rowOff>173831</xdr:rowOff>
    </xdr:from>
    <xdr:to>
      <xdr:col>5</xdr:col>
      <xdr:colOff>609600</xdr:colOff>
      <xdr:row>222</xdr:row>
      <xdr:rowOff>11112</xdr:rowOff>
    </xdr:to>
    <xdr:sp macro="" textlink="">
      <xdr:nvSpPr>
        <xdr:cNvPr id="300139" name="Text Box 107" hidden="1">
          <a:extLst>
            <a:ext uri="{FF2B5EF4-FFF2-40B4-BE49-F238E27FC236}">
              <a16:creationId xmlns:a16="http://schemas.microsoft.com/office/drawing/2014/main" id="{58C4CAB6-6814-4CEC-AF54-AB1374CD57F5}"/>
            </a:ext>
          </a:extLst>
        </xdr:cNvPr>
        <xdr:cNvSpPr txBox="1">
          <a:spLocks noChangeArrowheads="1"/>
        </xdr:cNvSpPr>
      </xdr:nvSpPr>
      <xdr:spPr bwMode="auto">
        <a:xfrm>
          <a:off x="3994150" y="40144700"/>
          <a:ext cx="1314450" cy="4248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200</xdr:row>
      <xdr:rowOff>154781</xdr:rowOff>
    </xdr:from>
    <xdr:to>
      <xdr:col>5</xdr:col>
      <xdr:colOff>609600</xdr:colOff>
      <xdr:row>221</xdr:row>
      <xdr:rowOff>106362</xdr:rowOff>
    </xdr:to>
    <xdr:sp macro="" textlink="">
      <xdr:nvSpPr>
        <xdr:cNvPr id="300138" name="Text Box 106" hidden="1">
          <a:extLst>
            <a:ext uri="{FF2B5EF4-FFF2-40B4-BE49-F238E27FC236}">
              <a16:creationId xmlns:a16="http://schemas.microsoft.com/office/drawing/2014/main" id="{E896DD59-C8D7-4845-8240-56424F69F7B4}"/>
            </a:ext>
          </a:extLst>
        </xdr:cNvPr>
        <xdr:cNvSpPr txBox="1">
          <a:spLocks noChangeArrowheads="1"/>
        </xdr:cNvSpPr>
      </xdr:nvSpPr>
      <xdr:spPr bwMode="auto">
        <a:xfrm>
          <a:off x="3994150" y="40493950"/>
          <a:ext cx="1314450" cy="3816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121034</xdr:rowOff>
    </xdr:from>
    <xdr:to>
      <xdr:col>5</xdr:col>
      <xdr:colOff>609600</xdr:colOff>
      <xdr:row>223</xdr:row>
      <xdr:rowOff>11112</xdr:rowOff>
    </xdr:to>
    <xdr:sp macro="" textlink="">
      <xdr:nvSpPr>
        <xdr:cNvPr id="300137" name="Text Box 105" hidden="1">
          <a:extLst>
            <a:ext uri="{FF2B5EF4-FFF2-40B4-BE49-F238E27FC236}">
              <a16:creationId xmlns:a16="http://schemas.microsoft.com/office/drawing/2014/main" id="{075BBCD3-9147-4A20-AB44-F9DD873505D8}"/>
            </a:ext>
          </a:extLst>
        </xdr:cNvPr>
        <xdr:cNvSpPr txBox="1">
          <a:spLocks noChangeArrowheads="1"/>
        </xdr:cNvSpPr>
      </xdr:nvSpPr>
      <xdr:spPr bwMode="auto">
        <a:xfrm>
          <a:off x="3994150" y="41014650"/>
          <a:ext cx="1314450" cy="3562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121033</xdr:rowOff>
    </xdr:from>
    <xdr:to>
      <xdr:col>5</xdr:col>
      <xdr:colOff>609600</xdr:colOff>
      <xdr:row>210</xdr:row>
      <xdr:rowOff>115094</xdr:rowOff>
    </xdr:to>
    <xdr:sp macro="" textlink="">
      <xdr:nvSpPr>
        <xdr:cNvPr id="300136" name="Text Box 104" hidden="1">
          <a:extLst>
            <a:ext uri="{FF2B5EF4-FFF2-40B4-BE49-F238E27FC236}">
              <a16:creationId xmlns:a16="http://schemas.microsoft.com/office/drawing/2014/main" id="{623427C2-CB9E-4A06-8BD5-85B943819154}"/>
            </a:ext>
          </a:extLst>
        </xdr:cNvPr>
        <xdr:cNvSpPr txBox="1">
          <a:spLocks noChangeArrowheads="1"/>
        </xdr:cNvSpPr>
      </xdr:nvSpPr>
      <xdr:spPr bwMode="auto">
        <a:xfrm>
          <a:off x="3994150" y="41198800"/>
          <a:ext cx="1314450" cy="1098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181</xdr:row>
      <xdr:rowOff>153987</xdr:rowOff>
    </xdr:from>
    <xdr:to>
      <xdr:col>5</xdr:col>
      <xdr:colOff>609600</xdr:colOff>
      <xdr:row>187</xdr:row>
      <xdr:rowOff>133349</xdr:rowOff>
    </xdr:to>
    <xdr:sp macro="" textlink="">
      <xdr:nvSpPr>
        <xdr:cNvPr id="300135" name="Text Box 103" hidden="1">
          <a:extLst>
            <a:ext uri="{FF2B5EF4-FFF2-40B4-BE49-F238E27FC236}">
              <a16:creationId xmlns:a16="http://schemas.microsoft.com/office/drawing/2014/main" id="{49F7F916-DCC8-43CB-8DD7-EC00D96056C1}"/>
            </a:ext>
          </a:extLst>
        </xdr:cNvPr>
        <xdr:cNvSpPr txBox="1">
          <a:spLocks noChangeArrowheads="1"/>
        </xdr:cNvSpPr>
      </xdr:nvSpPr>
      <xdr:spPr bwMode="auto">
        <a:xfrm>
          <a:off x="3994150" y="36925250"/>
          <a:ext cx="1314450" cy="1123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183</xdr:row>
      <xdr:rowOff>174215</xdr:rowOff>
    </xdr:from>
    <xdr:to>
      <xdr:col>5</xdr:col>
      <xdr:colOff>609600</xdr:colOff>
      <xdr:row>188</xdr:row>
      <xdr:rowOff>134937</xdr:rowOff>
    </xdr:to>
    <xdr:sp macro="" textlink="">
      <xdr:nvSpPr>
        <xdr:cNvPr id="300134" name="Text Box 102" hidden="1">
          <a:extLst>
            <a:ext uri="{FF2B5EF4-FFF2-40B4-BE49-F238E27FC236}">
              <a16:creationId xmlns:a16="http://schemas.microsoft.com/office/drawing/2014/main" id="{A9B4626F-2285-46E4-A5EB-8D13E1093BA9}"/>
            </a:ext>
          </a:extLst>
        </xdr:cNvPr>
        <xdr:cNvSpPr txBox="1">
          <a:spLocks noChangeArrowheads="1"/>
        </xdr:cNvSpPr>
      </xdr:nvSpPr>
      <xdr:spPr bwMode="auto">
        <a:xfrm>
          <a:off x="3994150" y="37331650"/>
          <a:ext cx="1314450" cy="927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185</xdr:row>
      <xdr:rowOff>163102</xdr:rowOff>
    </xdr:from>
    <xdr:to>
      <xdr:col>5</xdr:col>
      <xdr:colOff>609600</xdr:colOff>
      <xdr:row>190</xdr:row>
      <xdr:rowOff>11112</xdr:rowOff>
    </xdr:to>
    <xdr:sp macro="" textlink="">
      <xdr:nvSpPr>
        <xdr:cNvPr id="300133" name="Text Box 101" hidden="1">
          <a:extLst>
            <a:ext uri="{FF2B5EF4-FFF2-40B4-BE49-F238E27FC236}">
              <a16:creationId xmlns:a16="http://schemas.microsoft.com/office/drawing/2014/main" id="{DC437AB9-8ABF-4A32-8580-8CC4B062683A}"/>
            </a:ext>
          </a:extLst>
        </xdr:cNvPr>
        <xdr:cNvSpPr txBox="1">
          <a:spLocks noChangeArrowheads="1"/>
        </xdr:cNvSpPr>
      </xdr:nvSpPr>
      <xdr:spPr bwMode="auto">
        <a:xfrm>
          <a:off x="3994150" y="37699950"/>
          <a:ext cx="13144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187</xdr:row>
      <xdr:rowOff>144846</xdr:rowOff>
    </xdr:from>
    <xdr:to>
      <xdr:col>5</xdr:col>
      <xdr:colOff>609600</xdr:colOff>
      <xdr:row>196</xdr:row>
      <xdr:rowOff>145256</xdr:rowOff>
    </xdr:to>
    <xdr:sp macro="" textlink="">
      <xdr:nvSpPr>
        <xdr:cNvPr id="300132" name="Text Box 100" hidden="1">
          <a:extLst>
            <a:ext uri="{FF2B5EF4-FFF2-40B4-BE49-F238E27FC236}">
              <a16:creationId xmlns:a16="http://schemas.microsoft.com/office/drawing/2014/main" id="{8FDFF0FB-C8E7-48A0-B16F-BFC915DF4B6F}"/>
            </a:ext>
          </a:extLst>
        </xdr:cNvPr>
        <xdr:cNvSpPr txBox="1">
          <a:spLocks noChangeArrowheads="1"/>
        </xdr:cNvSpPr>
      </xdr:nvSpPr>
      <xdr:spPr bwMode="auto">
        <a:xfrm>
          <a:off x="3994150" y="38068250"/>
          <a:ext cx="1314450" cy="1682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300131" name="Text Box 99" hidden="1">
          <a:extLst>
            <a:ext uri="{FF2B5EF4-FFF2-40B4-BE49-F238E27FC236}">
              <a16:creationId xmlns:a16="http://schemas.microsoft.com/office/drawing/2014/main" id="{49165951-EDCA-4682-97B8-5C9FB5B4A1E8}"/>
            </a:ext>
          </a:extLst>
        </xdr:cNvPr>
        <xdr:cNvSpPr txBox="1">
          <a:spLocks noChangeArrowheads="1"/>
        </xdr:cNvSpPr>
      </xdr:nvSpPr>
      <xdr:spPr bwMode="auto">
        <a:xfrm>
          <a:off x="3994150" y="2654300"/>
          <a:ext cx="13144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48</xdr:row>
      <xdr:rowOff>316947</xdr:rowOff>
    </xdr:from>
    <xdr:to>
      <xdr:col>5</xdr:col>
      <xdr:colOff>628650</xdr:colOff>
      <xdr:row>51</xdr:row>
      <xdr:rowOff>105542</xdr:rowOff>
    </xdr:to>
    <xdr:sp macro="" textlink="">
      <xdr:nvSpPr>
        <xdr:cNvPr id="300130" name="Text Box 98" hidden="1">
          <a:extLst>
            <a:ext uri="{FF2B5EF4-FFF2-40B4-BE49-F238E27FC236}">
              <a16:creationId xmlns:a16="http://schemas.microsoft.com/office/drawing/2014/main" id="{02882E38-BC26-4930-9755-E23E5684D1FF}"/>
            </a:ext>
          </a:extLst>
        </xdr:cNvPr>
        <xdr:cNvSpPr txBox="1">
          <a:spLocks noChangeArrowheads="1"/>
        </xdr:cNvSpPr>
      </xdr:nvSpPr>
      <xdr:spPr bwMode="auto">
        <a:xfrm>
          <a:off x="4013200" y="107315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49</xdr:row>
      <xdr:rowOff>145808</xdr:rowOff>
    </xdr:from>
    <xdr:to>
      <xdr:col>5</xdr:col>
      <xdr:colOff>628650</xdr:colOff>
      <xdr:row>52</xdr:row>
      <xdr:rowOff>123031</xdr:rowOff>
    </xdr:to>
    <xdr:sp macro="" textlink="">
      <xdr:nvSpPr>
        <xdr:cNvPr id="300128" name="Text Box 96" hidden="1">
          <a:extLst>
            <a:ext uri="{FF2B5EF4-FFF2-40B4-BE49-F238E27FC236}">
              <a16:creationId xmlns:a16="http://schemas.microsoft.com/office/drawing/2014/main" id="{0135D526-0EFD-4B5F-9141-4FCE9BB65587}"/>
            </a:ext>
          </a:extLst>
        </xdr:cNvPr>
        <xdr:cNvSpPr txBox="1">
          <a:spLocks noChangeArrowheads="1"/>
        </xdr:cNvSpPr>
      </xdr:nvSpPr>
      <xdr:spPr bwMode="auto">
        <a:xfrm>
          <a:off x="4013200" y="1096645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51</xdr:row>
      <xdr:rowOff>105542</xdr:rowOff>
    </xdr:from>
    <xdr:to>
      <xdr:col>5</xdr:col>
      <xdr:colOff>628650</xdr:colOff>
      <xdr:row>55</xdr:row>
      <xdr:rowOff>48393</xdr:rowOff>
    </xdr:to>
    <xdr:sp macro="" textlink="">
      <xdr:nvSpPr>
        <xdr:cNvPr id="300126" name="Text Box 94" hidden="1">
          <a:extLst>
            <a:ext uri="{FF2B5EF4-FFF2-40B4-BE49-F238E27FC236}">
              <a16:creationId xmlns:a16="http://schemas.microsoft.com/office/drawing/2014/main" id="{3176FBF5-BA1E-491B-AA18-15963A4667E3}"/>
            </a:ext>
          </a:extLst>
        </xdr:cNvPr>
        <xdr:cNvSpPr txBox="1">
          <a:spLocks noChangeArrowheads="1"/>
        </xdr:cNvSpPr>
      </xdr:nvSpPr>
      <xdr:spPr bwMode="auto">
        <a:xfrm>
          <a:off x="4013200" y="1152525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52</xdr:row>
      <xdr:rowOff>145256</xdr:rowOff>
    </xdr:from>
    <xdr:to>
      <xdr:col>5</xdr:col>
      <xdr:colOff>628650</xdr:colOff>
      <xdr:row>56</xdr:row>
      <xdr:rowOff>47599</xdr:rowOff>
    </xdr:to>
    <xdr:sp macro="" textlink="">
      <xdr:nvSpPr>
        <xdr:cNvPr id="300124" name="Text Box 92" hidden="1">
          <a:extLst>
            <a:ext uri="{FF2B5EF4-FFF2-40B4-BE49-F238E27FC236}">
              <a16:creationId xmlns:a16="http://schemas.microsoft.com/office/drawing/2014/main" id="{A674E3A3-A515-4319-A233-75052BF29969}"/>
            </a:ext>
          </a:extLst>
        </xdr:cNvPr>
        <xdr:cNvSpPr txBox="1">
          <a:spLocks noChangeArrowheads="1"/>
        </xdr:cNvSpPr>
      </xdr:nvSpPr>
      <xdr:spPr bwMode="auto">
        <a:xfrm>
          <a:off x="4013200" y="11747500"/>
          <a:ext cx="13144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53</xdr:row>
      <xdr:rowOff>130176</xdr:rowOff>
    </xdr:from>
    <xdr:to>
      <xdr:col>5</xdr:col>
      <xdr:colOff>628650</xdr:colOff>
      <xdr:row>57</xdr:row>
      <xdr:rowOff>45244</xdr:rowOff>
    </xdr:to>
    <xdr:sp macro="" textlink="">
      <xdr:nvSpPr>
        <xdr:cNvPr id="300122" name="Text Box 90" hidden="1">
          <a:extLst>
            <a:ext uri="{FF2B5EF4-FFF2-40B4-BE49-F238E27FC236}">
              <a16:creationId xmlns:a16="http://schemas.microsoft.com/office/drawing/2014/main" id="{0B346EC8-B51C-4398-A01F-7C6E455460A9}"/>
            </a:ext>
          </a:extLst>
        </xdr:cNvPr>
        <xdr:cNvSpPr txBox="1">
          <a:spLocks noChangeArrowheads="1"/>
        </xdr:cNvSpPr>
      </xdr:nvSpPr>
      <xdr:spPr bwMode="auto">
        <a:xfrm>
          <a:off x="4013200" y="11931650"/>
          <a:ext cx="13144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71</xdr:row>
      <xdr:rowOff>48419</xdr:rowOff>
    </xdr:from>
    <xdr:to>
      <xdr:col>5</xdr:col>
      <xdr:colOff>628650</xdr:colOff>
      <xdr:row>75</xdr:row>
      <xdr:rowOff>84932</xdr:rowOff>
    </xdr:to>
    <xdr:sp macro="" textlink="">
      <xdr:nvSpPr>
        <xdr:cNvPr id="300120" name="Text Box 88" hidden="1">
          <a:extLst>
            <a:ext uri="{FF2B5EF4-FFF2-40B4-BE49-F238E27FC236}">
              <a16:creationId xmlns:a16="http://schemas.microsoft.com/office/drawing/2014/main" id="{945468BA-A230-4E8C-961D-FF4A2B658026}"/>
            </a:ext>
          </a:extLst>
        </xdr:cNvPr>
        <xdr:cNvSpPr txBox="1">
          <a:spLocks noChangeArrowheads="1"/>
        </xdr:cNvSpPr>
      </xdr:nvSpPr>
      <xdr:spPr bwMode="auto">
        <a:xfrm>
          <a:off x="4013200" y="1560195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72</xdr:row>
      <xdr:rowOff>50007</xdr:rowOff>
    </xdr:from>
    <xdr:to>
      <xdr:col>5</xdr:col>
      <xdr:colOff>628650</xdr:colOff>
      <xdr:row>76</xdr:row>
      <xdr:rowOff>78582</xdr:rowOff>
    </xdr:to>
    <xdr:sp macro="" textlink="">
      <xdr:nvSpPr>
        <xdr:cNvPr id="300118" name="Text Box 86" hidden="1">
          <a:extLst>
            <a:ext uri="{FF2B5EF4-FFF2-40B4-BE49-F238E27FC236}">
              <a16:creationId xmlns:a16="http://schemas.microsoft.com/office/drawing/2014/main" id="{5C597347-32B1-4AC8-848F-3A45124595FD}"/>
            </a:ext>
          </a:extLst>
        </xdr:cNvPr>
        <xdr:cNvSpPr txBox="1">
          <a:spLocks noChangeArrowheads="1"/>
        </xdr:cNvSpPr>
      </xdr:nvSpPr>
      <xdr:spPr bwMode="auto">
        <a:xfrm>
          <a:off x="4013200" y="157861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73</xdr:row>
      <xdr:rowOff>26194</xdr:rowOff>
    </xdr:from>
    <xdr:to>
      <xdr:col>5</xdr:col>
      <xdr:colOff>628650</xdr:colOff>
      <xdr:row>77</xdr:row>
      <xdr:rowOff>76994</xdr:rowOff>
    </xdr:to>
    <xdr:sp macro="" textlink="">
      <xdr:nvSpPr>
        <xdr:cNvPr id="300116" name="Text Box 84" hidden="1">
          <a:extLst>
            <a:ext uri="{FF2B5EF4-FFF2-40B4-BE49-F238E27FC236}">
              <a16:creationId xmlns:a16="http://schemas.microsoft.com/office/drawing/2014/main" id="{FDE75D3B-80B5-4902-93B2-199A545F8258}"/>
            </a:ext>
          </a:extLst>
        </xdr:cNvPr>
        <xdr:cNvSpPr txBox="1">
          <a:spLocks noChangeArrowheads="1"/>
        </xdr:cNvSpPr>
      </xdr:nvSpPr>
      <xdr:spPr bwMode="auto">
        <a:xfrm>
          <a:off x="4013200" y="1597025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74</xdr:row>
      <xdr:rowOff>21432</xdr:rowOff>
    </xdr:from>
    <xdr:to>
      <xdr:col>5</xdr:col>
      <xdr:colOff>628650</xdr:colOff>
      <xdr:row>78</xdr:row>
      <xdr:rowOff>63500</xdr:rowOff>
    </xdr:to>
    <xdr:sp macro="" textlink="">
      <xdr:nvSpPr>
        <xdr:cNvPr id="300114" name="Text Box 82" hidden="1">
          <a:extLst>
            <a:ext uri="{FF2B5EF4-FFF2-40B4-BE49-F238E27FC236}">
              <a16:creationId xmlns:a16="http://schemas.microsoft.com/office/drawing/2014/main" id="{03440DA4-955E-48A0-B3A2-3A69ACF75FE8}"/>
            </a:ext>
          </a:extLst>
        </xdr:cNvPr>
        <xdr:cNvSpPr txBox="1">
          <a:spLocks noChangeArrowheads="1"/>
        </xdr:cNvSpPr>
      </xdr:nvSpPr>
      <xdr:spPr bwMode="auto">
        <a:xfrm>
          <a:off x="4013200" y="161544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95</xdr:row>
      <xdr:rowOff>10319</xdr:rowOff>
    </xdr:from>
    <xdr:to>
      <xdr:col>5</xdr:col>
      <xdr:colOff>628650</xdr:colOff>
      <xdr:row>99</xdr:row>
      <xdr:rowOff>82550</xdr:rowOff>
    </xdr:to>
    <xdr:sp macro="" textlink="">
      <xdr:nvSpPr>
        <xdr:cNvPr id="300112" name="Text Box 80" hidden="1">
          <a:extLst>
            <a:ext uri="{FF2B5EF4-FFF2-40B4-BE49-F238E27FC236}">
              <a16:creationId xmlns:a16="http://schemas.microsoft.com/office/drawing/2014/main" id="{5EF2C906-EFF7-4289-9335-C6BFE7FF7815}"/>
            </a:ext>
          </a:extLst>
        </xdr:cNvPr>
        <xdr:cNvSpPr txBox="1">
          <a:spLocks noChangeArrowheads="1"/>
        </xdr:cNvSpPr>
      </xdr:nvSpPr>
      <xdr:spPr bwMode="auto">
        <a:xfrm>
          <a:off x="4013200" y="202565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96</xdr:row>
      <xdr:rowOff>7144</xdr:rowOff>
    </xdr:from>
    <xdr:to>
      <xdr:col>5</xdr:col>
      <xdr:colOff>628650</xdr:colOff>
      <xdr:row>100</xdr:row>
      <xdr:rowOff>47865</xdr:rowOff>
    </xdr:to>
    <xdr:sp macro="" textlink="">
      <xdr:nvSpPr>
        <xdr:cNvPr id="300110" name="Text Box 78" hidden="1">
          <a:extLst>
            <a:ext uri="{FF2B5EF4-FFF2-40B4-BE49-F238E27FC236}">
              <a16:creationId xmlns:a16="http://schemas.microsoft.com/office/drawing/2014/main" id="{C3818618-EC4F-4BEA-886B-9EED6FA6E6C3}"/>
            </a:ext>
          </a:extLst>
        </xdr:cNvPr>
        <xdr:cNvSpPr txBox="1">
          <a:spLocks noChangeArrowheads="1"/>
        </xdr:cNvSpPr>
      </xdr:nvSpPr>
      <xdr:spPr bwMode="auto">
        <a:xfrm>
          <a:off x="4013200" y="20440650"/>
          <a:ext cx="13144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97</xdr:row>
      <xdr:rowOff>10319</xdr:rowOff>
    </xdr:from>
    <xdr:to>
      <xdr:col>5</xdr:col>
      <xdr:colOff>628650</xdr:colOff>
      <xdr:row>101</xdr:row>
      <xdr:rowOff>11059</xdr:rowOff>
    </xdr:to>
    <xdr:sp macro="" textlink="">
      <xdr:nvSpPr>
        <xdr:cNvPr id="300108" name="Text Box 76" hidden="1">
          <a:extLst>
            <a:ext uri="{FF2B5EF4-FFF2-40B4-BE49-F238E27FC236}">
              <a16:creationId xmlns:a16="http://schemas.microsoft.com/office/drawing/2014/main" id="{5B8FFE5B-CC86-4099-B7D8-9A9701999521}"/>
            </a:ext>
          </a:extLst>
        </xdr:cNvPr>
        <xdr:cNvSpPr txBox="1">
          <a:spLocks noChangeArrowheads="1"/>
        </xdr:cNvSpPr>
      </xdr:nvSpPr>
      <xdr:spPr bwMode="auto">
        <a:xfrm>
          <a:off x="4013200" y="20624800"/>
          <a:ext cx="13144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97</xdr:row>
      <xdr:rowOff>11737</xdr:rowOff>
    </xdr:from>
    <xdr:to>
      <xdr:col>5</xdr:col>
      <xdr:colOff>628650</xdr:colOff>
      <xdr:row>101</xdr:row>
      <xdr:rowOff>37306</xdr:rowOff>
    </xdr:to>
    <xdr:sp macro="" textlink="">
      <xdr:nvSpPr>
        <xdr:cNvPr id="300106" name="Text Box 74" hidden="1">
          <a:extLst>
            <a:ext uri="{FF2B5EF4-FFF2-40B4-BE49-F238E27FC236}">
              <a16:creationId xmlns:a16="http://schemas.microsoft.com/office/drawing/2014/main" id="{4D9CB830-1705-4F66-829B-5206664B81B3}"/>
            </a:ext>
          </a:extLst>
        </xdr:cNvPr>
        <xdr:cNvSpPr txBox="1">
          <a:spLocks noChangeArrowheads="1"/>
        </xdr:cNvSpPr>
      </xdr:nvSpPr>
      <xdr:spPr bwMode="auto">
        <a:xfrm>
          <a:off x="4013200" y="2060575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6</xdr:row>
      <xdr:rowOff>114300</xdr:rowOff>
    </xdr:from>
    <xdr:to>
      <xdr:col>19</xdr:col>
      <xdr:colOff>571500</xdr:colOff>
      <xdr:row>10</xdr:row>
      <xdr:rowOff>152400</xdr:rowOff>
    </xdr:to>
    <xdr:sp macro="" textlink="">
      <xdr:nvSpPr>
        <xdr:cNvPr id="300163" name="Text Box 131" hidden="1">
          <a:extLst>
            <a:ext uri="{FF2B5EF4-FFF2-40B4-BE49-F238E27FC236}">
              <a16:creationId xmlns:a16="http://schemas.microsoft.com/office/drawing/2014/main" id="{5FC51EFE-B5A7-49EF-9DA7-79E00A8B610D}"/>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198</xdr:row>
      <xdr:rowOff>164306</xdr:rowOff>
    </xdr:from>
    <xdr:to>
      <xdr:col>5</xdr:col>
      <xdr:colOff>609600</xdr:colOff>
      <xdr:row>221</xdr:row>
      <xdr:rowOff>164306</xdr:rowOff>
    </xdr:to>
    <xdr:sp macro="" textlink="">
      <xdr:nvSpPr>
        <xdr:cNvPr id="300162" name="Text Box 130" hidden="1">
          <a:extLst>
            <a:ext uri="{FF2B5EF4-FFF2-40B4-BE49-F238E27FC236}">
              <a16:creationId xmlns:a16="http://schemas.microsoft.com/office/drawing/2014/main" id="{11303ADD-0A57-46B9-92BE-56E7D36E75AC}"/>
            </a:ext>
          </a:extLst>
        </xdr:cNvPr>
        <xdr:cNvSpPr txBox="1">
          <a:spLocks noChangeArrowheads="1"/>
        </xdr:cNvSpPr>
      </xdr:nvSpPr>
      <xdr:spPr bwMode="auto">
        <a:xfrm>
          <a:off x="3994150" y="4013835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200</xdr:row>
      <xdr:rowOff>126206</xdr:rowOff>
    </xdr:from>
    <xdr:to>
      <xdr:col>5</xdr:col>
      <xdr:colOff>609600</xdr:colOff>
      <xdr:row>221</xdr:row>
      <xdr:rowOff>88106</xdr:rowOff>
    </xdr:to>
    <xdr:sp macro="" textlink="">
      <xdr:nvSpPr>
        <xdr:cNvPr id="300161" name="Text Box 129" hidden="1">
          <a:extLst>
            <a:ext uri="{FF2B5EF4-FFF2-40B4-BE49-F238E27FC236}">
              <a16:creationId xmlns:a16="http://schemas.microsoft.com/office/drawing/2014/main" id="{8BAB0457-EDF8-4EF8-BB10-FAA02F246C3A}"/>
            </a:ext>
          </a:extLst>
        </xdr:cNvPr>
        <xdr:cNvSpPr txBox="1">
          <a:spLocks noChangeArrowheads="1"/>
        </xdr:cNvSpPr>
      </xdr:nvSpPr>
      <xdr:spPr bwMode="auto">
        <a:xfrm>
          <a:off x="3994150" y="40468550"/>
          <a:ext cx="1314450" cy="3835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126206</xdr:rowOff>
    </xdr:from>
    <xdr:to>
      <xdr:col>5</xdr:col>
      <xdr:colOff>609600</xdr:colOff>
      <xdr:row>222</xdr:row>
      <xdr:rowOff>164306</xdr:rowOff>
    </xdr:to>
    <xdr:sp macro="" textlink="">
      <xdr:nvSpPr>
        <xdr:cNvPr id="300160" name="Text Box 128" hidden="1">
          <a:extLst>
            <a:ext uri="{FF2B5EF4-FFF2-40B4-BE49-F238E27FC236}">
              <a16:creationId xmlns:a16="http://schemas.microsoft.com/office/drawing/2014/main" id="{52FE8961-3689-4384-8C90-82320F42F33C}"/>
            </a:ext>
          </a:extLst>
        </xdr:cNvPr>
        <xdr:cNvSpPr txBox="1">
          <a:spLocks noChangeArrowheads="1"/>
        </xdr:cNvSpPr>
      </xdr:nvSpPr>
      <xdr:spPr bwMode="auto">
        <a:xfrm>
          <a:off x="3994150" y="41021000"/>
          <a:ext cx="1314450" cy="353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126206</xdr:rowOff>
    </xdr:from>
    <xdr:to>
      <xdr:col>5</xdr:col>
      <xdr:colOff>609600</xdr:colOff>
      <xdr:row>210</xdr:row>
      <xdr:rowOff>88106</xdr:rowOff>
    </xdr:to>
    <xdr:sp macro="" textlink="">
      <xdr:nvSpPr>
        <xdr:cNvPr id="300159" name="Text Box 127" hidden="1">
          <a:extLst>
            <a:ext uri="{FF2B5EF4-FFF2-40B4-BE49-F238E27FC236}">
              <a16:creationId xmlns:a16="http://schemas.microsoft.com/office/drawing/2014/main" id="{757330FA-8BA6-4D5B-BB34-B83E3E9286C7}"/>
            </a:ext>
          </a:extLst>
        </xdr:cNvPr>
        <xdr:cNvSpPr txBox="1">
          <a:spLocks noChangeArrowheads="1"/>
        </xdr:cNvSpPr>
      </xdr:nvSpPr>
      <xdr:spPr bwMode="auto">
        <a:xfrm>
          <a:off x="3994150" y="41205150"/>
          <a:ext cx="1314450" cy="1073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181</xdr:row>
      <xdr:rowOff>111125</xdr:rowOff>
    </xdr:from>
    <xdr:to>
      <xdr:col>5</xdr:col>
      <xdr:colOff>609600</xdr:colOff>
      <xdr:row>187</xdr:row>
      <xdr:rowOff>123825</xdr:rowOff>
    </xdr:to>
    <xdr:sp macro="" textlink="">
      <xdr:nvSpPr>
        <xdr:cNvPr id="300158" name="Text Box 126" hidden="1">
          <a:extLst>
            <a:ext uri="{FF2B5EF4-FFF2-40B4-BE49-F238E27FC236}">
              <a16:creationId xmlns:a16="http://schemas.microsoft.com/office/drawing/2014/main" id="{A2D741AB-96E8-4C07-832D-F229F02B42FD}"/>
            </a:ext>
          </a:extLst>
        </xdr:cNvPr>
        <xdr:cNvSpPr txBox="1">
          <a:spLocks noChangeArrowheads="1"/>
        </xdr:cNvSpPr>
      </xdr:nvSpPr>
      <xdr:spPr bwMode="auto">
        <a:xfrm>
          <a:off x="3994150" y="3689985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183</xdr:row>
      <xdr:rowOff>173037</xdr:rowOff>
    </xdr:from>
    <xdr:to>
      <xdr:col>5</xdr:col>
      <xdr:colOff>609600</xdr:colOff>
      <xdr:row>188</xdr:row>
      <xdr:rowOff>134937</xdr:rowOff>
    </xdr:to>
    <xdr:sp macro="" textlink="">
      <xdr:nvSpPr>
        <xdr:cNvPr id="300157" name="Text Box 125" hidden="1">
          <a:extLst>
            <a:ext uri="{FF2B5EF4-FFF2-40B4-BE49-F238E27FC236}">
              <a16:creationId xmlns:a16="http://schemas.microsoft.com/office/drawing/2014/main" id="{ADFB33F6-3A05-4E00-967D-96FA60E68E62}"/>
            </a:ext>
          </a:extLst>
        </xdr:cNvPr>
        <xdr:cNvSpPr txBox="1">
          <a:spLocks noChangeArrowheads="1"/>
        </xdr:cNvSpPr>
      </xdr:nvSpPr>
      <xdr:spPr bwMode="auto">
        <a:xfrm>
          <a:off x="3994150" y="37338000"/>
          <a:ext cx="1314450" cy="920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185</xdr:row>
      <xdr:rowOff>161925</xdr:rowOff>
    </xdr:from>
    <xdr:to>
      <xdr:col>5</xdr:col>
      <xdr:colOff>609600</xdr:colOff>
      <xdr:row>189</xdr:row>
      <xdr:rowOff>164306</xdr:rowOff>
    </xdr:to>
    <xdr:sp macro="" textlink="">
      <xdr:nvSpPr>
        <xdr:cNvPr id="300156" name="Text Box 124" hidden="1">
          <a:extLst>
            <a:ext uri="{FF2B5EF4-FFF2-40B4-BE49-F238E27FC236}">
              <a16:creationId xmlns:a16="http://schemas.microsoft.com/office/drawing/2014/main" id="{4972ADF8-134C-477C-A3CF-140B17884474}"/>
            </a:ext>
          </a:extLst>
        </xdr:cNvPr>
        <xdr:cNvSpPr txBox="1">
          <a:spLocks noChangeArrowheads="1"/>
        </xdr:cNvSpPr>
      </xdr:nvSpPr>
      <xdr:spPr bwMode="auto">
        <a:xfrm>
          <a:off x="3994150" y="377063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187</xdr:row>
      <xdr:rowOff>143668</xdr:rowOff>
    </xdr:from>
    <xdr:to>
      <xdr:col>5</xdr:col>
      <xdr:colOff>609600</xdr:colOff>
      <xdr:row>196</xdr:row>
      <xdr:rowOff>126206</xdr:rowOff>
    </xdr:to>
    <xdr:sp macro="" textlink="">
      <xdr:nvSpPr>
        <xdr:cNvPr id="300155" name="Text Box 123" hidden="1">
          <a:extLst>
            <a:ext uri="{FF2B5EF4-FFF2-40B4-BE49-F238E27FC236}">
              <a16:creationId xmlns:a16="http://schemas.microsoft.com/office/drawing/2014/main" id="{72AFF5F6-8541-459F-BB00-6F0F1B60882F}"/>
            </a:ext>
          </a:extLst>
        </xdr:cNvPr>
        <xdr:cNvSpPr txBox="1">
          <a:spLocks noChangeArrowheads="1"/>
        </xdr:cNvSpPr>
      </xdr:nvSpPr>
      <xdr:spPr bwMode="auto">
        <a:xfrm>
          <a:off x="3994150" y="38074600"/>
          <a:ext cx="1314450" cy="1657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300154" name="Text Box 122" hidden="1">
          <a:extLst>
            <a:ext uri="{FF2B5EF4-FFF2-40B4-BE49-F238E27FC236}">
              <a16:creationId xmlns:a16="http://schemas.microsoft.com/office/drawing/2014/main" id="{D343C7E4-BB51-4F2C-84F8-C29285C309D3}"/>
            </a:ext>
          </a:extLst>
        </xdr:cNvPr>
        <xdr:cNvSpPr txBox="1">
          <a:spLocks noChangeArrowheads="1"/>
        </xdr:cNvSpPr>
      </xdr:nvSpPr>
      <xdr:spPr bwMode="auto">
        <a:xfrm>
          <a:off x="3994150" y="2654300"/>
          <a:ext cx="13144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48</xdr:row>
      <xdr:rowOff>183597</xdr:rowOff>
    </xdr:from>
    <xdr:to>
      <xdr:col>5</xdr:col>
      <xdr:colOff>609600</xdr:colOff>
      <xdr:row>48</xdr:row>
      <xdr:rowOff>379171</xdr:rowOff>
    </xdr:to>
    <xdr:sp macro="" textlink="">
      <xdr:nvSpPr>
        <xdr:cNvPr id="300153" name="Text Box 121" hidden="1">
          <a:extLst>
            <a:ext uri="{FF2B5EF4-FFF2-40B4-BE49-F238E27FC236}">
              <a16:creationId xmlns:a16="http://schemas.microsoft.com/office/drawing/2014/main" id="{031F7546-36A8-417B-B27A-4E949A618587}"/>
            </a:ext>
          </a:extLst>
        </xdr:cNvPr>
        <xdr:cNvSpPr txBox="1">
          <a:spLocks noChangeArrowheads="1"/>
        </xdr:cNvSpPr>
      </xdr:nvSpPr>
      <xdr:spPr bwMode="auto">
        <a:xfrm>
          <a:off x="3994150" y="10617200"/>
          <a:ext cx="1314450" cy="196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49</xdr:row>
      <xdr:rowOff>145808</xdr:rowOff>
    </xdr:from>
    <xdr:to>
      <xdr:col>5</xdr:col>
      <xdr:colOff>609600</xdr:colOff>
      <xdr:row>50</xdr:row>
      <xdr:rowOff>27541</xdr:rowOff>
    </xdr:to>
    <xdr:sp macro="" textlink="">
      <xdr:nvSpPr>
        <xdr:cNvPr id="300152" name="Text Box 120" hidden="1">
          <a:extLst>
            <a:ext uri="{FF2B5EF4-FFF2-40B4-BE49-F238E27FC236}">
              <a16:creationId xmlns:a16="http://schemas.microsoft.com/office/drawing/2014/main" id="{8638A1AB-F3F5-447F-A0A3-B04791768E64}"/>
            </a:ext>
          </a:extLst>
        </xdr:cNvPr>
        <xdr:cNvSpPr txBox="1">
          <a:spLocks noChangeArrowheads="1"/>
        </xdr:cNvSpPr>
      </xdr:nvSpPr>
      <xdr:spPr bwMode="auto">
        <a:xfrm>
          <a:off x="3994150" y="10966450"/>
          <a:ext cx="1314450" cy="273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105542</xdr:rowOff>
    </xdr:from>
    <xdr:to>
      <xdr:col>5</xdr:col>
      <xdr:colOff>609600</xdr:colOff>
      <xdr:row>56</xdr:row>
      <xdr:rowOff>12674</xdr:rowOff>
    </xdr:to>
    <xdr:sp macro="" textlink="">
      <xdr:nvSpPr>
        <xdr:cNvPr id="300151" name="Text Box 119" hidden="1">
          <a:extLst>
            <a:ext uri="{FF2B5EF4-FFF2-40B4-BE49-F238E27FC236}">
              <a16:creationId xmlns:a16="http://schemas.microsoft.com/office/drawing/2014/main" id="{5C8A115F-6FA1-451F-BD5C-7B171D9EBA6F}"/>
            </a:ext>
          </a:extLst>
        </xdr:cNvPr>
        <xdr:cNvSpPr txBox="1">
          <a:spLocks noChangeArrowheads="1"/>
        </xdr:cNvSpPr>
      </xdr:nvSpPr>
      <xdr:spPr bwMode="auto">
        <a:xfrm>
          <a:off x="3994150" y="11525250"/>
          <a:ext cx="1314450" cy="958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52</xdr:row>
      <xdr:rowOff>107156</xdr:rowOff>
    </xdr:from>
    <xdr:to>
      <xdr:col>5</xdr:col>
      <xdr:colOff>609600</xdr:colOff>
      <xdr:row>59</xdr:row>
      <xdr:rowOff>37306</xdr:rowOff>
    </xdr:to>
    <xdr:sp macro="" textlink="">
      <xdr:nvSpPr>
        <xdr:cNvPr id="300150" name="Text Box 118" hidden="1">
          <a:extLst>
            <a:ext uri="{FF2B5EF4-FFF2-40B4-BE49-F238E27FC236}">
              <a16:creationId xmlns:a16="http://schemas.microsoft.com/office/drawing/2014/main" id="{01492D36-B812-49BE-AF1F-F53ECA0D5B01}"/>
            </a:ext>
          </a:extLst>
        </xdr:cNvPr>
        <xdr:cNvSpPr txBox="1">
          <a:spLocks noChangeArrowheads="1"/>
        </xdr:cNvSpPr>
      </xdr:nvSpPr>
      <xdr:spPr bwMode="auto">
        <a:xfrm>
          <a:off x="3994150" y="11709400"/>
          <a:ext cx="1314450" cy="1365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53</xdr:row>
      <xdr:rowOff>130176</xdr:rowOff>
    </xdr:from>
    <xdr:to>
      <xdr:col>5</xdr:col>
      <xdr:colOff>609600</xdr:colOff>
      <xdr:row>61</xdr:row>
      <xdr:rowOff>66675</xdr:rowOff>
    </xdr:to>
    <xdr:sp macro="" textlink="">
      <xdr:nvSpPr>
        <xdr:cNvPr id="300149" name="Text Box 117" hidden="1">
          <a:extLst>
            <a:ext uri="{FF2B5EF4-FFF2-40B4-BE49-F238E27FC236}">
              <a16:creationId xmlns:a16="http://schemas.microsoft.com/office/drawing/2014/main" id="{D1787A2E-D454-4951-9015-099D2FE99609}"/>
            </a:ext>
          </a:extLst>
        </xdr:cNvPr>
        <xdr:cNvSpPr txBox="1">
          <a:spLocks noChangeArrowheads="1"/>
        </xdr:cNvSpPr>
      </xdr:nvSpPr>
      <xdr:spPr bwMode="auto">
        <a:xfrm>
          <a:off x="3994150" y="11931650"/>
          <a:ext cx="1314450" cy="1549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71</xdr:row>
      <xdr:rowOff>36513</xdr:rowOff>
    </xdr:from>
    <xdr:to>
      <xdr:col>5</xdr:col>
      <xdr:colOff>609600</xdr:colOff>
      <xdr:row>75</xdr:row>
      <xdr:rowOff>84932</xdr:rowOff>
    </xdr:to>
    <xdr:sp macro="" textlink="">
      <xdr:nvSpPr>
        <xdr:cNvPr id="300148" name="Text Box 116" hidden="1">
          <a:extLst>
            <a:ext uri="{FF2B5EF4-FFF2-40B4-BE49-F238E27FC236}">
              <a16:creationId xmlns:a16="http://schemas.microsoft.com/office/drawing/2014/main" id="{2549166D-1EE4-48A9-AB4F-DFDEAF6B9D1E}"/>
            </a:ext>
          </a:extLst>
        </xdr:cNvPr>
        <xdr:cNvSpPr txBox="1">
          <a:spLocks noChangeArrowheads="1"/>
        </xdr:cNvSpPr>
      </xdr:nvSpPr>
      <xdr:spPr bwMode="auto">
        <a:xfrm>
          <a:off x="3994150" y="155829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72</xdr:row>
      <xdr:rowOff>16669</xdr:rowOff>
    </xdr:from>
    <xdr:to>
      <xdr:col>5</xdr:col>
      <xdr:colOff>609600</xdr:colOff>
      <xdr:row>76</xdr:row>
      <xdr:rowOff>78582</xdr:rowOff>
    </xdr:to>
    <xdr:sp macro="" textlink="">
      <xdr:nvSpPr>
        <xdr:cNvPr id="300147" name="Text Box 115" hidden="1">
          <a:extLst>
            <a:ext uri="{FF2B5EF4-FFF2-40B4-BE49-F238E27FC236}">
              <a16:creationId xmlns:a16="http://schemas.microsoft.com/office/drawing/2014/main" id="{CB452094-E929-47CE-BE87-EF9E7FC09CC8}"/>
            </a:ext>
          </a:extLst>
        </xdr:cNvPr>
        <xdr:cNvSpPr txBox="1">
          <a:spLocks noChangeArrowheads="1"/>
        </xdr:cNvSpPr>
      </xdr:nvSpPr>
      <xdr:spPr bwMode="auto">
        <a:xfrm>
          <a:off x="3994150" y="1576705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73</xdr:row>
      <xdr:rowOff>11907</xdr:rowOff>
    </xdr:from>
    <xdr:to>
      <xdr:col>5</xdr:col>
      <xdr:colOff>609600</xdr:colOff>
      <xdr:row>77</xdr:row>
      <xdr:rowOff>76994</xdr:rowOff>
    </xdr:to>
    <xdr:sp macro="" textlink="">
      <xdr:nvSpPr>
        <xdr:cNvPr id="300146" name="Text Box 114" hidden="1">
          <a:extLst>
            <a:ext uri="{FF2B5EF4-FFF2-40B4-BE49-F238E27FC236}">
              <a16:creationId xmlns:a16="http://schemas.microsoft.com/office/drawing/2014/main" id="{C0EC714C-A61A-4753-A6B1-18277BF14981}"/>
            </a:ext>
          </a:extLst>
        </xdr:cNvPr>
        <xdr:cNvSpPr txBox="1">
          <a:spLocks noChangeArrowheads="1"/>
        </xdr:cNvSpPr>
      </xdr:nvSpPr>
      <xdr:spPr bwMode="auto">
        <a:xfrm>
          <a:off x="3994150" y="15951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2382</xdr:rowOff>
    </xdr:from>
    <xdr:to>
      <xdr:col>5</xdr:col>
      <xdr:colOff>609600</xdr:colOff>
      <xdr:row>78</xdr:row>
      <xdr:rowOff>63500</xdr:rowOff>
    </xdr:to>
    <xdr:sp macro="" textlink="">
      <xdr:nvSpPr>
        <xdr:cNvPr id="300145" name="Text Box 113" hidden="1">
          <a:extLst>
            <a:ext uri="{FF2B5EF4-FFF2-40B4-BE49-F238E27FC236}">
              <a16:creationId xmlns:a16="http://schemas.microsoft.com/office/drawing/2014/main" id="{B3045FF9-E015-4CCE-B099-1A2CEE408061}"/>
            </a:ext>
          </a:extLst>
        </xdr:cNvPr>
        <xdr:cNvSpPr txBox="1">
          <a:spLocks noChangeArrowheads="1"/>
        </xdr:cNvSpPr>
      </xdr:nvSpPr>
      <xdr:spPr bwMode="auto">
        <a:xfrm>
          <a:off x="3994150" y="1613535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9526</xdr:rowOff>
    </xdr:from>
    <xdr:to>
      <xdr:col>5</xdr:col>
      <xdr:colOff>609600</xdr:colOff>
      <xdr:row>99</xdr:row>
      <xdr:rowOff>162719</xdr:rowOff>
    </xdr:to>
    <xdr:sp macro="" textlink="">
      <xdr:nvSpPr>
        <xdr:cNvPr id="300144" name="Text Box 112" hidden="1">
          <a:extLst>
            <a:ext uri="{FF2B5EF4-FFF2-40B4-BE49-F238E27FC236}">
              <a16:creationId xmlns:a16="http://schemas.microsoft.com/office/drawing/2014/main" id="{5D03C6E5-05D5-416B-BEDA-C75901EB4969}"/>
            </a:ext>
          </a:extLst>
        </xdr:cNvPr>
        <xdr:cNvSpPr txBox="1">
          <a:spLocks noChangeArrowheads="1"/>
        </xdr:cNvSpPr>
      </xdr:nvSpPr>
      <xdr:spPr bwMode="auto">
        <a:xfrm>
          <a:off x="3994150" y="20237450"/>
          <a:ext cx="1314450" cy="889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9525</xdr:rowOff>
    </xdr:from>
    <xdr:to>
      <xdr:col>5</xdr:col>
      <xdr:colOff>609600</xdr:colOff>
      <xdr:row>99</xdr:row>
      <xdr:rowOff>162719</xdr:rowOff>
    </xdr:to>
    <xdr:sp macro="" textlink="">
      <xdr:nvSpPr>
        <xdr:cNvPr id="300143" name="Text Box 111" hidden="1">
          <a:extLst>
            <a:ext uri="{FF2B5EF4-FFF2-40B4-BE49-F238E27FC236}">
              <a16:creationId xmlns:a16="http://schemas.microsoft.com/office/drawing/2014/main" id="{E954E1BE-8ABB-40E1-8BA1-335B604FB26B}"/>
            </a:ext>
          </a:extLst>
        </xdr:cNvPr>
        <xdr:cNvSpPr txBox="1">
          <a:spLocks noChangeArrowheads="1"/>
        </xdr:cNvSpPr>
      </xdr:nvSpPr>
      <xdr:spPr bwMode="auto">
        <a:xfrm>
          <a:off x="3994150" y="20421600"/>
          <a:ext cx="1314450" cy="70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97</xdr:row>
      <xdr:rowOff>9525</xdr:rowOff>
    </xdr:from>
    <xdr:to>
      <xdr:col>5</xdr:col>
      <xdr:colOff>609600</xdr:colOff>
      <xdr:row>100</xdr:row>
      <xdr:rowOff>107103</xdr:rowOff>
    </xdr:to>
    <xdr:sp macro="" textlink="">
      <xdr:nvSpPr>
        <xdr:cNvPr id="300142" name="Text Box 110" hidden="1">
          <a:extLst>
            <a:ext uri="{FF2B5EF4-FFF2-40B4-BE49-F238E27FC236}">
              <a16:creationId xmlns:a16="http://schemas.microsoft.com/office/drawing/2014/main" id="{37B59FD8-C20C-4D92-B543-5E861AA06164}"/>
            </a:ext>
          </a:extLst>
        </xdr:cNvPr>
        <xdr:cNvSpPr txBox="1">
          <a:spLocks noChangeArrowheads="1"/>
        </xdr:cNvSpPr>
      </xdr:nvSpPr>
      <xdr:spPr bwMode="auto">
        <a:xfrm>
          <a:off x="3994150" y="20605750"/>
          <a:ext cx="1314450" cy="641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162719</xdr:rowOff>
    </xdr:from>
    <xdr:to>
      <xdr:col>5</xdr:col>
      <xdr:colOff>609600</xdr:colOff>
      <xdr:row>100</xdr:row>
      <xdr:rowOff>181715</xdr:rowOff>
    </xdr:to>
    <xdr:sp macro="" textlink="">
      <xdr:nvSpPr>
        <xdr:cNvPr id="300141" name="Text Box 109" hidden="1">
          <a:extLst>
            <a:ext uri="{FF2B5EF4-FFF2-40B4-BE49-F238E27FC236}">
              <a16:creationId xmlns:a16="http://schemas.microsoft.com/office/drawing/2014/main" id="{B6FF44E3-492B-435C-B780-DBD8B1B9DC70}"/>
            </a:ext>
          </a:extLst>
        </xdr:cNvPr>
        <xdr:cNvSpPr txBox="1">
          <a:spLocks noChangeArrowheads="1"/>
        </xdr:cNvSpPr>
      </xdr:nvSpPr>
      <xdr:spPr bwMode="auto">
        <a:xfrm>
          <a:off x="3994150" y="20574000"/>
          <a:ext cx="13144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6</xdr:row>
      <xdr:rowOff>114300</xdr:rowOff>
    </xdr:from>
    <xdr:to>
      <xdr:col>19</xdr:col>
      <xdr:colOff>571500</xdr:colOff>
      <xdr:row>10</xdr:row>
      <xdr:rowOff>152400</xdr:rowOff>
    </xdr:to>
    <xdr:sp macro="" textlink="">
      <xdr:nvSpPr>
        <xdr:cNvPr id="300186" name="Text Box 154" hidden="1">
          <a:extLst>
            <a:ext uri="{FF2B5EF4-FFF2-40B4-BE49-F238E27FC236}">
              <a16:creationId xmlns:a16="http://schemas.microsoft.com/office/drawing/2014/main" id="{7D335DC8-0572-46C7-8399-FA67069490C1}"/>
            </a:ext>
          </a:extLst>
        </xdr:cNvPr>
        <xdr:cNvSpPr txBox="1">
          <a:spLocks noChangeArrowheads="1"/>
        </xdr:cNvSpPr>
      </xdr:nvSpPr>
      <xdr:spPr bwMode="auto">
        <a:xfrm>
          <a:off x="14811375"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164306</xdr:rowOff>
    </xdr:from>
    <xdr:to>
      <xdr:col>5</xdr:col>
      <xdr:colOff>609600</xdr:colOff>
      <xdr:row>222</xdr:row>
      <xdr:rowOff>164306</xdr:rowOff>
    </xdr:to>
    <xdr:sp macro="" textlink="">
      <xdr:nvSpPr>
        <xdr:cNvPr id="300185" name="Text Box 153" hidden="1">
          <a:extLst>
            <a:ext uri="{FF2B5EF4-FFF2-40B4-BE49-F238E27FC236}">
              <a16:creationId xmlns:a16="http://schemas.microsoft.com/office/drawing/2014/main" id="{7817C20E-9289-4D5C-9AB4-0D28C84248F3}"/>
            </a:ext>
          </a:extLst>
        </xdr:cNvPr>
        <xdr:cNvSpPr txBox="1">
          <a:spLocks noChangeArrowheads="1"/>
        </xdr:cNvSpPr>
      </xdr:nvSpPr>
      <xdr:spPr bwMode="auto">
        <a:xfrm>
          <a:off x="3848100" y="41138475"/>
          <a:ext cx="1276350" cy="438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201</xdr:row>
      <xdr:rowOff>126206</xdr:rowOff>
    </xdr:from>
    <xdr:to>
      <xdr:col>5</xdr:col>
      <xdr:colOff>609600</xdr:colOff>
      <xdr:row>222</xdr:row>
      <xdr:rowOff>88106</xdr:rowOff>
    </xdr:to>
    <xdr:sp macro="" textlink="">
      <xdr:nvSpPr>
        <xdr:cNvPr id="300184" name="Text Box 152" hidden="1">
          <a:extLst>
            <a:ext uri="{FF2B5EF4-FFF2-40B4-BE49-F238E27FC236}">
              <a16:creationId xmlns:a16="http://schemas.microsoft.com/office/drawing/2014/main" id="{64159A84-6DBD-4972-87A8-70A5B75389B7}"/>
            </a:ext>
          </a:extLst>
        </xdr:cNvPr>
        <xdr:cNvSpPr txBox="1">
          <a:spLocks noChangeArrowheads="1"/>
        </xdr:cNvSpPr>
      </xdr:nvSpPr>
      <xdr:spPr bwMode="auto">
        <a:xfrm>
          <a:off x="3848100" y="41481375"/>
          <a:ext cx="1276350" cy="3962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126206</xdr:rowOff>
    </xdr:from>
    <xdr:to>
      <xdr:col>5</xdr:col>
      <xdr:colOff>609600</xdr:colOff>
      <xdr:row>223</xdr:row>
      <xdr:rowOff>164306</xdr:rowOff>
    </xdr:to>
    <xdr:sp macro="" textlink="">
      <xdr:nvSpPr>
        <xdr:cNvPr id="300183" name="Text Box 151" hidden="1">
          <a:extLst>
            <a:ext uri="{FF2B5EF4-FFF2-40B4-BE49-F238E27FC236}">
              <a16:creationId xmlns:a16="http://schemas.microsoft.com/office/drawing/2014/main" id="{7A26B745-AA0B-4A61-9A0D-64E9AF7393C9}"/>
            </a:ext>
          </a:extLst>
        </xdr:cNvPr>
        <xdr:cNvSpPr txBox="1">
          <a:spLocks noChangeArrowheads="1"/>
        </xdr:cNvSpPr>
      </xdr:nvSpPr>
      <xdr:spPr bwMode="auto">
        <a:xfrm>
          <a:off x="3848100" y="42052875"/>
          <a:ext cx="1276350" cy="3657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205</xdr:row>
      <xdr:rowOff>126206</xdr:rowOff>
    </xdr:from>
    <xdr:to>
      <xdr:col>5</xdr:col>
      <xdr:colOff>609600</xdr:colOff>
      <xdr:row>211</xdr:row>
      <xdr:rowOff>88106</xdr:rowOff>
    </xdr:to>
    <xdr:sp macro="" textlink="">
      <xdr:nvSpPr>
        <xdr:cNvPr id="300182" name="Text Box 150" hidden="1">
          <a:extLst>
            <a:ext uri="{FF2B5EF4-FFF2-40B4-BE49-F238E27FC236}">
              <a16:creationId xmlns:a16="http://schemas.microsoft.com/office/drawing/2014/main" id="{3DD44C58-C1CF-4611-A02F-70376414B574}"/>
            </a:ext>
          </a:extLst>
        </xdr:cNvPr>
        <xdr:cNvSpPr txBox="1">
          <a:spLocks noChangeArrowheads="1"/>
        </xdr:cNvSpPr>
      </xdr:nvSpPr>
      <xdr:spPr bwMode="auto">
        <a:xfrm>
          <a:off x="3848100" y="42243375"/>
          <a:ext cx="1276350" cy="1104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182</xdr:row>
      <xdr:rowOff>112712</xdr:rowOff>
    </xdr:from>
    <xdr:to>
      <xdr:col>5</xdr:col>
      <xdr:colOff>609600</xdr:colOff>
      <xdr:row>188</xdr:row>
      <xdr:rowOff>105568</xdr:rowOff>
    </xdr:to>
    <xdr:sp macro="" textlink="">
      <xdr:nvSpPr>
        <xdr:cNvPr id="300181" name="Text Box 149" hidden="1">
          <a:extLst>
            <a:ext uri="{FF2B5EF4-FFF2-40B4-BE49-F238E27FC236}">
              <a16:creationId xmlns:a16="http://schemas.microsoft.com/office/drawing/2014/main" id="{787EFC1A-0432-406B-8676-E8B2B79773FB}"/>
            </a:ext>
          </a:extLst>
        </xdr:cNvPr>
        <xdr:cNvSpPr txBox="1">
          <a:spLocks noChangeArrowheads="1"/>
        </xdr:cNvSpPr>
      </xdr:nvSpPr>
      <xdr:spPr bwMode="auto">
        <a:xfrm>
          <a:off x="3848100" y="37785675"/>
          <a:ext cx="127635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184</xdr:row>
      <xdr:rowOff>161925</xdr:rowOff>
    </xdr:from>
    <xdr:to>
      <xdr:col>5</xdr:col>
      <xdr:colOff>609600</xdr:colOff>
      <xdr:row>189</xdr:row>
      <xdr:rowOff>126206</xdr:rowOff>
    </xdr:to>
    <xdr:sp macro="" textlink="">
      <xdr:nvSpPr>
        <xdr:cNvPr id="300180" name="Text Box 148" hidden="1">
          <a:extLst>
            <a:ext uri="{FF2B5EF4-FFF2-40B4-BE49-F238E27FC236}">
              <a16:creationId xmlns:a16="http://schemas.microsoft.com/office/drawing/2014/main" id="{B159C490-05FE-44C6-AB18-872C83BE1829}"/>
            </a:ext>
          </a:extLst>
        </xdr:cNvPr>
        <xdr:cNvSpPr txBox="1">
          <a:spLocks noChangeArrowheads="1"/>
        </xdr:cNvSpPr>
      </xdr:nvSpPr>
      <xdr:spPr bwMode="auto">
        <a:xfrm>
          <a:off x="3848100" y="38242875"/>
          <a:ext cx="1276350" cy="952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186</xdr:row>
      <xdr:rowOff>161925</xdr:rowOff>
    </xdr:from>
    <xdr:to>
      <xdr:col>5</xdr:col>
      <xdr:colOff>609600</xdr:colOff>
      <xdr:row>190</xdr:row>
      <xdr:rowOff>164306</xdr:rowOff>
    </xdr:to>
    <xdr:sp macro="" textlink="">
      <xdr:nvSpPr>
        <xdr:cNvPr id="300179" name="Text Box 147" hidden="1">
          <a:extLst>
            <a:ext uri="{FF2B5EF4-FFF2-40B4-BE49-F238E27FC236}">
              <a16:creationId xmlns:a16="http://schemas.microsoft.com/office/drawing/2014/main" id="{91ECDA2E-3AAB-4E3C-9E22-269D26FBCE75}"/>
            </a:ext>
          </a:extLst>
        </xdr:cNvPr>
        <xdr:cNvSpPr txBox="1">
          <a:spLocks noChangeArrowheads="1"/>
        </xdr:cNvSpPr>
      </xdr:nvSpPr>
      <xdr:spPr bwMode="auto">
        <a:xfrm>
          <a:off x="3848100" y="3862387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134937</xdr:rowOff>
    </xdr:from>
    <xdr:to>
      <xdr:col>5</xdr:col>
      <xdr:colOff>609600</xdr:colOff>
      <xdr:row>197</xdr:row>
      <xdr:rowOff>126206</xdr:rowOff>
    </xdr:to>
    <xdr:sp macro="" textlink="">
      <xdr:nvSpPr>
        <xdr:cNvPr id="300178" name="Text Box 146" hidden="1">
          <a:extLst>
            <a:ext uri="{FF2B5EF4-FFF2-40B4-BE49-F238E27FC236}">
              <a16:creationId xmlns:a16="http://schemas.microsoft.com/office/drawing/2014/main" id="{8FEAFFF0-EAFC-4F83-A14C-D30830CBD65F}"/>
            </a:ext>
          </a:extLst>
        </xdr:cNvPr>
        <xdr:cNvSpPr txBox="1">
          <a:spLocks noChangeArrowheads="1"/>
        </xdr:cNvSpPr>
      </xdr:nvSpPr>
      <xdr:spPr bwMode="auto">
        <a:xfrm>
          <a:off x="3848100" y="39004875"/>
          <a:ext cx="1276350" cy="1714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300177" name="Text Box 145" hidden="1">
          <a:extLst>
            <a:ext uri="{FF2B5EF4-FFF2-40B4-BE49-F238E27FC236}">
              <a16:creationId xmlns:a16="http://schemas.microsoft.com/office/drawing/2014/main" id="{49E1267C-F12A-4407-97DA-03037EEC5E1E}"/>
            </a:ext>
          </a:extLst>
        </xdr:cNvPr>
        <xdr:cNvSpPr txBox="1">
          <a:spLocks noChangeArrowheads="1"/>
        </xdr:cNvSpPr>
      </xdr:nvSpPr>
      <xdr:spPr bwMode="auto">
        <a:xfrm>
          <a:off x="3848100" y="269557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49</xdr:row>
      <xdr:rowOff>198437</xdr:rowOff>
    </xdr:from>
    <xdr:to>
      <xdr:col>5</xdr:col>
      <xdr:colOff>609600</xdr:colOff>
      <xdr:row>50</xdr:row>
      <xdr:rowOff>123032</xdr:rowOff>
    </xdr:to>
    <xdr:sp macro="" textlink="">
      <xdr:nvSpPr>
        <xdr:cNvPr id="300176" name="Text Box 144" hidden="1">
          <a:extLst>
            <a:ext uri="{FF2B5EF4-FFF2-40B4-BE49-F238E27FC236}">
              <a16:creationId xmlns:a16="http://schemas.microsoft.com/office/drawing/2014/main" id="{F2B56962-4DAE-45BB-B439-206271EF856C}"/>
            </a:ext>
          </a:extLst>
        </xdr:cNvPr>
        <xdr:cNvSpPr txBox="1">
          <a:spLocks noChangeArrowheads="1"/>
        </xdr:cNvSpPr>
      </xdr:nvSpPr>
      <xdr:spPr bwMode="auto">
        <a:xfrm>
          <a:off x="3848100" y="11039475"/>
          <a:ext cx="1276350" cy="342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50</xdr:row>
      <xdr:rowOff>123032</xdr:rowOff>
    </xdr:from>
    <xdr:to>
      <xdr:col>5</xdr:col>
      <xdr:colOff>609600</xdr:colOff>
      <xdr:row>51</xdr:row>
      <xdr:rowOff>29369</xdr:rowOff>
    </xdr:to>
    <xdr:sp macro="" textlink="">
      <xdr:nvSpPr>
        <xdr:cNvPr id="300175" name="Text Box 143" hidden="1">
          <a:extLst>
            <a:ext uri="{FF2B5EF4-FFF2-40B4-BE49-F238E27FC236}">
              <a16:creationId xmlns:a16="http://schemas.microsoft.com/office/drawing/2014/main" id="{8DFC739B-B5A4-45F8-86B8-EF9F5B8F86B9}"/>
            </a:ext>
          </a:extLst>
        </xdr:cNvPr>
        <xdr:cNvSpPr txBox="1">
          <a:spLocks noChangeArrowheads="1"/>
        </xdr:cNvSpPr>
      </xdr:nvSpPr>
      <xdr:spPr bwMode="auto">
        <a:xfrm>
          <a:off x="3848100" y="11382375"/>
          <a:ext cx="1276350" cy="104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52</xdr:row>
      <xdr:rowOff>107156</xdr:rowOff>
    </xdr:from>
    <xdr:to>
      <xdr:col>5</xdr:col>
      <xdr:colOff>609600</xdr:colOff>
      <xdr:row>57</xdr:row>
      <xdr:rowOff>26194</xdr:rowOff>
    </xdr:to>
    <xdr:sp macro="" textlink="">
      <xdr:nvSpPr>
        <xdr:cNvPr id="300174" name="Text Box 142" hidden="1">
          <a:extLst>
            <a:ext uri="{FF2B5EF4-FFF2-40B4-BE49-F238E27FC236}">
              <a16:creationId xmlns:a16="http://schemas.microsoft.com/office/drawing/2014/main" id="{B0AD930A-69A8-4E39-B0EF-7935D16E9D1A}"/>
            </a:ext>
          </a:extLst>
        </xdr:cNvPr>
        <xdr:cNvSpPr txBox="1">
          <a:spLocks noChangeArrowheads="1"/>
        </xdr:cNvSpPr>
      </xdr:nvSpPr>
      <xdr:spPr bwMode="auto">
        <a:xfrm>
          <a:off x="3848100" y="11753850"/>
          <a:ext cx="1276350" cy="971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53</xdr:row>
      <xdr:rowOff>92076</xdr:rowOff>
    </xdr:from>
    <xdr:to>
      <xdr:col>5</xdr:col>
      <xdr:colOff>609600</xdr:colOff>
      <xdr:row>60</xdr:row>
      <xdr:rowOff>28575</xdr:rowOff>
    </xdr:to>
    <xdr:sp macro="" textlink="">
      <xdr:nvSpPr>
        <xdr:cNvPr id="300173" name="Text Box 141" hidden="1">
          <a:extLst>
            <a:ext uri="{FF2B5EF4-FFF2-40B4-BE49-F238E27FC236}">
              <a16:creationId xmlns:a16="http://schemas.microsoft.com/office/drawing/2014/main" id="{24FAB9A6-BA8D-40DF-B3E3-84AF9F0AE6F0}"/>
            </a:ext>
          </a:extLst>
        </xdr:cNvPr>
        <xdr:cNvSpPr txBox="1">
          <a:spLocks noChangeArrowheads="1"/>
        </xdr:cNvSpPr>
      </xdr:nvSpPr>
      <xdr:spPr bwMode="auto">
        <a:xfrm>
          <a:off x="3848100" y="11944350"/>
          <a:ext cx="1276350" cy="13811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103982</xdr:rowOff>
    </xdr:from>
    <xdr:to>
      <xdr:col>5</xdr:col>
      <xdr:colOff>609600</xdr:colOff>
      <xdr:row>62</xdr:row>
      <xdr:rowOff>40482</xdr:rowOff>
    </xdr:to>
    <xdr:sp macro="" textlink="">
      <xdr:nvSpPr>
        <xdr:cNvPr id="300172" name="Text Box 140" hidden="1">
          <a:extLst>
            <a:ext uri="{FF2B5EF4-FFF2-40B4-BE49-F238E27FC236}">
              <a16:creationId xmlns:a16="http://schemas.microsoft.com/office/drawing/2014/main" id="{E2D28B84-888E-4655-8B0F-C7CC26EC4E9C}"/>
            </a:ext>
          </a:extLst>
        </xdr:cNvPr>
        <xdr:cNvSpPr txBox="1">
          <a:spLocks noChangeArrowheads="1"/>
        </xdr:cNvSpPr>
      </xdr:nvSpPr>
      <xdr:spPr bwMode="auto">
        <a:xfrm>
          <a:off x="3848100" y="12192000"/>
          <a:ext cx="1276350" cy="1533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72</xdr:row>
      <xdr:rowOff>16669</xdr:rowOff>
    </xdr:from>
    <xdr:to>
      <xdr:col>5</xdr:col>
      <xdr:colOff>609600</xdr:colOff>
      <xdr:row>76</xdr:row>
      <xdr:rowOff>78582</xdr:rowOff>
    </xdr:to>
    <xdr:sp macro="" textlink="">
      <xdr:nvSpPr>
        <xdr:cNvPr id="300171" name="Text Box 139" hidden="1">
          <a:extLst>
            <a:ext uri="{FF2B5EF4-FFF2-40B4-BE49-F238E27FC236}">
              <a16:creationId xmlns:a16="http://schemas.microsoft.com/office/drawing/2014/main" id="{265EF26C-9A18-4919-BFBD-9DB62C1DA74C}"/>
            </a:ext>
          </a:extLst>
        </xdr:cNvPr>
        <xdr:cNvSpPr txBox="1">
          <a:spLocks noChangeArrowheads="1"/>
        </xdr:cNvSpPr>
      </xdr:nvSpPr>
      <xdr:spPr bwMode="auto">
        <a:xfrm>
          <a:off x="3848100" y="15897225"/>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73</xdr:row>
      <xdr:rowOff>11907</xdr:rowOff>
    </xdr:from>
    <xdr:to>
      <xdr:col>5</xdr:col>
      <xdr:colOff>609600</xdr:colOff>
      <xdr:row>77</xdr:row>
      <xdr:rowOff>76994</xdr:rowOff>
    </xdr:to>
    <xdr:sp macro="" textlink="">
      <xdr:nvSpPr>
        <xdr:cNvPr id="300170" name="Text Box 138" hidden="1">
          <a:extLst>
            <a:ext uri="{FF2B5EF4-FFF2-40B4-BE49-F238E27FC236}">
              <a16:creationId xmlns:a16="http://schemas.microsoft.com/office/drawing/2014/main" id="{F2951846-6E73-4A22-B379-405CB7411D62}"/>
            </a:ext>
          </a:extLst>
        </xdr:cNvPr>
        <xdr:cNvSpPr txBox="1">
          <a:spLocks noChangeArrowheads="1"/>
        </xdr:cNvSpPr>
      </xdr:nvSpPr>
      <xdr:spPr bwMode="auto">
        <a:xfrm>
          <a:off x="3848100" y="16087725"/>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2382</xdr:rowOff>
    </xdr:from>
    <xdr:to>
      <xdr:col>5</xdr:col>
      <xdr:colOff>609600</xdr:colOff>
      <xdr:row>78</xdr:row>
      <xdr:rowOff>63500</xdr:rowOff>
    </xdr:to>
    <xdr:sp macro="" textlink="">
      <xdr:nvSpPr>
        <xdr:cNvPr id="300169" name="Text Box 137" hidden="1">
          <a:extLst>
            <a:ext uri="{FF2B5EF4-FFF2-40B4-BE49-F238E27FC236}">
              <a16:creationId xmlns:a16="http://schemas.microsoft.com/office/drawing/2014/main" id="{A2655596-A238-4D5A-882C-DBF44CED545A}"/>
            </a:ext>
          </a:extLst>
        </xdr:cNvPr>
        <xdr:cNvSpPr txBox="1">
          <a:spLocks noChangeArrowheads="1"/>
        </xdr:cNvSpPr>
      </xdr:nvSpPr>
      <xdr:spPr bwMode="auto">
        <a:xfrm>
          <a:off x="3848100" y="16278225"/>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0</xdr:rowOff>
    </xdr:from>
    <xdr:to>
      <xdr:col>5</xdr:col>
      <xdr:colOff>609600</xdr:colOff>
      <xdr:row>79</xdr:row>
      <xdr:rowOff>68262</xdr:rowOff>
    </xdr:to>
    <xdr:sp macro="" textlink="">
      <xdr:nvSpPr>
        <xdr:cNvPr id="300168" name="Text Box 136" hidden="1">
          <a:extLst>
            <a:ext uri="{FF2B5EF4-FFF2-40B4-BE49-F238E27FC236}">
              <a16:creationId xmlns:a16="http://schemas.microsoft.com/office/drawing/2014/main" id="{62B212E0-400C-4C28-B416-F520FFA76BB7}"/>
            </a:ext>
          </a:extLst>
        </xdr:cNvPr>
        <xdr:cNvSpPr txBox="1">
          <a:spLocks noChangeArrowheads="1"/>
        </xdr:cNvSpPr>
      </xdr:nvSpPr>
      <xdr:spPr bwMode="auto">
        <a:xfrm>
          <a:off x="3848100" y="16468725"/>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9525</xdr:rowOff>
    </xdr:from>
    <xdr:to>
      <xdr:col>5</xdr:col>
      <xdr:colOff>609600</xdr:colOff>
      <xdr:row>100</xdr:row>
      <xdr:rowOff>221456</xdr:rowOff>
    </xdr:to>
    <xdr:sp macro="" textlink="">
      <xdr:nvSpPr>
        <xdr:cNvPr id="300167" name="Text Box 135" hidden="1">
          <a:extLst>
            <a:ext uri="{FF2B5EF4-FFF2-40B4-BE49-F238E27FC236}">
              <a16:creationId xmlns:a16="http://schemas.microsoft.com/office/drawing/2014/main" id="{6D19925F-5AAB-4507-BD73-36EED6014229}"/>
            </a:ext>
          </a:extLst>
        </xdr:cNvPr>
        <xdr:cNvSpPr txBox="1">
          <a:spLocks noChangeArrowheads="1"/>
        </xdr:cNvSpPr>
      </xdr:nvSpPr>
      <xdr:spPr bwMode="auto">
        <a:xfrm>
          <a:off x="3848100" y="20678775"/>
          <a:ext cx="1276350" cy="952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97</xdr:row>
      <xdr:rowOff>9525</xdr:rowOff>
    </xdr:from>
    <xdr:to>
      <xdr:col>5</xdr:col>
      <xdr:colOff>609600</xdr:colOff>
      <xdr:row>100</xdr:row>
      <xdr:rowOff>221456</xdr:rowOff>
    </xdr:to>
    <xdr:sp macro="" textlink="">
      <xdr:nvSpPr>
        <xdr:cNvPr id="300166" name="Text Box 134" hidden="1">
          <a:extLst>
            <a:ext uri="{FF2B5EF4-FFF2-40B4-BE49-F238E27FC236}">
              <a16:creationId xmlns:a16="http://schemas.microsoft.com/office/drawing/2014/main" id="{A669C438-4134-412C-9C85-FF1ADE3A954C}"/>
            </a:ext>
          </a:extLst>
        </xdr:cNvPr>
        <xdr:cNvSpPr txBox="1">
          <a:spLocks noChangeArrowheads="1"/>
        </xdr:cNvSpPr>
      </xdr:nvSpPr>
      <xdr:spPr bwMode="auto">
        <a:xfrm>
          <a:off x="3848100" y="20869275"/>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98</xdr:row>
      <xdr:rowOff>9525</xdr:rowOff>
    </xdr:from>
    <xdr:to>
      <xdr:col>5</xdr:col>
      <xdr:colOff>609600</xdr:colOff>
      <xdr:row>101</xdr:row>
      <xdr:rowOff>10319</xdr:rowOff>
    </xdr:to>
    <xdr:sp macro="" textlink="">
      <xdr:nvSpPr>
        <xdr:cNvPr id="300165" name="Text Box 133" hidden="1">
          <a:extLst>
            <a:ext uri="{FF2B5EF4-FFF2-40B4-BE49-F238E27FC236}">
              <a16:creationId xmlns:a16="http://schemas.microsoft.com/office/drawing/2014/main" id="{A3238887-8DE3-466D-AA6C-8325B7333505}"/>
            </a:ext>
          </a:extLst>
        </xdr:cNvPr>
        <xdr:cNvSpPr txBox="1">
          <a:spLocks noChangeArrowheads="1"/>
        </xdr:cNvSpPr>
      </xdr:nvSpPr>
      <xdr:spPr bwMode="auto">
        <a:xfrm>
          <a:off x="3848100" y="21059775"/>
          <a:ext cx="1276350" cy="6191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97</xdr:row>
      <xdr:rowOff>162719</xdr:rowOff>
    </xdr:from>
    <xdr:to>
      <xdr:col>5</xdr:col>
      <xdr:colOff>609600</xdr:colOff>
      <xdr:row>101</xdr:row>
      <xdr:rowOff>102394</xdr:rowOff>
    </xdr:to>
    <xdr:sp macro="" textlink="">
      <xdr:nvSpPr>
        <xdr:cNvPr id="300164" name="Text Box 132" hidden="1">
          <a:extLst>
            <a:ext uri="{FF2B5EF4-FFF2-40B4-BE49-F238E27FC236}">
              <a16:creationId xmlns:a16="http://schemas.microsoft.com/office/drawing/2014/main" id="{034A9325-B1E8-4168-BE79-A6D894C6B7CF}"/>
            </a:ext>
          </a:extLst>
        </xdr:cNvPr>
        <xdr:cNvSpPr txBox="1">
          <a:spLocks noChangeArrowheads="1"/>
        </xdr:cNvSpPr>
      </xdr:nvSpPr>
      <xdr:spPr bwMode="auto">
        <a:xfrm>
          <a:off x="3848100" y="21021675"/>
          <a:ext cx="1276350" cy="733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133350</xdr:colOff>
      <xdr:row>8</xdr:row>
      <xdr:rowOff>76200</xdr:rowOff>
    </xdr:from>
    <xdr:to>
      <xdr:col>23</xdr:col>
      <xdr:colOff>57150</xdr:colOff>
      <xdr:row>12</xdr:row>
      <xdr:rowOff>92075</xdr:rowOff>
    </xdr:to>
    <xdr:sp macro="" textlink="">
      <xdr:nvSpPr>
        <xdr:cNvPr id="300187" name="Text Box 155" hidden="1">
          <a:extLst>
            <a:ext uri="{FF2B5EF4-FFF2-40B4-BE49-F238E27FC236}">
              <a16:creationId xmlns:a16="http://schemas.microsoft.com/office/drawing/2014/main" id="{342BBCE1-6545-4617-9C75-9F51804FF4A1}"/>
            </a:ext>
          </a:extLst>
        </xdr:cNvPr>
        <xdr:cNvSpPr txBox="1">
          <a:spLocks noChangeArrowheads="1"/>
        </xdr:cNvSpPr>
      </xdr:nvSpPr>
      <xdr:spPr bwMode="auto">
        <a:xfrm>
          <a:off x="17192625" y="2476500"/>
          <a:ext cx="14478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13</xdr:row>
      <xdr:rowOff>130175</xdr:rowOff>
    </xdr:from>
    <xdr:to>
      <xdr:col>22</xdr:col>
      <xdr:colOff>647700</xdr:colOff>
      <xdr:row>17</xdr:row>
      <xdr:rowOff>168275</xdr:rowOff>
    </xdr:to>
    <xdr:sp macro="" textlink="">
      <xdr:nvSpPr>
        <xdr:cNvPr id="300188" name="Text Box 156" hidden="1">
          <a:extLst>
            <a:ext uri="{FF2B5EF4-FFF2-40B4-BE49-F238E27FC236}">
              <a16:creationId xmlns:a16="http://schemas.microsoft.com/office/drawing/2014/main" id="{E1A16396-85F9-4121-BDD2-9FD5192C8013}"/>
            </a:ext>
          </a:extLst>
        </xdr:cNvPr>
        <xdr:cNvSpPr txBox="1">
          <a:spLocks noChangeArrowheads="1"/>
        </xdr:cNvSpPr>
      </xdr:nvSpPr>
      <xdr:spPr bwMode="auto">
        <a:xfrm>
          <a:off x="17154525" y="3457575"/>
          <a:ext cx="13144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24</xdr:row>
      <xdr:rowOff>130175</xdr:rowOff>
    </xdr:from>
    <xdr:to>
      <xdr:col>22</xdr:col>
      <xdr:colOff>647700</xdr:colOff>
      <xdr:row>28</xdr:row>
      <xdr:rowOff>168275</xdr:rowOff>
    </xdr:to>
    <xdr:sp macro="" textlink="">
      <xdr:nvSpPr>
        <xdr:cNvPr id="300189" name="Text Box 157" hidden="1">
          <a:extLst>
            <a:ext uri="{FF2B5EF4-FFF2-40B4-BE49-F238E27FC236}">
              <a16:creationId xmlns:a16="http://schemas.microsoft.com/office/drawing/2014/main" id="{B72126FC-B130-4C94-959E-3307E1A10C21}"/>
            </a:ext>
          </a:extLst>
        </xdr:cNvPr>
        <xdr:cNvSpPr txBox="1">
          <a:spLocks noChangeArrowheads="1"/>
        </xdr:cNvSpPr>
      </xdr:nvSpPr>
      <xdr:spPr bwMode="auto">
        <a:xfrm>
          <a:off x="17154525" y="5867400"/>
          <a:ext cx="1314450" cy="7905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121</xdr:row>
      <xdr:rowOff>85724</xdr:rowOff>
    </xdr:from>
    <xdr:to>
      <xdr:col>22</xdr:col>
      <xdr:colOff>647700</xdr:colOff>
      <xdr:row>125</xdr:row>
      <xdr:rowOff>123031</xdr:rowOff>
    </xdr:to>
    <xdr:sp macro="" textlink="">
      <xdr:nvSpPr>
        <xdr:cNvPr id="300196" name="Text Box 164" hidden="1">
          <a:extLst>
            <a:ext uri="{FF2B5EF4-FFF2-40B4-BE49-F238E27FC236}">
              <a16:creationId xmlns:a16="http://schemas.microsoft.com/office/drawing/2014/main" id="{DFC68AE1-8461-4AAB-A7FA-65D4CA4D36B9}"/>
            </a:ext>
          </a:extLst>
        </xdr:cNvPr>
        <xdr:cNvSpPr txBox="1">
          <a:spLocks noChangeArrowheads="1"/>
        </xdr:cNvSpPr>
      </xdr:nvSpPr>
      <xdr:spPr bwMode="auto">
        <a:xfrm>
          <a:off x="17154525" y="25593675"/>
          <a:ext cx="13144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6</xdr:row>
      <xdr:rowOff>114300</xdr:rowOff>
    </xdr:from>
    <xdr:to>
      <xdr:col>19</xdr:col>
      <xdr:colOff>571500</xdr:colOff>
      <xdr:row>10</xdr:row>
      <xdr:rowOff>152400</xdr:rowOff>
    </xdr:to>
    <xdr:sp macro="" textlink="">
      <xdr:nvSpPr>
        <xdr:cNvPr id="312347" name="Text Box 27" hidden="1">
          <a:extLst>
            <a:ext uri="{FF2B5EF4-FFF2-40B4-BE49-F238E27FC236}">
              <a16:creationId xmlns:a16="http://schemas.microsoft.com/office/drawing/2014/main" id="{24B7A5F1-FD00-49CE-A402-05693900F39D}"/>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224</xdr:row>
      <xdr:rowOff>164306</xdr:rowOff>
    </xdr:from>
    <xdr:to>
      <xdr:col>5</xdr:col>
      <xdr:colOff>609600</xdr:colOff>
      <xdr:row>247</xdr:row>
      <xdr:rowOff>164306</xdr:rowOff>
    </xdr:to>
    <xdr:sp macro="" textlink="">
      <xdr:nvSpPr>
        <xdr:cNvPr id="312346" name="Text Box 26" hidden="1">
          <a:extLst>
            <a:ext uri="{FF2B5EF4-FFF2-40B4-BE49-F238E27FC236}">
              <a16:creationId xmlns:a16="http://schemas.microsoft.com/office/drawing/2014/main" id="{90F7B677-0BE3-4769-A802-33C3FFF98E71}"/>
            </a:ext>
          </a:extLst>
        </xdr:cNvPr>
        <xdr:cNvSpPr txBox="1">
          <a:spLocks noChangeArrowheads="1"/>
        </xdr:cNvSpPr>
      </xdr:nvSpPr>
      <xdr:spPr bwMode="auto">
        <a:xfrm>
          <a:off x="3994150" y="4492625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226</xdr:row>
      <xdr:rowOff>126206</xdr:rowOff>
    </xdr:from>
    <xdr:to>
      <xdr:col>5</xdr:col>
      <xdr:colOff>609600</xdr:colOff>
      <xdr:row>247</xdr:row>
      <xdr:rowOff>88106</xdr:rowOff>
    </xdr:to>
    <xdr:sp macro="" textlink="">
      <xdr:nvSpPr>
        <xdr:cNvPr id="312345" name="Text Box 25" hidden="1">
          <a:extLst>
            <a:ext uri="{FF2B5EF4-FFF2-40B4-BE49-F238E27FC236}">
              <a16:creationId xmlns:a16="http://schemas.microsoft.com/office/drawing/2014/main" id="{87DCCA14-7AEF-488C-AFE5-84EF0A52B32A}"/>
            </a:ext>
          </a:extLst>
        </xdr:cNvPr>
        <xdr:cNvSpPr txBox="1">
          <a:spLocks noChangeArrowheads="1"/>
        </xdr:cNvSpPr>
      </xdr:nvSpPr>
      <xdr:spPr bwMode="auto">
        <a:xfrm>
          <a:off x="3994150" y="45256450"/>
          <a:ext cx="1314450" cy="3835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229</xdr:row>
      <xdr:rowOff>126206</xdr:rowOff>
    </xdr:from>
    <xdr:to>
      <xdr:col>5</xdr:col>
      <xdr:colOff>609600</xdr:colOff>
      <xdr:row>248</xdr:row>
      <xdr:rowOff>164306</xdr:rowOff>
    </xdr:to>
    <xdr:sp macro="" textlink="">
      <xdr:nvSpPr>
        <xdr:cNvPr id="312344" name="Text Box 24" hidden="1">
          <a:extLst>
            <a:ext uri="{FF2B5EF4-FFF2-40B4-BE49-F238E27FC236}">
              <a16:creationId xmlns:a16="http://schemas.microsoft.com/office/drawing/2014/main" id="{CEBEC7BE-1570-47A7-981B-4A18CD024042}"/>
            </a:ext>
          </a:extLst>
        </xdr:cNvPr>
        <xdr:cNvSpPr txBox="1">
          <a:spLocks noChangeArrowheads="1"/>
        </xdr:cNvSpPr>
      </xdr:nvSpPr>
      <xdr:spPr bwMode="auto">
        <a:xfrm>
          <a:off x="3994150" y="45808900"/>
          <a:ext cx="1314450" cy="353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230</xdr:row>
      <xdr:rowOff>126206</xdr:rowOff>
    </xdr:from>
    <xdr:to>
      <xdr:col>5</xdr:col>
      <xdr:colOff>609600</xdr:colOff>
      <xdr:row>236</xdr:row>
      <xdr:rowOff>88106</xdr:rowOff>
    </xdr:to>
    <xdr:sp macro="" textlink="">
      <xdr:nvSpPr>
        <xdr:cNvPr id="312343" name="Text Box 23" hidden="1">
          <a:extLst>
            <a:ext uri="{FF2B5EF4-FFF2-40B4-BE49-F238E27FC236}">
              <a16:creationId xmlns:a16="http://schemas.microsoft.com/office/drawing/2014/main" id="{2EB2FC6E-05DD-4265-97BF-2D7B293A1A1B}"/>
            </a:ext>
          </a:extLst>
        </xdr:cNvPr>
        <xdr:cNvSpPr txBox="1">
          <a:spLocks noChangeArrowheads="1"/>
        </xdr:cNvSpPr>
      </xdr:nvSpPr>
      <xdr:spPr bwMode="auto">
        <a:xfrm>
          <a:off x="3994150" y="45993050"/>
          <a:ext cx="1314450" cy="1073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207</xdr:row>
      <xdr:rowOff>50006</xdr:rowOff>
    </xdr:from>
    <xdr:to>
      <xdr:col>5</xdr:col>
      <xdr:colOff>609600</xdr:colOff>
      <xdr:row>213</xdr:row>
      <xdr:rowOff>88106</xdr:rowOff>
    </xdr:to>
    <xdr:sp macro="" textlink="">
      <xdr:nvSpPr>
        <xdr:cNvPr id="312342" name="Text Box 22" hidden="1">
          <a:extLst>
            <a:ext uri="{FF2B5EF4-FFF2-40B4-BE49-F238E27FC236}">
              <a16:creationId xmlns:a16="http://schemas.microsoft.com/office/drawing/2014/main" id="{10CC6170-32F4-4FC7-BA21-342EC3EB44E9}"/>
            </a:ext>
          </a:extLst>
        </xdr:cNvPr>
        <xdr:cNvSpPr txBox="1">
          <a:spLocks noChangeArrowheads="1"/>
        </xdr:cNvSpPr>
      </xdr:nvSpPr>
      <xdr:spPr bwMode="auto">
        <a:xfrm>
          <a:off x="3994150" y="4168775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209</xdr:row>
      <xdr:rowOff>126206</xdr:rowOff>
    </xdr:from>
    <xdr:to>
      <xdr:col>5</xdr:col>
      <xdr:colOff>609600</xdr:colOff>
      <xdr:row>214</xdr:row>
      <xdr:rowOff>126206</xdr:rowOff>
    </xdr:to>
    <xdr:sp macro="" textlink="">
      <xdr:nvSpPr>
        <xdr:cNvPr id="312341" name="Text Box 21" hidden="1">
          <a:extLst>
            <a:ext uri="{FF2B5EF4-FFF2-40B4-BE49-F238E27FC236}">
              <a16:creationId xmlns:a16="http://schemas.microsoft.com/office/drawing/2014/main" id="{9E1DFC1B-5E0C-4098-9606-13C2A8F7658A}"/>
            </a:ext>
          </a:extLst>
        </xdr:cNvPr>
        <xdr:cNvSpPr txBox="1">
          <a:spLocks noChangeArrowheads="1"/>
        </xdr:cNvSpPr>
      </xdr:nvSpPr>
      <xdr:spPr bwMode="auto">
        <a:xfrm>
          <a:off x="3994150" y="42125900"/>
          <a:ext cx="1314450" cy="920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211</xdr:row>
      <xdr:rowOff>126206</xdr:rowOff>
    </xdr:from>
    <xdr:to>
      <xdr:col>5</xdr:col>
      <xdr:colOff>609600</xdr:colOff>
      <xdr:row>215</xdr:row>
      <xdr:rowOff>164306</xdr:rowOff>
    </xdr:to>
    <xdr:sp macro="" textlink="">
      <xdr:nvSpPr>
        <xdr:cNvPr id="312340" name="Text Box 20" hidden="1">
          <a:extLst>
            <a:ext uri="{FF2B5EF4-FFF2-40B4-BE49-F238E27FC236}">
              <a16:creationId xmlns:a16="http://schemas.microsoft.com/office/drawing/2014/main" id="{377D7A44-1B1E-4E94-AD5A-DCAC89A3F208}"/>
            </a:ext>
          </a:extLst>
        </xdr:cNvPr>
        <xdr:cNvSpPr txBox="1">
          <a:spLocks noChangeArrowheads="1"/>
        </xdr:cNvSpPr>
      </xdr:nvSpPr>
      <xdr:spPr bwMode="auto">
        <a:xfrm>
          <a:off x="3994150" y="424942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213</xdr:row>
      <xdr:rowOff>126206</xdr:rowOff>
    </xdr:from>
    <xdr:to>
      <xdr:col>5</xdr:col>
      <xdr:colOff>609600</xdr:colOff>
      <xdr:row>222</xdr:row>
      <xdr:rowOff>126206</xdr:rowOff>
    </xdr:to>
    <xdr:sp macro="" textlink="">
      <xdr:nvSpPr>
        <xdr:cNvPr id="312339" name="Text Box 19" hidden="1">
          <a:extLst>
            <a:ext uri="{FF2B5EF4-FFF2-40B4-BE49-F238E27FC236}">
              <a16:creationId xmlns:a16="http://schemas.microsoft.com/office/drawing/2014/main" id="{E0FCF23C-E105-40FC-86A8-5E96813A6BAE}"/>
            </a:ext>
          </a:extLst>
        </xdr:cNvPr>
        <xdr:cNvSpPr txBox="1">
          <a:spLocks noChangeArrowheads="1"/>
        </xdr:cNvSpPr>
      </xdr:nvSpPr>
      <xdr:spPr bwMode="auto">
        <a:xfrm>
          <a:off x="3994150" y="42862500"/>
          <a:ext cx="1314450" cy="1657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312338" name="Text Box 18" hidden="1">
          <a:extLst>
            <a:ext uri="{FF2B5EF4-FFF2-40B4-BE49-F238E27FC236}">
              <a16:creationId xmlns:a16="http://schemas.microsoft.com/office/drawing/2014/main" id="{DA728862-80AD-4483-A29F-A7A162307DA2}"/>
            </a:ext>
          </a:extLst>
        </xdr:cNvPr>
        <xdr:cNvSpPr txBox="1">
          <a:spLocks noChangeArrowheads="1"/>
        </xdr:cNvSpPr>
      </xdr:nvSpPr>
      <xdr:spPr bwMode="auto">
        <a:xfrm>
          <a:off x="3994150" y="2654300"/>
          <a:ext cx="13144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50007</xdr:rowOff>
    </xdr:from>
    <xdr:to>
      <xdr:col>5</xdr:col>
      <xdr:colOff>609600</xdr:colOff>
      <xdr:row>78</xdr:row>
      <xdr:rowOff>2381</xdr:rowOff>
    </xdr:to>
    <xdr:sp macro="" textlink="">
      <xdr:nvSpPr>
        <xdr:cNvPr id="312337" name="Text Box 17" hidden="1">
          <a:extLst>
            <a:ext uri="{FF2B5EF4-FFF2-40B4-BE49-F238E27FC236}">
              <a16:creationId xmlns:a16="http://schemas.microsoft.com/office/drawing/2014/main" id="{CCCD26B6-3D83-4717-AA41-51504AAF6AFF}"/>
            </a:ext>
          </a:extLst>
        </xdr:cNvPr>
        <xdr:cNvSpPr txBox="1">
          <a:spLocks noChangeArrowheads="1"/>
        </xdr:cNvSpPr>
      </xdr:nvSpPr>
      <xdr:spPr bwMode="auto">
        <a:xfrm>
          <a:off x="3994150" y="16198850"/>
          <a:ext cx="1314450" cy="692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50007</xdr:rowOff>
    </xdr:from>
    <xdr:to>
      <xdr:col>5</xdr:col>
      <xdr:colOff>609600</xdr:colOff>
      <xdr:row>79</xdr:row>
      <xdr:rowOff>49212</xdr:rowOff>
    </xdr:to>
    <xdr:sp macro="" textlink="">
      <xdr:nvSpPr>
        <xdr:cNvPr id="312336" name="Text Box 16" hidden="1">
          <a:extLst>
            <a:ext uri="{FF2B5EF4-FFF2-40B4-BE49-F238E27FC236}">
              <a16:creationId xmlns:a16="http://schemas.microsoft.com/office/drawing/2014/main" id="{A7C4382E-86A3-4046-8E7C-15086E743C9F}"/>
            </a:ext>
          </a:extLst>
        </xdr:cNvPr>
        <xdr:cNvSpPr txBox="1">
          <a:spLocks noChangeArrowheads="1"/>
        </xdr:cNvSpPr>
      </xdr:nvSpPr>
      <xdr:spPr bwMode="auto">
        <a:xfrm>
          <a:off x="3994150" y="1619885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169069</xdr:rowOff>
    </xdr:from>
    <xdr:to>
      <xdr:col>5</xdr:col>
      <xdr:colOff>609600</xdr:colOff>
      <xdr:row>80</xdr:row>
      <xdr:rowOff>2381</xdr:rowOff>
    </xdr:to>
    <xdr:sp macro="" textlink="">
      <xdr:nvSpPr>
        <xdr:cNvPr id="312335" name="Text Box 15" hidden="1">
          <a:extLst>
            <a:ext uri="{FF2B5EF4-FFF2-40B4-BE49-F238E27FC236}">
              <a16:creationId xmlns:a16="http://schemas.microsoft.com/office/drawing/2014/main" id="{B3546F50-B39A-416B-94A1-422D11D6C82A}"/>
            </a:ext>
          </a:extLst>
        </xdr:cNvPr>
        <xdr:cNvSpPr txBox="1">
          <a:spLocks noChangeArrowheads="1"/>
        </xdr:cNvSpPr>
      </xdr:nvSpPr>
      <xdr:spPr bwMode="auto">
        <a:xfrm>
          <a:off x="3994150" y="16313150"/>
          <a:ext cx="1314450" cy="958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162720</xdr:rowOff>
    </xdr:from>
    <xdr:to>
      <xdr:col>5</xdr:col>
      <xdr:colOff>609600</xdr:colOff>
      <xdr:row>83</xdr:row>
      <xdr:rowOff>18257</xdr:rowOff>
    </xdr:to>
    <xdr:sp macro="" textlink="">
      <xdr:nvSpPr>
        <xdr:cNvPr id="312334" name="Text Box 14" hidden="1">
          <a:extLst>
            <a:ext uri="{FF2B5EF4-FFF2-40B4-BE49-F238E27FC236}">
              <a16:creationId xmlns:a16="http://schemas.microsoft.com/office/drawing/2014/main" id="{F218059C-462B-471B-B2C8-716D8B59A3EA}"/>
            </a:ext>
          </a:extLst>
        </xdr:cNvPr>
        <xdr:cNvSpPr txBox="1">
          <a:spLocks noChangeArrowheads="1"/>
        </xdr:cNvSpPr>
      </xdr:nvSpPr>
      <xdr:spPr bwMode="auto">
        <a:xfrm>
          <a:off x="3994150" y="16497300"/>
          <a:ext cx="1314450" cy="1365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79</xdr:row>
      <xdr:rowOff>111125</xdr:rowOff>
    </xdr:from>
    <xdr:to>
      <xdr:col>5</xdr:col>
      <xdr:colOff>609600</xdr:colOff>
      <xdr:row>88</xdr:row>
      <xdr:rowOff>69057</xdr:rowOff>
    </xdr:to>
    <xdr:sp macro="" textlink="">
      <xdr:nvSpPr>
        <xdr:cNvPr id="312333" name="Text Box 13" hidden="1">
          <a:extLst>
            <a:ext uri="{FF2B5EF4-FFF2-40B4-BE49-F238E27FC236}">
              <a16:creationId xmlns:a16="http://schemas.microsoft.com/office/drawing/2014/main" id="{252B37E3-4EF9-4736-8F7D-29CF0FFDF632}"/>
            </a:ext>
          </a:extLst>
        </xdr:cNvPr>
        <xdr:cNvSpPr txBox="1">
          <a:spLocks noChangeArrowheads="1"/>
        </xdr:cNvSpPr>
      </xdr:nvSpPr>
      <xdr:spPr bwMode="auto">
        <a:xfrm>
          <a:off x="3994150" y="17195800"/>
          <a:ext cx="1314450" cy="1701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102394</xdr:rowOff>
    </xdr:from>
    <xdr:to>
      <xdr:col>5</xdr:col>
      <xdr:colOff>609600</xdr:colOff>
      <xdr:row>100</xdr:row>
      <xdr:rowOff>0</xdr:rowOff>
    </xdr:to>
    <xdr:sp macro="" textlink="">
      <xdr:nvSpPr>
        <xdr:cNvPr id="312332" name="Text Box 12" hidden="1">
          <a:extLst>
            <a:ext uri="{FF2B5EF4-FFF2-40B4-BE49-F238E27FC236}">
              <a16:creationId xmlns:a16="http://schemas.microsoft.com/office/drawing/2014/main" id="{7EC3AE11-B17A-4F23-875C-8057673863A1}"/>
            </a:ext>
          </a:extLst>
        </xdr:cNvPr>
        <xdr:cNvSpPr txBox="1">
          <a:spLocks noChangeArrowheads="1"/>
        </xdr:cNvSpPr>
      </xdr:nvSpPr>
      <xdr:spPr bwMode="auto">
        <a:xfrm>
          <a:off x="3994150" y="203708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102394</xdr:rowOff>
    </xdr:from>
    <xdr:to>
      <xdr:col>5</xdr:col>
      <xdr:colOff>609600</xdr:colOff>
      <xdr:row>100</xdr:row>
      <xdr:rowOff>180181</xdr:rowOff>
    </xdr:to>
    <xdr:sp macro="" textlink="">
      <xdr:nvSpPr>
        <xdr:cNvPr id="312331" name="Text Box 11" hidden="1">
          <a:extLst>
            <a:ext uri="{FF2B5EF4-FFF2-40B4-BE49-F238E27FC236}">
              <a16:creationId xmlns:a16="http://schemas.microsoft.com/office/drawing/2014/main" id="{B3AA88FA-DC57-47BA-A3C6-D9147E95F6E2}"/>
            </a:ext>
          </a:extLst>
        </xdr:cNvPr>
        <xdr:cNvSpPr txBox="1">
          <a:spLocks noChangeArrowheads="1"/>
        </xdr:cNvSpPr>
      </xdr:nvSpPr>
      <xdr:spPr bwMode="auto">
        <a:xfrm>
          <a:off x="3994150" y="2055495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97</xdr:row>
      <xdr:rowOff>102394</xdr:rowOff>
    </xdr:from>
    <xdr:to>
      <xdr:col>5</xdr:col>
      <xdr:colOff>609600</xdr:colOff>
      <xdr:row>101</xdr:row>
      <xdr:rowOff>124619</xdr:rowOff>
    </xdr:to>
    <xdr:sp macro="" textlink="">
      <xdr:nvSpPr>
        <xdr:cNvPr id="312330" name="Text Box 10" hidden="1">
          <a:extLst>
            <a:ext uri="{FF2B5EF4-FFF2-40B4-BE49-F238E27FC236}">
              <a16:creationId xmlns:a16="http://schemas.microsoft.com/office/drawing/2014/main" id="{84DFF8CB-6854-40A1-A05F-9B3D6D17187F}"/>
            </a:ext>
          </a:extLst>
        </xdr:cNvPr>
        <xdr:cNvSpPr txBox="1">
          <a:spLocks noChangeArrowheads="1"/>
        </xdr:cNvSpPr>
      </xdr:nvSpPr>
      <xdr:spPr bwMode="auto">
        <a:xfrm>
          <a:off x="3994150" y="207391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98</xdr:row>
      <xdr:rowOff>102394</xdr:rowOff>
    </xdr:from>
    <xdr:to>
      <xdr:col>5</xdr:col>
      <xdr:colOff>609600</xdr:colOff>
      <xdr:row>102</xdr:row>
      <xdr:rowOff>124619</xdr:rowOff>
    </xdr:to>
    <xdr:sp macro="" textlink="">
      <xdr:nvSpPr>
        <xdr:cNvPr id="312329" name="Text Box 9" hidden="1">
          <a:extLst>
            <a:ext uri="{FF2B5EF4-FFF2-40B4-BE49-F238E27FC236}">
              <a16:creationId xmlns:a16="http://schemas.microsoft.com/office/drawing/2014/main" id="{C4E0B211-9B7F-4B48-AC2A-D6C1FAD35617}"/>
            </a:ext>
          </a:extLst>
        </xdr:cNvPr>
        <xdr:cNvSpPr txBox="1">
          <a:spLocks noChangeArrowheads="1"/>
        </xdr:cNvSpPr>
      </xdr:nvSpPr>
      <xdr:spPr bwMode="auto">
        <a:xfrm>
          <a:off x="3994150" y="2092325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120</xdr:row>
      <xdr:rowOff>84137</xdr:rowOff>
    </xdr:from>
    <xdr:to>
      <xdr:col>5</xdr:col>
      <xdr:colOff>609600</xdr:colOff>
      <xdr:row>125</xdr:row>
      <xdr:rowOff>125412</xdr:rowOff>
    </xdr:to>
    <xdr:sp macro="" textlink="">
      <xdr:nvSpPr>
        <xdr:cNvPr id="312328" name="Text Box 8" hidden="1">
          <a:extLst>
            <a:ext uri="{FF2B5EF4-FFF2-40B4-BE49-F238E27FC236}">
              <a16:creationId xmlns:a16="http://schemas.microsoft.com/office/drawing/2014/main" id="{866AAD52-1FFD-44F0-9CAA-D29FEACF3BC9}"/>
            </a:ext>
          </a:extLst>
        </xdr:cNvPr>
        <xdr:cNvSpPr txBox="1">
          <a:spLocks noChangeArrowheads="1"/>
        </xdr:cNvSpPr>
      </xdr:nvSpPr>
      <xdr:spPr bwMode="auto">
        <a:xfrm>
          <a:off x="3994150" y="25025350"/>
          <a:ext cx="1314450" cy="96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121</xdr:row>
      <xdr:rowOff>85724</xdr:rowOff>
    </xdr:from>
    <xdr:to>
      <xdr:col>5</xdr:col>
      <xdr:colOff>609600</xdr:colOff>
      <xdr:row>125</xdr:row>
      <xdr:rowOff>125412</xdr:rowOff>
    </xdr:to>
    <xdr:sp macro="" textlink="">
      <xdr:nvSpPr>
        <xdr:cNvPr id="312327" name="Text Box 7" hidden="1">
          <a:extLst>
            <a:ext uri="{FF2B5EF4-FFF2-40B4-BE49-F238E27FC236}">
              <a16:creationId xmlns:a16="http://schemas.microsoft.com/office/drawing/2014/main" id="{B3E2ED39-5CF3-4144-9BBE-D680989986B7}"/>
            </a:ext>
          </a:extLst>
        </xdr:cNvPr>
        <xdr:cNvSpPr txBox="1">
          <a:spLocks noChangeArrowheads="1"/>
        </xdr:cNvSpPr>
      </xdr:nvSpPr>
      <xdr:spPr bwMode="auto">
        <a:xfrm>
          <a:off x="3994150" y="252095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122</xdr:row>
      <xdr:rowOff>65087</xdr:rowOff>
    </xdr:from>
    <xdr:to>
      <xdr:col>5</xdr:col>
      <xdr:colOff>609600</xdr:colOff>
      <xdr:row>125</xdr:row>
      <xdr:rowOff>125412</xdr:rowOff>
    </xdr:to>
    <xdr:sp macro="" textlink="">
      <xdr:nvSpPr>
        <xdr:cNvPr id="312326" name="Text Box 6" hidden="1">
          <a:extLst>
            <a:ext uri="{FF2B5EF4-FFF2-40B4-BE49-F238E27FC236}">
              <a16:creationId xmlns:a16="http://schemas.microsoft.com/office/drawing/2014/main" id="{D621EBD7-4FD6-42A9-B56F-07785B99FDCE}"/>
            </a:ext>
          </a:extLst>
        </xdr:cNvPr>
        <xdr:cNvSpPr txBox="1">
          <a:spLocks noChangeArrowheads="1"/>
        </xdr:cNvSpPr>
      </xdr:nvSpPr>
      <xdr:spPr bwMode="auto">
        <a:xfrm>
          <a:off x="3994150" y="25393650"/>
          <a:ext cx="1314450" cy="596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122</xdr:row>
      <xdr:rowOff>41274</xdr:rowOff>
    </xdr:from>
    <xdr:to>
      <xdr:col>5</xdr:col>
      <xdr:colOff>609600</xdr:colOff>
      <xdr:row>125</xdr:row>
      <xdr:rowOff>125412</xdr:rowOff>
    </xdr:to>
    <xdr:sp macro="" textlink="">
      <xdr:nvSpPr>
        <xdr:cNvPr id="312325" name="Text Box 5" hidden="1">
          <a:extLst>
            <a:ext uri="{FF2B5EF4-FFF2-40B4-BE49-F238E27FC236}">
              <a16:creationId xmlns:a16="http://schemas.microsoft.com/office/drawing/2014/main" id="{C60A3970-7BA3-4252-9EC3-15C3FD244C28}"/>
            </a:ext>
          </a:extLst>
        </xdr:cNvPr>
        <xdr:cNvSpPr txBox="1">
          <a:spLocks noChangeArrowheads="1"/>
        </xdr:cNvSpPr>
      </xdr:nvSpPr>
      <xdr:spPr bwMode="auto">
        <a:xfrm>
          <a:off x="3994150" y="25361900"/>
          <a:ext cx="1314450" cy="628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24</xdr:row>
      <xdr:rowOff>130175</xdr:rowOff>
    </xdr:from>
    <xdr:to>
      <xdr:col>22</xdr:col>
      <xdr:colOff>647700</xdr:colOff>
      <xdr:row>28</xdr:row>
      <xdr:rowOff>168275</xdr:rowOff>
    </xdr:to>
    <xdr:sp macro="" textlink="">
      <xdr:nvSpPr>
        <xdr:cNvPr id="312322" name="Text Box 2" hidden="1">
          <a:extLst>
            <a:ext uri="{FF2B5EF4-FFF2-40B4-BE49-F238E27FC236}">
              <a16:creationId xmlns:a16="http://schemas.microsoft.com/office/drawing/2014/main" id="{C3534DDB-508C-41FE-B150-11F7E31A5E2B}"/>
            </a:ext>
          </a:extLst>
        </xdr:cNvPr>
        <xdr:cNvSpPr txBox="1">
          <a:spLocks noChangeArrowheads="1"/>
        </xdr:cNvSpPr>
      </xdr:nvSpPr>
      <xdr:spPr bwMode="auto">
        <a:xfrm>
          <a:off x="17526000" y="57785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146</xdr:row>
      <xdr:rowOff>50006</xdr:rowOff>
    </xdr:from>
    <xdr:to>
      <xdr:col>22</xdr:col>
      <xdr:colOff>647700</xdr:colOff>
      <xdr:row>150</xdr:row>
      <xdr:rowOff>88106</xdr:rowOff>
    </xdr:to>
    <xdr:sp macro="" textlink="">
      <xdr:nvSpPr>
        <xdr:cNvPr id="312321" name="Text Box 1" hidden="1">
          <a:extLst>
            <a:ext uri="{FF2B5EF4-FFF2-40B4-BE49-F238E27FC236}">
              <a16:creationId xmlns:a16="http://schemas.microsoft.com/office/drawing/2014/main" id="{F7A85577-42A2-48D6-953F-4F95ED7B7DCB}"/>
            </a:ext>
          </a:extLst>
        </xdr:cNvPr>
        <xdr:cNvSpPr txBox="1">
          <a:spLocks noChangeArrowheads="1"/>
        </xdr:cNvSpPr>
      </xdr:nvSpPr>
      <xdr:spPr bwMode="auto">
        <a:xfrm>
          <a:off x="17526000" y="297942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30</xdr:row>
      <xdr:rowOff>92075</xdr:rowOff>
    </xdr:from>
    <xdr:to>
      <xdr:col>22</xdr:col>
      <xdr:colOff>609600</xdr:colOff>
      <xdr:row>34</xdr:row>
      <xdr:rowOff>168275</xdr:rowOff>
    </xdr:to>
    <xdr:sp macro="" textlink="">
      <xdr:nvSpPr>
        <xdr:cNvPr id="312352" name="Text Box 32" hidden="1">
          <a:extLst>
            <a:ext uri="{FF2B5EF4-FFF2-40B4-BE49-F238E27FC236}">
              <a16:creationId xmlns:a16="http://schemas.microsoft.com/office/drawing/2014/main" id="{C3B50093-3956-44EE-AEC7-FA28E6561D97}"/>
            </a:ext>
          </a:extLst>
        </xdr:cNvPr>
        <xdr:cNvSpPr txBox="1">
          <a:spLocks noChangeArrowheads="1"/>
        </xdr:cNvSpPr>
      </xdr:nvSpPr>
      <xdr:spPr bwMode="auto">
        <a:xfrm>
          <a:off x="17564100" y="6845300"/>
          <a:ext cx="125730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114300</xdr:colOff>
      <xdr:row>31</xdr:row>
      <xdr:rowOff>92075</xdr:rowOff>
    </xdr:from>
    <xdr:to>
      <xdr:col>17</xdr:col>
      <xdr:colOff>609600</xdr:colOff>
      <xdr:row>35</xdr:row>
      <xdr:rowOff>168275</xdr:rowOff>
    </xdr:to>
    <xdr:sp macro="" textlink="">
      <xdr:nvSpPr>
        <xdr:cNvPr id="312353" name="Text Box 33" hidden="1">
          <a:extLst>
            <a:ext uri="{FF2B5EF4-FFF2-40B4-BE49-F238E27FC236}">
              <a16:creationId xmlns:a16="http://schemas.microsoft.com/office/drawing/2014/main" id="{36EC1BD6-6892-4A76-9A40-6AB759BF6AED}"/>
            </a:ext>
          </a:extLst>
        </xdr:cNvPr>
        <xdr:cNvSpPr txBox="1">
          <a:spLocks noChangeArrowheads="1"/>
        </xdr:cNvSpPr>
      </xdr:nvSpPr>
      <xdr:spPr bwMode="auto">
        <a:xfrm>
          <a:off x="13677900" y="7029450"/>
          <a:ext cx="125730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6</xdr:row>
      <xdr:rowOff>114300</xdr:rowOff>
    </xdr:from>
    <xdr:to>
      <xdr:col>19</xdr:col>
      <xdr:colOff>571500</xdr:colOff>
      <xdr:row>10</xdr:row>
      <xdr:rowOff>152400</xdr:rowOff>
    </xdr:to>
    <xdr:sp macro="" textlink="">
      <xdr:nvSpPr>
        <xdr:cNvPr id="312380" name="Text Box 60" hidden="1">
          <a:extLst>
            <a:ext uri="{FF2B5EF4-FFF2-40B4-BE49-F238E27FC236}">
              <a16:creationId xmlns:a16="http://schemas.microsoft.com/office/drawing/2014/main" id="{53624875-A8CA-4383-B3E5-1DCB6657BB78}"/>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220</xdr:row>
      <xdr:rowOff>142081</xdr:rowOff>
    </xdr:from>
    <xdr:to>
      <xdr:col>5</xdr:col>
      <xdr:colOff>609600</xdr:colOff>
      <xdr:row>243</xdr:row>
      <xdr:rowOff>142081</xdr:rowOff>
    </xdr:to>
    <xdr:sp macro="" textlink="">
      <xdr:nvSpPr>
        <xdr:cNvPr id="312379" name="Text Box 59" hidden="1">
          <a:extLst>
            <a:ext uri="{FF2B5EF4-FFF2-40B4-BE49-F238E27FC236}">
              <a16:creationId xmlns:a16="http://schemas.microsoft.com/office/drawing/2014/main" id="{3FA73798-BCAE-40BD-B929-BDAAA4E266D8}"/>
            </a:ext>
          </a:extLst>
        </xdr:cNvPr>
        <xdr:cNvSpPr txBox="1">
          <a:spLocks noChangeArrowheads="1"/>
        </xdr:cNvSpPr>
      </xdr:nvSpPr>
      <xdr:spPr bwMode="auto">
        <a:xfrm>
          <a:off x="3994150" y="4417695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222</xdr:row>
      <xdr:rowOff>103981</xdr:rowOff>
    </xdr:from>
    <xdr:to>
      <xdr:col>5</xdr:col>
      <xdr:colOff>609600</xdr:colOff>
      <xdr:row>243</xdr:row>
      <xdr:rowOff>65881</xdr:rowOff>
    </xdr:to>
    <xdr:sp macro="" textlink="">
      <xdr:nvSpPr>
        <xdr:cNvPr id="312378" name="Text Box 58" hidden="1">
          <a:extLst>
            <a:ext uri="{FF2B5EF4-FFF2-40B4-BE49-F238E27FC236}">
              <a16:creationId xmlns:a16="http://schemas.microsoft.com/office/drawing/2014/main" id="{373B89C6-EA34-4523-89DC-4A7C805F5286}"/>
            </a:ext>
          </a:extLst>
        </xdr:cNvPr>
        <xdr:cNvSpPr txBox="1">
          <a:spLocks noChangeArrowheads="1"/>
        </xdr:cNvSpPr>
      </xdr:nvSpPr>
      <xdr:spPr bwMode="auto">
        <a:xfrm>
          <a:off x="3994150" y="44507150"/>
          <a:ext cx="1314450" cy="3835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225</xdr:row>
      <xdr:rowOff>103981</xdr:rowOff>
    </xdr:from>
    <xdr:to>
      <xdr:col>5</xdr:col>
      <xdr:colOff>609600</xdr:colOff>
      <xdr:row>244</xdr:row>
      <xdr:rowOff>142081</xdr:rowOff>
    </xdr:to>
    <xdr:sp macro="" textlink="">
      <xdr:nvSpPr>
        <xdr:cNvPr id="312377" name="Text Box 57" hidden="1">
          <a:extLst>
            <a:ext uri="{FF2B5EF4-FFF2-40B4-BE49-F238E27FC236}">
              <a16:creationId xmlns:a16="http://schemas.microsoft.com/office/drawing/2014/main" id="{66236043-EF53-4FB0-A0FF-3434B5AF95E0}"/>
            </a:ext>
          </a:extLst>
        </xdr:cNvPr>
        <xdr:cNvSpPr txBox="1">
          <a:spLocks noChangeArrowheads="1"/>
        </xdr:cNvSpPr>
      </xdr:nvSpPr>
      <xdr:spPr bwMode="auto">
        <a:xfrm>
          <a:off x="3994150" y="45059600"/>
          <a:ext cx="1314450" cy="353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226</xdr:row>
      <xdr:rowOff>103981</xdr:rowOff>
    </xdr:from>
    <xdr:to>
      <xdr:col>5</xdr:col>
      <xdr:colOff>609600</xdr:colOff>
      <xdr:row>232</xdr:row>
      <xdr:rowOff>65881</xdr:rowOff>
    </xdr:to>
    <xdr:sp macro="" textlink="">
      <xdr:nvSpPr>
        <xdr:cNvPr id="312376" name="Text Box 56" hidden="1">
          <a:extLst>
            <a:ext uri="{FF2B5EF4-FFF2-40B4-BE49-F238E27FC236}">
              <a16:creationId xmlns:a16="http://schemas.microsoft.com/office/drawing/2014/main" id="{FBDDAAEF-CC92-4ABF-8C0E-87D2136BD04C}"/>
            </a:ext>
          </a:extLst>
        </xdr:cNvPr>
        <xdr:cNvSpPr txBox="1">
          <a:spLocks noChangeArrowheads="1"/>
        </xdr:cNvSpPr>
      </xdr:nvSpPr>
      <xdr:spPr bwMode="auto">
        <a:xfrm>
          <a:off x="3994150" y="45243750"/>
          <a:ext cx="1314450" cy="1073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27781</xdr:rowOff>
    </xdr:from>
    <xdr:to>
      <xdr:col>5</xdr:col>
      <xdr:colOff>609600</xdr:colOff>
      <xdr:row>209</xdr:row>
      <xdr:rowOff>65881</xdr:rowOff>
    </xdr:to>
    <xdr:sp macro="" textlink="">
      <xdr:nvSpPr>
        <xdr:cNvPr id="312375" name="Text Box 55" hidden="1">
          <a:extLst>
            <a:ext uri="{FF2B5EF4-FFF2-40B4-BE49-F238E27FC236}">
              <a16:creationId xmlns:a16="http://schemas.microsoft.com/office/drawing/2014/main" id="{9671EAD1-CF55-4CE8-878D-59C2C34AAF02}"/>
            </a:ext>
          </a:extLst>
        </xdr:cNvPr>
        <xdr:cNvSpPr txBox="1">
          <a:spLocks noChangeArrowheads="1"/>
        </xdr:cNvSpPr>
      </xdr:nvSpPr>
      <xdr:spPr bwMode="auto">
        <a:xfrm>
          <a:off x="3994150" y="4093845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205</xdr:row>
      <xdr:rowOff>103981</xdr:rowOff>
    </xdr:from>
    <xdr:to>
      <xdr:col>5</xdr:col>
      <xdr:colOff>609600</xdr:colOff>
      <xdr:row>210</xdr:row>
      <xdr:rowOff>123031</xdr:rowOff>
    </xdr:to>
    <xdr:sp macro="" textlink="">
      <xdr:nvSpPr>
        <xdr:cNvPr id="312374" name="Text Box 54" hidden="1">
          <a:extLst>
            <a:ext uri="{FF2B5EF4-FFF2-40B4-BE49-F238E27FC236}">
              <a16:creationId xmlns:a16="http://schemas.microsoft.com/office/drawing/2014/main" id="{B8CB7696-6CBD-4D4B-939D-2D3592DFBA48}"/>
            </a:ext>
          </a:extLst>
        </xdr:cNvPr>
        <xdr:cNvSpPr txBox="1">
          <a:spLocks noChangeArrowheads="1"/>
        </xdr:cNvSpPr>
      </xdr:nvSpPr>
      <xdr:spPr bwMode="auto">
        <a:xfrm>
          <a:off x="3994150" y="4137660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207</xdr:row>
      <xdr:rowOff>103981</xdr:rowOff>
    </xdr:from>
    <xdr:to>
      <xdr:col>5</xdr:col>
      <xdr:colOff>609600</xdr:colOff>
      <xdr:row>211</xdr:row>
      <xdr:rowOff>142081</xdr:rowOff>
    </xdr:to>
    <xdr:sp macro="" textlink="">
      <xdr:nvSpPr>
        <xdr:cNvPr id="312373" name="Text Box 53" hidden="1">
          <a:extLst>
            <a:ext uri="{FF2B5EF4-FFF2-40B4-BE49-F238E27FC236}">
              <a16:creationId xmlns:a16="http://schemas.microsoft.com/office/drawing/2014/main" id="{F5DC6244-C4CA-4CD9-B958-B537659060E9}"/>
            </a:ext>
          </a:extLst>
        </xdr:cNvPr>
        <xdr:cNvSpPr txBox="1">
          <a:spLocks noChangeArrowheads="1"/>
        </xdr:cNvSpPr>
      </xdr:nvSpPr>
      <xdr:spPr bwMode="auto">
        <a:xfrm>
          <a:off x="3994150" y="417449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209</xdr:row>
      <xdr:rowOff>103981</xdr:rowOff>
    </xdr:from>
    <xdr:to>
      <xdr:col>5</xdr:col>
      <xdr:colOff>609600</xdr:colOff>
      <xdr:row>218</xdr:row>
      <xdr:rowOff>123031</xdr:rowOff>
    </xdr:to>
    <xdr:sp macro="" textlink="">
      <xdr:nvSpPr>
        <xdr:cNvPr id="312372" name="Text Box 52" hidden="1">
          <a:extLst>
            <a:ext uri="{FF2B5EF4-FFF2-40B4-BE49-F238E27FC236}">
              <a16:creationId xmlns:a16="http://schemas.microsoft.com/office/drawing/2014/main" id="{C5E945D5-3986-4643-8B19-D5EF73FA79D0}"/>
            </a:ext>
          </a:extLst>
        </xdr:cNvPr>
        <xdr:cNvSpPr txBox="1">
          <a:spLocks noChangeArrowheads="1"/>
        </xdr:cNvSpPr>
      </xdr:nvSpPr>
      <xdr:spPr bwMode="auto">
        <a:xfrm>
          <a:off x="3994150" y="4211320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70</xdr:row>
      <xdr:rowOff>35719</xdr:rowOff>
    </xdr:from>
    <xdr:to>
      <xdr:col>5</xdr:col>
      <xdr:colOff>609600</xdr:colOff>
      <xdr:row>73</xdr:row>
      <xdr:rowOff>173832</xdr:rowOff>
    </xdr:to>
    <xdr:sp macro="" textlink="">
      <xdr:nvSpPr>
        <xdr:cNvPr id="312370" name="Text Box 50" hidden="1">
          <a:extLst>
            <a:ext uri="{FF2B5EF4-FFF2-40B4-BE49-F238E27FC236}">
              <a16:creationId xmlns:a16="http://schemas.microsoft.com/office/drawing/2014/main" id="{51B3F5F0-03CB-446F-BAC8-7D93232BA013}"/>
            </a:ext>
          </a:extLst>
        </xdr:cNvPr>
        <xdr:cNvSpPr txBox="1">
          <a:spLocks noChangeArrowheads="1"/>
        </xdr:cNvSpPr>
      </xdr:nvSpPr>
      <xdr:spPr bwMode="auto">
        <a:xfrm>
          <a:off x="3994150" y="15449550"/>
          <a:ext cx="1314450" cy="692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70</xdr:row>
      <xdr:rowOff>35719</xdr:rowOff>
    </xdr:from>
    <xdr:to>
      <xdr:col>5</xdr:col>
      <xdr:colOff>609600</xdr:colOff>
      <xdr:row>75</xdr:row>
      <xdr:rowOff>48419</xdr:rowOff>
    </xdr:to>
    <xdr:sp macro="" textlink="">
      <xdr:nvSpPr>
        <xdr:cNvPr id="312369" name="Text Box 49" hidden="1">
          <a:extLst>
            <a:ext uri="{FF2B5EF4-FFF2-40B4-BE49-F238E27FC236}">
              <a16:creationId xmlns:a16="http://schemas.microsoft.com/office/drawing/2014/main" id="{4E27CBC6-FA75-43E0-B44B-AC1D7EF341E6}"/>
            </a:ext>
          </a:extLst>
        </xdr:cNvPr>
        <xdr:cNvSpPr txBox="1">
          <a:spLocks noChangeArrowheads="1"/>
        </xdr:cNvSpPr>
      </xdr:nvSpPr>
      <xdr:spPr bwMode="auto">
        <a:xfrm>
          <a:off x="3994150" y="1544955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70</xdr:row>
      <xdr:rowOff>150019</xdr:rowOff>
    </xdr:from>
    <xdr:to>
      <xdr:col>5</xdr:col>
      <xdr:colOff>609600</xdr:colOff>
      <xdr:row>76</xdr:row>
      <xdr:rowOff>8732</xdr:rowOff>
    </xdr:to>
    <xdr:sp macro="" textlink="">
      <xdr:nvSpPr>
        <xdr:cNvPr id="312368" name="Text Box 48" hidden="1">
          <a:extLst>
            <a:ext uri="{FF2B5EF4-FFF2-40B4-BE49-F238E27FC236}">
              <a16:creationId xmlns:a16="http://schemas.microsoft.com/office/drawing/2014/main" id="{44734B09-1C6B-41DD-848B-1823D2D6C72D}"/>
            </a:ext>
          </a:extLst>
        </xdr:cNvPr>
        <xdr:cNvSpPr txBox="1">
          <a:spLocks noChangeArrowheads="1"/>
        </xdr:cNvSpPr>
      </xdr:nvSpPr>
      <xdr:spPr bwMode="auto">
        <a:xfrm>
          <a:off x="3994150" y="15563850"/>
          <a:ext cx="1314450" cy="97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71</xdr:row>
      <xdr:rowOff>150019</xdr:rowOff>
    </xdr:from>
    <xdr:to>
      <xdr:col>5</xdr:col>
      <xdr:colOff>609600</xdr:colOff>
      <xdr:row>79</xdr:row>
      <xdr:rowOff>19050</xdr:rowOff>
    </xdr:to>
    <xdr:sp macro="" textlink="">
      <xdr:nvSpPr>
        <xdr:cNvPr id="312367" name="Text Box 47" hidden="1">
          <a:extLst>
            <a:ext uri="{FF2B5EF4-FFF2-40B4-BE49-F238E27FC236}">
              <a16:creationId xmlns:a16="http://schemas.microsoft.com/office/drawing/2014/main" id="{3887D86D-B178-43D9-9133-AACC3A09759A}"/>
            </a:ext>
          </a:extLst>
        </xdr:cNvPr>
        <xdr:cNvSpPr txBox="1">
          <a:spLocks noChangeArrowheads="1"/>
        </xdr:cNvSpPr>
      </xdr:nvSpPr>
      <xdr:spPr bwMode="auto">
        <a:xfrm>
          <a:off x="3994150" y="15748000"/>
          <a:ext cx="1314450" cy="1365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103982</xdr:rowOff>
    </xdr:from>
    <xdr:to>
      <xdr:col>5</xdr:col>
      <xdr:colOff>609600</xdr:colOff>
      <xdr:row>84</xdr:row>
      <xdr:rowOff>123032</xdr:rowOff>
    </xdr:to>
    <xdr:sp macro="" textlink="">
      <xdr:nvSpPr>
        <xdr:cNvPr id="312366" name="Text Box 46" hidden="1">
          <a:extLst>
            <a:ext uri="{FF2B5EF4-FFF2-40B4-BE49-F238E27FC236}">
              <a16:creationId xmlns:a16="http://schemas.microsoft.com/office/drawing/2014/main" id="{481989A4-E870-45A7-9E09-1B67AC6AC4DB}"/>
            </a:ext>
          </a:extLst>
        </xdr:cNvPr>
        <xdr:cNvSpPr txBox="1">
          <a:spLocks noChangeArrowheads="1"/>
        </xdr:cNvSpPr>
      </xdr:nvSpPr>
      <xdr:spPr bwMode="auto">
        <a:xfrm>
          <a:off x="3994150" y="16446500"/>
          <a:ext cx="1314450" cy="1720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91</xdr:row>
      <xdr:rowOff>86519</xdr:rowOff>
    </xdr:from>
    <xdr:to>
      <xdr:col>5</xdr:col>
      <xdr:colOff>609600</xdr:colOff>
      <xdr:row>96</xdr:row>
      <xdr:rowOff>9525</xdr:rowOff>
    </xdr:to>
    <xdr:sp macro="" textlink="">
      <xdr:nvSpPr>
        <xdr:cNvPr id="312365" name="Text Box 45" hidden="1">
          <a:extLst>
            <a:ext uri="{FF2B5EF4-FFF2-40B4-BE49-F238E27FC236}">
              <a16:creationId xmlns:a16="http://schemas.microsoft.com/office/drawing/2014/main" id="{63F665F0-FF13-40B1-8042-24C19FF5E7CA}"/>
            </a:ext>
          </a:extLst>
        </xdr:cNvPr>
        <xdr:cNvSpPr txBox="1">
          <a:spLocks noChangeArrowheads="1"/>
        </xdr:cNvSpPr>
      </xdr:nvSpPr>
      <xdr:spPr bwMode="auto">
        <a:xfrm>
          <a:off x="3994150" y="19621500"/>
          <a:ext cx="1314450" cy="831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86519</xdr:rowOff>
    </xdr:from>
    <xdr:to>
      <xdr:col>5</xdr:col>
      <xdr:colOff>609600</xdr:colOff>
      <xdr:row>97</xdr:row>
      <xdr:rowOff>9525</xdr:rowOff>
    </xdr:to>
    <xdr:sp macro="" textlink="">
      <xdr:nvSpPr>
        <xdr:cNvPr id="312364" name="Text Box 44" hidden="1">
          <a:extLst>
            <a:ext uri="{FF2B5EF4-FFF2-40B4-BE49-F238E27FC236}">
              <a16:creationId xmlns:a16="http://schemas.microsoft.com/office/drawing/2014/main" id="{BE88554A-90A8-42E3-859D-AE3FB0BF1FC4}"/>
            </a:ext>
          </a:extLst>
        </xdr:cNvPr>
        <xdr:cNvSpPr txBox="1">
          <a:spLocks noChangeArrowheads="1"/>
        </xdr:cNvSpPr>
      </xdr:nvSpPr>
      <xdr:spPr bwMode="auto">
        <a:xfrm>
          <a:off x="3994150" y="19805650"/>
          <a:ext cx="1314450" cy="831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93</xdr:row>
      <xdr:rowOff>86519</xdr:rowOff>
    </xdr:from>
    <xdr:to>
      <xdr:col>5</xdr:col>
      <xdr:colOff>609600</xdr:colOff>
      <xdr:row>98</xdr:row>
      <xdr:rowOff>9525</xdr:rowOff>
    </xdr:to>
    <xdr:sp macro="" textlink="">
      <xdr:nvSpPr>
        <xdr:cNvPr id="312363" name="Text Box 43" hidden="1">
          <a:extLst>
            <a:ext uri="{FF2B5EF4-FFF2-40B4-BE49-F238E27FC236}">
              <a16:creationId xmlns:a16="http://schemas.microsoft.com/office/drawing/2014/main" id="{E4D59710-5CE5-48DA-A30F-D9724E10D4CD}"/>
            </a:ext>
          </a:extLst>
        </xdr:cNvPr>
        <xdr:cNvSpPr txBox="1">
          <a:spLocks noChangeArrowheads="1"/>
        </xdr:cNvSpPr>
      </xdr:nvSpPr>
      <xdr:spPr bwMode="auto">
        <a:xfrm>
          <a:off x="3994150" y="19989800"/>
          <a:ext cx="1314450" cy="831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94</xdr:row>
      <xdr:rowOff>86519</xdr:rowOff>
    </xdr:from>
    <xdr:to>
      <xdr:col>5</xdr:col>
      <xdr:colOff>609600</xdr:colOff>
      <xdr:row>99</xdr:row>
      <xdr:rowOff>9526</xdr:rowOff>
    </xdr:to>
    <xdr:sp macro="" textlink="">
      <xdr:nvSpPr>
        <xdr:cNvPr id="312362" name="Text Box 42" hidden="1">
          <a:extLst>
            <a:ext uri="{FF2B5EF4-FFF2-40B4-BE49-F238E27FC236}">
              <a16:creationId xmlns:a16="http://schemas.microsoft.com/office/drawing/2014/main" id="{D35225BE-8C92-4CE8-BB2C-A325CB0F4E63}"/>
            </a:ext>
          </a:extLst>
        </xdr:cNvPr>
        <xdr:cNvSpPr txBox="1">
          <a:spLocks noChangeArrowheads="1"/>
        </xdr:cNvSpPr>
      </xdr:nvSpPr>
      <xdr:spPr bwMode="auto">
        <a:xfrm>
          <a:off x="3994150" y="20173950"/>
          <a:ext cx="1314450" cy="831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116</xdr:row>
      <xdr:rowOff>68262</xdr:rowOff>
    </xdr:from>
    <xdr:to>
      <xdr:col>5</xdr:col>
      <xdr:colOff>609600</xdr:colOff>
      <xdr:row>121</xdr:row>
      <xdr:rowOff>122237</xdr:rowOff>
    </xdr:to>
    <xdr:sp macro="" textlink="">
      <xdr:nvSpPr>
        <xdr:cNvPr id="312361" name="Text Box 41" hidden="1">
          <a:extLst>
            <a:ext uri="{FF2B5EF4-FFF2-40B4-BE49-F238E27FC236}">
              <a16:creationId xmlns:a16="http://schemas.microsoft.com/office/drawing/2014/main" id="{47139516-3EDA-4C7C-89C0-CEF4FF83C015}"/>
            </a:ext>
          </a:extLst>
        </xdr:cNvPr>
        <xdr:cNvSpPr txBox="1">
          <a:spLocks noChangeArrowheads="1"/>
        </xdr:cNvSpPr>
      </xdr:nvSpPr>
      <xdr:spPr bwMode="auto">
        <a:xfrm>
          <a:off x="3994150" y="24276050"/>
          <a:ext cx="1314450" cy="971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117</xdr:row>
      <xdr:rowOff>68262</xdr:rowOff>
    </xdr:from>
    <xdr:to>
      <xdr:col>5</xdr:col>
      <xdr:colOff>609600</xdr:colOff>
      <xdr:row>121</xdr:row>
      <xdr:rowOff>122237</xdr:rowOff>
    </xdr:to>
    <xdr:sp macro="" textlink="">
      <xdr:nvSpPr>
        <xdr:cNvPr id="312360" name="Text Box 40" hidden="1">
          <a:extLst>
            <a:ext uri="{FF2B5EF4-FFF2-40B4-BE49-F238E27FC236}">
              <a16:creationId xmlns:a16="http://schemas.microsoft.com/office/drawing/2014/main" id="{3969DDE0-8CEA-4E63-B6CA-C84325F4E0D0}"/>
            </a:ext>
          </a:extLst>
        </xdr:cNvPr>
        <xdr:cNvSpPr txBox="1">
          <a:spLocks noChangeArrowheads="1"/>
        </xdr:cNvSpPr>
      </xdr:nvSpPr>
      <xdr:spPr bwMode="auto">
        <a:xfrm>
          <a:off x="3994150" y="24460200"/>
          <a:ext cx="13144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118</xdr:row>
      <xdr:rowOff>68262</xdr:rowOff>
    </xdr:from>
    <xdr:to>
      <xdr:col>5</xdr:col>
      <xdr:colOff>609600</xdr:colOff>
      <xdr:row>121</xdr:row>
      <xdr:rowOff>122237</xdr:rowOff>
    </xdr:to>
    <xdr:sp macro="" textlink="">
      <xdr:nvSpPr>
        <xdr:cNvPr id="312359" name="Text Box 39" hidden="1">
          <a:extLst>
            <a:ext uri="{FF2B5EF4-FFF2-40B4-BE49-F238E27FC236}">
              <a16:creationId xmlns:a16="http://schemas.microsoft.com/office/drawing/2014/main" id="{B284DA57-3D67-453E-9B06-7B25BF3F5B78}"/>
            </a:ext>
          </a:extLst>
        </xdr:cNvPr>
        <xdr:cNvSpPr txBox="1">
          <a:spLocks noChangeArrowheads="1"/>
        </xdr:cNvSpPr>
      </xdr:nvSpPr>
      <xdr:spPr bwMode="auto">
        <a:xfrm>
          <a:off x="3994150" y="24644350"/>
          <a:ext cx="1314450" cy="603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118</xdr:row>
      <xdr:rowOff>30162</xdr:rowOff>
    </xdr:from>
    <xdr:to>
      <xdr:col>5</xdr:col>
      <xdr:colOff>609600</xdr:colOff>
      <xdr:row>121</xdr:row>
      <xdr:rowOff>122237</xdr:rowOff>
    </xdr:to>
    <xdr:sp macro="" textlink="">
      <xdr:nvSpPr>
        <xdr:cNvPr id="312358" name="Text Box 38" hidden="1">
          <a:extLst>
            <a:ext uri="{FF2B5EF4-FFF2-40B4-BE49-F238E27FC236}">
              <a16:creationId xmlns:a16="http://schemas.microsoft.com/office/drawing/2014/main" id="{89699A45-0B0B-49D4-B74E-DF88C2859BEB}"/>
            </a:ext>
          </a:extLst>
        </xdr:cNvPr>
        <xdr:cNvSpPr txBox="1">
          <a:spLocks noChangeArrowheads="1"/>
        </xdr:cNvSpPr>
      </xdr:nvSpPr>
      <xdr:spPr bwMode="auto">
        <a:xfrm>
          <a:off x="3994150" y="24612600"/>
          <a:ext cx="1314450" cy="635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20</xdr:row>
      <xdr:rowOff>466725</xdr:rowOff>
    </xdr:from>
    <xdr:to>
      <xdr:col>22</xdr:col>
      <xdr:colOff>647700</xdr:colOff>
      <xdr:row>24</xdr:row>
      <xdr:rowOff>152400</xdr:rowOff>
    </xdr:to>
    <xdr:sp macro="" textlink="">
      <xdr:nvSpPr>
        <xdr:cNvPr id="312357" name="Text Box 37" hidden="1">
          <a:extLst>
            <a:ext uri="{FF2B5EF4-FFF2-40B4-BE49-F238E27FC236}">
              <a16:creationId xmlns:a16="http://schemas.microsoft.com/office/drawing/2014/main" id="{2BC2CE78-6C5C-4DF0-9894-3CB3E614EEAA}"/>
            </a:ext>
          </a:extLst>
        </xdr:cNvPr>
        <xdr:cNvSpPr txBox="1">
          <a:spLocks noChangeArrowheads="1"/>
        </xdr:cNvSpPr>
      </xdr:nvSpPr>
      <xdr:spPr bwMode="auto">
        <a:xfrm>
          <a:off x="17526000" y="50292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142</xdr:row>
      <xdr:rowOff>27781</xdr:rowOff>
    </xdr:from>
    <xdr:to>
      <xdr:col>22</xdr:col>
      <xdr:colOff>647700</xdr:colOff>
      <xdr:row>146</xdr:row>
      <xdr:rowOff>65881</xdr:rowOff>
    </xdr:to>
    <xdr:sp macro="" textlink="">
      <xdr:nvSpPr>
        <xdr:cNvPr id="312356" name="Text Box 36" hidden="1">
          <a:extLst>
            <a:ext uri="{FF2B5EF4-FFF2-40B4-BE49-F238E27FC236}">
              <a16:creationId xmlns:a16="http://schemas.microsoft.com/office/drawing/2014/main" id="{86805420-FE8C-4984-B483-B20003062D2E}"/>
            </a:ext>
          </a:extLst>
        </xdr:cNvPr>
        <xdr:cNvSpPr txBox="1">
          <a:spLocks noChangeArrowheads="1"/>
        </xdr:cNvSpPr>
      </xdr:nvSpPr>
      <xdr:spPr bwMode="auto">
        <a:xfrm>
          <a:off x="17526000" y="290449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26</xdr:row>
      <xdr:rowOff>95250</xdr:rowOff>
    </xdr:from>
    <xdr:to>
      <xdr:col>22</xdr:col>
      <xdr:colOff>609600</xdr:colOff>
      <xdr:row>30</xdr:row>
      <xdr:rowOff>152400</xdr:rowOff>
    </xdr:to>
    <xdr:sp macro="" textlink="">
      <xdr:nvSpPr>
        <xdr:cNvPr id="312355" name="Text Box 35" hidden="1">
          <a:extLst>
            <a:ext uri="{FF2B5EF4-FFF2-40B4-BE49-F238E27FC236}">
              <a16:creationId xmlns:a16="http://schemas.microsoft.com/office/drawing/2014/main" id="{DE0F2A7B-0539-49AB-9D3F-EB0C72E34AB9}"/>
            </a:ext>
          </a:extLst>
        </xdr:cNvPr>
        <xdr:cNvSpPr txBox="1">
          <a:spLocks noChangeArrowheads="1"/>
        </xdr:cNvSpPr>
      </xdr:nvSpPr>
      <xdr:spPr bwMode="auto">
        <a:xfrm>
          <a:off x="17564100" y="6115050"/>
          <a:ext cx="12573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114300</xdr:colOff>
      <xdr:row>27</xdr:row>
      <xdr:rowOff>95250</xdr:rowOff>
    </xdr:from>
    <xdr:to>
      <xdr:col>17</xdr:col>
      <xdr:colOff>609600</xdr:colOff>
      <xdr:row>31</xdr:row>
      <xdr:rowOff>152400</xdr:rowOff>
    </xdr:to>
    <xdr:sp macro="" textlink="">
      <xdr:nvSpPr>
        <xdr:cNvPr id="312354" name="Text Box 34" hidden="1">
          <a:extLst>
            <a:ext uri="{FF2B5EF4-FFF2-40B4-BE49-F238E27FC236}">
              <a16:creationId xmlns:a16="http://schemas.microsoft.com/office/drawing/2014/main" id="{DD7C907B-85BF-425F-A2FD-F17C61AB290C}"/>
            </a:ext>
          </a:extLst>
        </xdr:cNvPr>
        <xdr:cNvSpPr txBox="1">
          <a:spLocks noChangeArrowheads="1"/>
        </xdr:cNvSpPr>
      </xdr:nvSpPr>
      <xdr:spPr bwMode="auto">
        <a:xfrm>
          <a:off x="13677900" y="6299200"/>
          <a:ext cx="12573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6</xdr:row>
      <xdr:rowOff>114300</xdr:rowOff>
    </xdr:from>
    <xdr:to>
      <xdr:col>19</xdr:col>
      <xdr:colOff>571500</xdr:colOff>
      <xdr:row>10</xdr:row>
      <xdr:rowOff>152400</xdr:rowOff>
    </xdr:to>
    <xdr:sp macro="" textlink="">
      <xdr:nvSpPr>
        <xdr:cNvPr id="312406" name="Text Box 86" hidden="1">
          <a:extLst>
            <a:ext uri="{FF2B5EF4-FFF2-40B4-BE49-F238E27FC236}">
              <a16:creationId xmlns:a16="http://schemas.microsoft.com/office/drawing/2014/main" id="{311C77C6-9F40-423A-7B6A-10ECF8774BA7}"/>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198</xdr:row>
      <xdr:rowOff>0</xdr:rowOff>
    </xdr:from>
    <xdr:to>
      <xdr:col>5</xdr:col>
      <xdr:colOff>609600</xdr:colOff>
      <xdr:row>221</xdr:row>
      <xdr:rowOff>0</xdr:rowOff>
    </xdr:to>
    <xdr:sp macro="" textlink="">
      <xdr:nvSpPr>
        <xdr:cNvPr id="312405" name="Text Box 85" hidden="1">
          <a:extLst>
            <a:ext uri="{FF2B5EF4-FFF2-40B4-BE49-F238E27FC236}">
              <a16:creationId xmlns:a16="http://schemas.microsoft.com/office/drawing/2014/main" id="{2193B999-E7D5-1093-C534-6AB0289CA23C}"/>
            </a:ext>
          </a:extLst>
        </xdr:cNvPr>
        <xdr:cNvSpPr txBox="1">
          <a:spLocks noChangeArrowheads="1"/>
        </xdr:cNvSpPr>
      </xdr:nvSpPr>
      <xdr:spPr bwMode="auto">
        <a:xfrm>
          <a:off x="3994150" y="3971925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152400</xdr:rowOff>
    </xdr:from>
    <xdr:to>
      <xdr:col>5</xdr:col>
      <xdr:colOff>609600</xdr:colOff>
      <xdr:row>220</xdr:row>
      <xdr:rowOff>114300</xdr:rowOff>
    </xdr:to>
    <xdr:sp macro="" textlink="">
      <xdr:nvSpPr>
        <xdr:cNvPr id="312404" name="Text Box 84" hidden="1">
          <a:extLst>
            <a:ext uri="{FF2B5EF4-FFF2-40B4-BE49-F238E27FC236}">
              <a16:creationId xmlns:a16="http://schemas.microsoft.com/office/drawing/2014/main" id="{DE04D550-AB70-3411-E6A3-38CADB6CE996}"/>
            </a:ext>
          </a:extLst>
        </xdr:cNvPr>
        <xdr:cNvSpPr txBox="1">
          <a:spLocks noChangeArrowheads="1"/>
        </xdr:cNvSpPr>
      </xdr:nvSpPr>
      <xdr:spPr bwMode="auto">
        <a:xfrm>
          <a:off x="3994150" y="40055800"/>
          <a:ext cx="1314450" cy="382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202</xdr:row>
      <xdr:rowOff>152400</xdr:rowOff>
    </xdr:from>
    <xdr:to>
      <xdr:col>5</xdr:col>
      <xdr:colOff>609600</xdr:colOff>
      <xdr:row>222</xdr:row>
      <xdr:rowOff>0</xdr:rowOff>
    </xdr:to>
    <xdr:sp macro="" textlink="">
      <xdr:nvSpPr>
        <xdr:cNvPr id="312403" name="Text Box 83" hidden="1">
          <a:extLst>
            <a:ext uri="{FF2B5EF4-FFF2-40B4-BE49-F238E27FC236}">
              <a16:creationId xmlns:a16="http://schemas.microsoft.com/office/drawing/2014/main" id="{8501CE79-5C60-B93D-350B-BC474F21CCE2}"/>
            </a:ext>
          </a:extLst>
        </xdr:cNvPr>
        <xdr:cNvSpPr txBox="1">
          <a:spLocks noChangeArrowheads="1"/>
        </xdr:cNvSpPr>
      </xdr:nvSpPr>
      <xdr:spPr bwMode="auto">
        <a:xfrm>
          <a:off x="3994150" y="40608250"/>
          <a:ext cx="1314450" cy="353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152400</xdr:rowOff>
    </xdr:from>
    <xdr:to>
      <xdr:col>5</xdr:col>
      <xdr:colOff>609600</xdr:colOff>
      <xdr:row>209</xdr:row>
      <xdr:rowOff>114300</xdr:rowOff>
    </xdr:to>
    <xdr:sp macro="" textlink="">
      <xdr:nvSpPr>
        <xdr:cNvPr id="312402" name="Text Box 82" hidden="1">
          <a:extLst>
            <a:ext uri="{FF2B5EF4-FFF2-40B4-BE49-F238E27FC236}">
              <a16:creationId xmlns:a16="http://schemas.microsoft.com/office/drawing/2014/main" id="{A3B20700-3A7F-F771-F362-1333A77D4788}"/>
            </a:ext>
          </a:extLst>
        </xdr:cNvPr>
        <xdr:cNvSpPr txBox="1">
          <a:spLocks noChangeArrowheads="1"/>
        </xdr:cNvSpPr>
      </xdr:nvSpPr>
      <xdr:spPr bwMode="auto">
        <a:xfrm>
          <a:off x="3994150" y="4079240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180</xdr:row>
      <xdr:rowOff>76200</xdr:rowOff>
    </xdr:from>
    <xdr:to>
      <xdr:col>5</xdr:col>
      <xdr:colOff>609600</xdr:colOff>
      <xdr:row>186</xdr:row>
      <xdr:rowOff>114300</xdr:rowOff>
    </xdr:to>
    <xdr:sp macro="" textlink="">
      <xdr:nvSpPr>
        <xdr:cNvPr id="312401" name="Text Box 81" hidden="1">
          <a:extLst>
            <a:ext uri="{FF2B5EF4-FFF2-40B4-BE49-F238E27FC236}">
              <a16:creationId xmlns:a16="http://schemas.microsoft.com/office/drawing/2014/main" id="{90C7049E-6B68-93CD-AC6B-2B8FA25F18B9}"/>
            </a:ext>
          </a:extLst>
        </xdr:cNvPr>
        <xdr:cNvSpPr txBox="1">
          <a:spLocks noChangeArrowheads="1"/>
        </xdr:cNvSpPr>
      </xdr:nvSpPr>
      <xdr:spPr bwMode="auto">
        <a:xfrm>
          <a:off x="3994150" y="3648075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182</xdr:row>
      <xdr:rowOff>152400</xdr:rowOff>
    </xdr:from>
    <xdr:to>
      <xdr:col>5</xdr:col>
      <xdr:colOff>609600</xdr:colOff>
      <xdr:row>187</xdr:row>
      <xdr:rowOff>171450</xdr:rowOff>
    </xdr:to>
    <xdr:sp macro="" textlink="">
      <xdr:nvSpPr>
        <xdr:cNvPr id="312400" name="Text Box 80" hidden="1">
          <a:extLst>
            <a:ext uri="{FF2B5EF4-FFF2-40B4-BE49-F238E27FC236}">
              <a16:creationId xmlns:a16="http://schemas.microsoft.com/office/drawing/2014/main" id="{98490EBA-CBA5-0FF7-0741-72E920D2FEF3}"/>
            </a:ext>
          </a:extLst>
        </xdr:cNvPr>
        <xdr:cNvSpPr txBox="1">
          <a:spLocks noChangeArrowheads="1"/>
        </xdr:cNvSpPr>
      </xdr:nvSpPr>
      <xdr:spPr bwMode="auto">
        <a:xfrm>
          <a:off x="3994150" y="3692525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184</xdr:row>
      <xdr:rowOff>152400</xdr:rowOff>
    </xdr:from>
    <xdr:to>
      <xdr:col>5</xdr:col>
      <xdr:colOff>609600</xdr:colOff>
      <xdr:row>189</xdr:row>
      <xdr:rowOff>0</xdr:rowOff>
    </xdr:to>
    <xdr:sp macro="" textlink="">
      <xdr:nvSpPr>
        <xdr:cNvPr id="312399" name="Text Box 79" hidden="1">
          <a:extLst>
            <a:ext uri="{FF2B5EF4-FFF2-40B4-BE49-F238E27FC236}">
              <a16:creationId xmlns:a16="http://schemas.microsoft.com/office/drawing/2014/main" id="{9954C361-C187-1CC2-E2F8-9E76CFA83CD6}"/>
            </a:ext>
          </a:extLst>
        </xdr:cNvPr>
        <xdr:cNvSpPr txBox="1">
          <a:spLocks noChangeArrowheads="1"/>
        </xdr:cNvSpPr>
      </xdr:nvSpPr>
      <xdr:spPr bwMode="auto">
        <a:xfrm>
          <a:off x="3994150" y="3729355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186</xdr:row>
      <xdr:rowOff>152400</xdr:rowOff>
    </xdr:from>
    <xdr:to>
      <xdr:col>5</xdr:col>
      <xdr:colOff>609600</xdr:colOff>
      <xdr:row>195</xdr:row>
      <xdr:rowOff>171450</xdr:rowOff>
    </xdr:to>
    <xdr:sp macro="" textlink="">
      <xdr:nvSpPr>
        <xdr:cNvPr id="312398" name="Text Box 78" hidden="1">
          <a:extLst>
            <a:ext uri="{FF2B5EF4-FFF2-40B4-BE49-F238E27FC236}">
              <a16:creationId xmlns:a16="http://schemas.microsoft.com/office/drawing/2014/main" id="{0F454F12-2AFE-F47C-C852-D20A73F9C149}"/>
            </a:ext>
          </a:extLst>
        </xdr:cNvPr>
        <xdr:cNvSpPr txBox="1">
          <a:spLocks noChangeArrowheads="1"/>
        </xdr:cNvSpPr>
      </xdr:nvSpPr>
      <xdr:spPr bwMode="auto">
        <a:xfrm>
          <a:off x="3994150" y="3766185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47</xdr:row>
      <xdr:rowOff>436563</xdr:rowOff>
    </xdr:from>
    <xdr:to>
      <xdr:col>5</xdr:col>
      <xdr:colOff>609600</xdr:colOff>
      <xdr:row>49</xdr:row>
      <xdr:rowOff>206375</xdr:rowOff>
    </xdr:to>
    <xdr:sp macro="" textlink="">
      <xdr:nvSpPr>
        <xdr:cNvPr id="312397" name="Text Box 77" hidden="1">
          <a:extLst>
            <a:ext uri="{FF2B5EF4-FFF2-40B4-BE49-F238E27FC236}">
              <a16:creationId xmlns:a16="http://schemas.microsoft.com/office/drawing/2014/main" id="{98F37360-62A5-F4DC-A167-A6E66ED9599A}"/>
            </a:ext>
          </a:extLst>
        </xdr:cNvPr>
        <xdr:cNvSpPr txBox="1">
          <a:spLocks noChangeArrowheads="1"/>
        </xdr:cNvSpPr>
      </xdr:nvSpPr>
      <xdr:spPr bwMode="auto">
        <a:xfrm>
          <a:off x="3994150" y="10325100"/>
          <a:ext cx="1314450" cy="679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47</xdr:row>
      <xdr:rowOff>436563</xdr:rowOff>
    </xdr:from>
    <xdr:to>
      <xdr:col>5</xdr:col>
      <xdr:colOff>609600</xdr:colOff>
      <xdr:row>50</xdr:row>
      <xdr:rowOff>65088</xdr:rowOff>
    </xdr:to>
    <xdr:sp macro="" textlink="">
      <xdr:nvSpPr>
        <xdr:cNvPr id="312396" name="Text Box 76" hidden="1">
          <a:extLst>
            <a:ext uri="{FF2B5EF4-FFF2-40B4-BE49-F238E27FC236}">
              <a16:creationId xmlns:a16="http://schemas.microsoft.com/office/drawing/2014/main" id="{43E4FE32-7592-CFE7-178A-5B11895ED830}"/>
            </a:ext>
          </a:extLst>
        </xdr:cNvPr>
        <xdr:cNvSpPr txBox="1">
          <a:spLocks noChangeArrowheads="1"/>
        </xdr:cNvSpPr>
      </xdr:nvSpPr>
      <xdr:spPr bwMode="auto">
        <a:xfrm>
          <a:off x="3994150" y="10325100"/>
          <a:ext cx="1314450" cy="927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48</xdr:row>
      <xdr:rowOff>225425</xdr:rowOff>
    </xdr:from>
    <xdr:to>
      <xdr:col>5</xdr:col>
      <xdr:colOff>609600</xdr:colOff>
      <xdr:row>52</xdr:row>
      <xdr:rowOff>19050</xdr:rowOff>
    </xdr:to>
    <xdr:sp macro="" textlink="">
      <xdr:nvSpPr>
        <xdr:cNvPr id="312395" name="Text Box 75" hidden="1">
          <a:extLst>
            <a:ext uri="{FF2B5EF4-FFF2-40B4-BE49-F238E27FC236}">
              <a16:creationId xmlns:a16="http://schemas.microsoft.com/office/drawing/2014/main" id="{77AF5DCB-7825-9E3A-399E-19ADE4D21A56}"/>
            </a:ext>
          </a:extLst>
        </xdr:cNvPr>
        <xdr:cNvSpPr txBox="1">
          <a:spLocks noChangeArrowheads="1"/>
        </xdr:cNvSpPr>
      </xdr:nvSpPr>
      <xdr:spPr bwMode="auto">
        <a:xfrm>
          <a:off x="3994150" y="10636250"/>
          <a:ext cx="1314450" cy="96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49</xdr:row>
      <xdr:rowOff>225425</xdr:rowOff>
    </xdr:from>
    <xdr:to>
      <xdr:col>5</xdr:col>
      <xdr:colOff>609600</xdr:colOff>
      <xdr:row>55</xdr:row>
      <xdr:rowOff>198438</xdr:rowOff>
    </xdr:to>
    <xdr:sp macro="" textlink="">
      <xdr:nvSpPr>
        <xdr:cNvPr id="312394" name="Text Box 74" hidden="1">
          <a:extLst>
            <a:ext uri="{FF2B5EF4-FFF2-40B4-BE49-F238E27FC236}">
              <a16:creationId xmlns:a16="http://schemas.microsoft.com/office/drawing/2014/main" id="{FB5DFABC-373E-46A6-DDF3-A15C6D4FD20F}"/>
            </a:ext>
          </a:extLst>
        </xdr:cNvPr>
        <xdr:cNvSpPr txBox="1">
          <a:spLocks noChangeArrowheads="1"/>
        </xdr:cNvSpPr>
      </xdr:nvSpPr>
      <xdr:spPr bwMode="auto">
        <a:xfrm>
          <a:off x="3994150" y="11023600"/>
          <a:ext cx="1314450" cy="1358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52</xdr:row>
      <xdr:rowOff>152400</xdr:rowOff>
    </xdr:from>
    <xdr:to>
      <xdr:col>5</xdr:col>
      <xdr:colOff>609600</xdr:colOff>
      <xdr:row>61</xdr:row>
      <xdr:rowOff>133350</xdr:rowOff>
    </xdr:to>
    <xdr:sp macro="" textlink="">
      <xdr:nvSpPr>
        <xdr:cNvPr id="312393" name="Text Box 73" hidden="1">
          <a:extLst>
            <a:ext uri="{FF2B5EF4-FFF2-40B4-BE49-F238E27FC236}">
              <a16:creationId xmlns:a16="http://schemas.microsoft.com/office/drawing/2014/main" id="{0BE90657-0D9E-5190-6236-AF48B5D6DF8F}"/>
            </a:ext>
          </a:extLst>
        </xdr:cNvPr>
        <xdr:cNvSpPr txBox="1">
          <a:spLocks noChangeArrowheads="1"/>
        </xdr:cNvSpPr>
      </xdr:nvSpPr>
      <xdr:spPr bwMode="auto">
        <a:xfrm>
          <a:off x="3994150" y="11734800"/>
          <a:ext cx="1314450" cy="1714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68</xdr:row>
      <xdr:rowOff>133350</xdr:rowOff>
    </xdr:from>
    <xdr:to>
      <xdr:col>5</xdr:col>
      <xdr:colOff>609600</xdr:colOff>
      <xdr:row>73</xdr:row>
      <xdr:rowOff>38100</xdr:rowOff>
    </xdr:to>
    <xdr:sp macro="" textlink="">
      <xdr:nvSpPr>
        <xdr:cNvPr id="312392" name="Text Box 72" hidden="1">
          <a:extLst>
            <a:ext uri="{FF2B5EF4-FFF2-40B4-BE49-F238E27FC236}">
              <a16:creationId xmlns:a16="http://schemas.microsoft.com/office/drawing/2014/main" id="{C60C22F5-8DE9-89EF-BA05-39741D5B7272}"/>
            </a:ext>
          </a:extLst>
        </xdr:cNvPr>
        <xdr:cNvSpPr txBox="1">
          <a:spLocks noChangeArrowheads="1"/>
        </xdr:cNvSpPr>
      </xdr:nvSpPr>
      <xdr:spPr bwMode="auto">
        <a:xfrm>
          <a:off x="3994150" y="149669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69</xdr:row>
      <xdr:rowOff>133350</xdr:rowOff>
    </xdr:from>
    <xdr:to>
      <xdr:col>5</xdr:col>
      <xdr:colOff>609600</xdr:colOff>
      <xdr:row>74</xdr:row>
      <xdr:rowOff>38100</xdr:rowOff>
    </xdr:to>
    <xdr:sp macro="" textlink="">
      <xdr:nvSpPr>
        <xdr:cNvPr id="312391" name="Text Box 71" hidden="1">
          <a:extLst>
            <a:ext uri="{FF2B5EF4-FFF2-40B4-BE49-F238E27FC236}">
              <a16:creationId xmlns:a16="http://schemas.microsoft.com/office/drawing/2014/main" id="{1A46EF72-6EBE-A59D-E316-A4FA5CE17515}"/>
            </a:ext>
          </a:extLst>
        </xdr:cNvPr>
        <xdr:cNvSpPr txBox="1">
          <a:spLocks noChangeArrowheads="1"/>
        </xdr:cNvSpPr>
      </xdr:nvSpPr>
      <xdr:spPr bwMode="auto">
        <a:xfrm>
          <a:off x="3994150" y="151511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70</xdr:row>
      <xdr:rowOff>133350</xdr:rowOff>
    </xdr:from>
    <xdr:to>
      <xdr:col>5</xdr:col>
      <xdr:colOff>609600</xdr:colOff>
      <xdr:row>75</xdr:row>
      <xdr:rowOff>38100</xdr:rowOff>
    </xdr:to>
    <xdr:sp macro="" textlink="">
      <xdr:nvSpPr>
        <xdr:cNvPr id="312390" name="Text Box 70" hidden="1">
          <a:extLst>
            <a:ext uri="{FF2B5EF4-FFF2-40B4-BE49-F238E27FC236}">
              <a16:creationId xmlns:a16="http://schemas.microsoft.com/office/drawing/2014/main" id="{A721BE0A-2A7A-1CAA-A955-53D4B8CF7098}"/>
            </a:ext>
          </a:extLst>
        </xdr:cNvPr>
        <xdr:cNvSpPr txBox="1">
          <a:spLocks noChangeArrowheads="1"/>
        </xdr:cNvSpPr>
      </xdr:nvSpPr>
      <xdr:spPr bwMode="auto">
        <a:xfrm>
          <a:off x="3994150" y="153352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71</xdr:row>
      <xdr:rowOff>133350</xdr:rowOff>
    </xdr:from>
    <xdr:to>
      <xdr:col>5</xdr:col>
      <xdr:colOff>609600</xdr:colOff>
      <xdr:row>76</xdr:row>
      <xdr:rowOff>38100</xdr:rowOff>
    </xdr:to>
    <xdr:sp macro="" textlink="">
      <xdr:nvSpPr>
        <xdr:cNvPr id="312389" name="Text Box 69" hidden="1">
          <a:extLst>
            <a:ext uri="{FF2B5EF4-FFF2-40B4-BE49-F238E27FC236}">
              <a16:creationId xmlns:a16="http://schemas.microsoft.com/office/drawing/2014/main" id="{D8A1B67A-6D3D-FFD2-D48D-2EA120363997}"/>
            </a:ext>
          </a:extLst>
        </xdr:cNvPr>
        <xdr:cNvSpPr txBox="1">
          <a:spLocks noChangeArrowheads="1"/>
        </xdr:cNvSpPr>
      </xdr:nvSpPr>
      <xdr:spPr bwMode="auto">
        <a:xfrm>
          <a:off x="3994150" y="155194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93</xdr:row>
      <xdr:rowOff>114300</xdr:rowOff>
    </xdr:from>
    <xdr:to>
      <xdr:col>5</xdr:col>
      <xdr:colOff>609600</xdr:colOff>
      <xdr:row>98</xdr:row>
      <xdr:rowOff>171450</xdr:rowOff>
    </xdr:to>
    <xdr:sp macro="" textlink="">
      <xdr:nvSpPr>
        <xdr:cNvPr id="312388" name="Text Box 68" hidden="1">
          <a:extLst>
            <a:ext uri="{FF2B5EF4-FFF2-40B4-BE49-F238E27FC236}">
              <a16:creationId xmlns:a16="http://schemas.microsoft.com/office/drawing/2014/main" id="{54179F96-58E8-7AD3-51F6-8FDE00422009}"/>
            </a:ext>
          </a:extLst>
        </xdr:cNvPr>
        <xdr:cNvSpPr txBox="1">
          <a:spLocks noChangeArrowheads="1"/>
        </xdr:cNvSpPr>
      </xdr:nvSpPr>
      <xdr:spPr bwMode="auto">
        <a:xfrm>
          <a:off x="3994150" y="19786600"/>
          <a:ext cx="1314450" cy="97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94</xdr:row>
      <xdr:rowOff>114300</xdr:rowOff>
    </xdr:from>
    <xdr:to>
      <xdr:col>5</xdr:col>
      <xdr:colOff>609600</xdr:colOff>
      <xdr:row>98</xdr:row>
      <xdr:rowOff>171450</xdr:rowOff>
    </xdr:to>
    <xdr:sp macro="" textlink="">
      <xdr:nvSpPr>
        <xdr:cNvPr id="312387" name="Text Box 67" hidden="1">
          <a:extLst>
            <a:ext uri="{FF2B5EF4-FFF2-40B4-BE49-F238E27FC236}">
              <a16:creationId xmlns:a16="http://schemas.microsoft.com/office/drawing/2014/main" id="{4AF25F54-5739-DB06-373D-4134376AB0F4}"/>
            </a:ext>
          </a:extLst>
        </xdr:cNvPr>
        <xdr:cNvSpPr txBox="1">
          <a:spLocks noChangeArrowheads="1"/>
        </xdr:cNvSpPr>
      </xdr:nvSpPr>
      <xdr:spPr bwMode="auto">
        <a:xfrm>
          <a:off x="3994150" y="1997075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114300</xdr:rowOff>
    </xdr:from>
    <xdr:to>
      <xdr:col>5</xdr:col>
      <xdr:colOff>609600</xdr:colOff>
      <xdr:row>98</xdr:row>
      <xdr:rowOff>171450</xdr:rowOff>
    </xdr:to>
    <xdr:sp macro="" textlink="">
      <xdr:nvSpPr>
        <xdr:cNvPr id="312386" name="Text Box 66" hidden="1">
          <a:extLst>
            <a:ext uri="{FF2B5EF4-FFF2-40B4-BE49-F238E27FC236}">
              <a16:creationId xmlns:a16="http://schemas.microsoft.com/office/drawing/2014/main" id="{16CA8962-80AA-AF99-990C-794F405503EA}"/>
            </a:ext>
          </a:extLst>
        </xdr:cNvPr>
        <xdr:cNvSpPr txBox="1">
          <a:spLocks noChangeArrowheads="1"/>
        </xdr:cNvSpPr>
      </xdr:nvSpPr>
      <xdr:spPr bwMode="auto">
        <a:xfrm>
          <a:off x="3994150" y="20154900"/>
          <a:ext cx="1314450" cy="609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76200</xdr:rowOff>
    </xdr:from>
    <xdr:to>
      <xdr:col>5</xdr:col>
      <xdr:colOff>609600</xdr:colOff>
      <xdr:row>98</xdr:row>
      <xdr:rowOff>171450</xdr:rowOff>
    </xdr:to>
    <xdr:sp macro="" textlink="">
      <xdr:nvSpPr>
        <xdr:cNvPr id="312385" name="Text Box 65" hidden="1">
          <a:extLst>
            <a:ext uri="{FF2B5EF4-FFF2-40B4-BE49-F238E27FC236}">
              <a16:creationId xmlns:a16="http://schemas.microsoft.com/office/drawing/2014/main" id="{78224BFF-B2D9-E2D5-AE6A-90755DB2D7D2}"/>
            </a:ext>
          </a:extLst>
        </xdr:cNvPr>
        <xdr:cNvSpPr txBox="1">
          <a:spLocks noChangeArrowheads="1"/>
        </xdr:cNvSpPr>
      </xdr:nvSpPr>
      <xdr:spPr bwMode="auto">
        <a:xfrm>
          <a:off x="3994150" y="20116800"/>
          <a:ext cx="131445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119</xdr:row>
      <xdr:rowOff>76200</xdr:rowOff>
    </xdr:from>
    <xdr:to>
      <xdr:col>22</xdr:col>
      <xdr:colOff>647700</xdr:colOff>
      <xdr:row>123</xdr:row>
      <xdr:rowOff>114300</xdr:rowOff>
    </xdr:to>
    <xdr:sp macro="" textlink="">
      <xdr:nvSpPr>
        <xdr:cNvPr id="312383" name="Text Box 63" hidden="1">
          <a:extLst>
            <a:ext uri="{FF2B5EF4-FFF2-40B4-BE49-F238E27FC236}">
              <a16:creationId xmlns:a16="http://schemas.microsoft.com/office/drawing/2014/main" id="{C8E89293-D42B-9139-1E51-BCEED87A48C8}"/>
            </a:ext>
          </a:extLst>
        </xdr:cNvPr>
        <xdr:cNvSpPr txBox="1">
          <a:spLocks noChangeArrowheads="1"/>
        </xdr:cNvSpPr>
      </xdr:nvSpPr>
      <xdr:spPr bwMode="auto">
        <a:xfrm>
          <a:off x="17526000" y="245872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142875</xdr:colOff>
      <xdr:row>14</xdr:row>
      <xdr:rowOff>95250</xdr:rowOff>
    </xdr:from>
    <xdr:to>
      <xdr:col>24</xdr:col>
      <xdr:colOff>57150</xdr:colOff>
      <xdr:row>18</xdr:row>
      <xdr:rowOff>104775</xdr:rowOff>
    </xdr:to>
    <xdr:sp macro="" textlink="">
      <xdr:nvSpPr>
        <xdr:cNvPr id="312407" name="Text Box 87" hidden="1">
          <a:extLst>
            <a:ext uri="{FF2B5EF4-FFF2-40B4-BE49-F238E27FC236}">
              <a16:creationId xmlns:a16="http://schemas.microsoft.com/office/drawing/2014/main" id="{5FB0B8AF-8E9A-5382-A0C9-F96B4F1CF81E}"/>
            </a:ext>
          </a:extLst>
        </xdr:cNvPr>
        <xdr:cNvSpPr txBox="1">
          <a:spLocks noChangeArrowheads="1"/>
        </xdr:cNvSpPr>
      </xdr:nvSpPr>
      <xdr:spPr bwMode="auto">
        <a:xfrm>
          <a:off x="18351500" y="3556000"/>
          <a:ext cx="1441450"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142875</xdr:colOff>
      <xdr:row>22</xdr:row>
      <xdr:rowOff>95250</xdr:rowOff>
    </xdr:from>
    <xdr:to>
      <xdr:col>24</xdr:col>
      <xdr:colOff>57150</xdr:colOff>
      <xdr:row>26</xdr:row>
      <xdr:rowOff>123825</xdr:rowOff>
    </xdr:to>
    <xdr:sp macro="" textlink="">
      <xdr:nvSpPr>
        <xdr:cNvPr id="312408" name="Text Box 88" hidden="1">
          <a:extLst>
            <a:ext uri="{FF2B5EF4-FFF2-40B4-BE49-F238E27FC236}">
              <a16:creationId xmlns:a16="http://schemas.microsoft.com/office/drawing/2014/main" id="{743065B2-ED9E-4814-9DF9-9436A3C9D184}"/>
            </a:ext>
          </a:extLst>
        </xdr:cNvPr>
        <xdr:cNvSpPr txBox="1">
          <a:spLocks noChangeArrowheads="1"/>
        </xdr:cNvSpPr>
      </xdr:nvSpPr>
      <xdr:spPr bwMode="auto">
        <a:xfrm>
          <a:off x="18351500" y="5378450"/>
          <a:ext cx="14414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142875</xdr:colOff>
      <xdr:row>123</xdr:row>
      <xdr:rowOff>95250</xdr:rowOff>
    </xdr:from>
    <xdr:to>
      <xdr:col>24</xdr:col>
      <xdr:colOff>57150</xdr:colOff>
      <xdr:row>127</xdr:row>
      <xdr:rowOff>85725</xdr:rowOff>
    </xdr:to>
    <xdr:sp macro="" textlink="">
      <xdr:nvSpPr>
        <xdr:cNvPr id="312452" name="Text Box 132" hidden="1">
          <a:extLst>
            <a:ext uri="{FF2B5EF4-FFF2-40B4-BE49-F238E27FC236}">
              <a16:creationId xmlns:a16="http://schemas.microsoft.com/office/drawing/2014/main" id="{4712543A-9159-D352-6632-85DD6A71BE06}"/>
            </a:ext>
          </a:extLst>
        </xdr:cNvPr>
        <xdr:cNvSpPr txBox="1">
          <a:spLocks noChangeArrowheads="1"/>
        </xdr:cNvSpPr>
      </xdr:nvSpPr>
      <xdr:spPr bwMode="auto">
        <a:xfrm>
          <a:off x="18351500" y="25342850"/>
          <a:ext cx="1441450" cy="723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6</xdr:row>
      <xdr:rowOff>114300</xdr:rowOff>
    </xdr:from>
    <xdr:to>
      <xdr:col>19</xdr:col>
      <xdr:colOff>571500</xdr:colOff>
      <xdr:row>10</xdr:row>
      <xdr:rowOff>152400</xdr:rowOff>
    </xdr:to>
    <xdr:sp macro="" textlink="">
      <xdr:nvSpPr>
        <xdr:cNvPr id="312478" name="Text Box 158" hidden="1">
          <a:extLst>
            <a:ext uri="{FF2B5EF4-FFF2-40B4-BE49-F238E27FC236}">
              <a16:creationId xmlns:a16="http://schemas.microsoft.com/office/drawing/2014/main" id="{845267AF-BF8B-CB2C-3BA3-985A3DFEEB65}"/>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0</xdr:rowOff>
    </xdr:from>
    <xdr:to>
      <xdr:col>5</xdr:col>
      <xdr:colOff>609600</xdr:colOff>
      <xdr:row>222</xdr:row>
      <xdr:rowOff>0</xdr:rowOff>
    </xdr:to>
    <xdr:sp macro="" textlink="">
      <xdr:nvSpPr>
        <xdr:cNvPr id="312477" name="Text Box 157" hidden="1">
          <a:extLst>
            <a:ext uri="{FF2B5EF4-FFF2-40B4-BE49-F238E27FC236}">
              <a16:creationId xmlns:a16="http://schemas.microsoft.com/office/drawing/2014/main" id="{C534468E-2626-8EFA-AE62-5DC39719B638}"/>
            </a:ext>
          </a:extLst>
        </xdr:cNvPr>
        <xdr:cNvSpPr txBox="1">
          <a:spLocks noChangeArrowheads="1"/>
        </xdr:cNvSpPr>
      </xdr:nvSpPr>
      <xdr:spPr bwMode="auto">
        <a:xfrm>
          <a:off x="3994150" y="3990340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200</xdr:row>
      <xdr:rowOff>152400</xdr:rowOff>
    </xdr:from>
    <xdr:to>
      <xdr:col>5</xdr:col>
      <xdr:colOff>609600</xdr:colOff>
      <xdr:row>221</xdr:row>
      <xdr:rowOff>114300</xdr:rowOff>
    </xdr:to>
    <xdr:sp macro="" textlink="">
      <xdr:nvSpPr>
        <xdr:cNvPr id="312476" name="Text Box 156" hidden="1">
          <a:extLst>
            <a:ext uri="{FF2B5EF4-FFF2-40B4-BE49-F238E27FC236}">
              <a16:creationId xmlns:a16="http://schemas.microsoft.com/office/drawing/2014/main" id="{3C064C7C-C04B-B960-6EB2-BB90768E40C2}"/>
            </a:ext>
          </a:extLst>
        </xdr:cNvPr>
        <xdr:cNvSpPr txBox="1">
          <a:spLocks noChangeArrowheads="1"/>
        </xdr:cNvSpPr>
      </xdr:nvSpPr>
      <xdr:spPr bwMode="auto">
        <a:xfrm>
          <a:off x="3994150" y="40239950"/>
          <a:ext cx="1314450" cy="382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152400</xdr:rowOff>
    </xdr:from>
    <xdr:to>
      <xdr:col>5</xdr:col>
      <xdr:colOff>609600</xdr:colOff>
      <xdr:row>223</xdr:row>
      <xdr:rowOff>0</xdr:rowOff>
    </xdr:to>
    <xdr:sp macro="" textlink="">
      <xdr:nvSpPr>
        <xdr:cNvPr id="312475" name="Text Box 155" hidden="1">
          <a:extLst>
            <a:ext uri="{FF2B5EF4-FFF2-40B4-BE49-F238E27FC236}">
              <a16:creationId xmlns:a16="http://schemas.microsoft.com/office/drawing/2014/main" id="{73BB9345-E304-089F-6193-57C3A5F58509}"/>
            </a:ext>
          </a:extLst>
        </xdr:cNvPr>
        <xdr:cNvSpPr txBox="1">
          <a:spLocks noChangeArrowheads="1"/>
        </xdr:cNvSpPr>
      </xdr:nvSpPr>
      <xdr:spPr bwMode="auto">
        <a:xfrm>
          <a:off x="3994150" y="40792400"/>
          <a:ext cx="1314450" cy="353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152400</xdr:rowOff>
    </xdr:from>
    <xdr:to>
      <xdr:col>5</xdr:col>
      <xdr:colOff>609600</xdr:colOff>
      <xdr:row>210</xdr:row>
      <xdr:rowOff>114300</xdr:rowOff>
    </xdr:to>
    <xdr:sp macro="" textlink="">
      <xdr:nvSpPr>
        <xdr:cNvPr id="312474" name="Text Box 154" hidden="1">
          <a:extLst>
            <a:ext uri="{FF2B5EF4-FFF2-40B4-BE49-F238E27FC236}">
              <a16:creationId xmlns:a16="http://schemas.microsoft.com/office/drawing/2014/main" id="{39B8AF94-BDBC-8C76-CE23-D87D28437683}"/>
            </a:ext>
          </a:extLst>
        </xdr:cNvPr>
        <xdr:cNvSpPr txBox="1">
          <a:spLocks noChangeArrowheads="1"/>
        </xdr:cNvSpPr>
      </xdr:nvSpPr>
      <xdr:spPr bwMode="auto">
        <a:xfrm>
          <a:off x="3994150" y="4097655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181</xdr:row>
      <xdr:rowOff>76200</xdr:rowOff>
    </xdr:from>
    <xdr:to>
      <xdr:col>5</xdr:col>
      <xdr:colOff>609600</xdr:colOff>
      <xdr:row>187</xdr:row>
      <xdr:rowOff>114300</xdr:rowOff>
    </xdr:to>
    <xdr:sp macro="" textlink="">
      <xdr:nvSpPr>
        <xdr:cNvPr id="312473" name="Text Box 153" hidden="1">
          <a:extLst>
            <a:ext uri="{FF2B5EF4-FFF2-40B4-BE49-F238E27FC236}">
              <a16:creationId xmlns:a16="http://schemas.microsoft.com/office/drawing/2014/main" id="{1E8377F0-0A5C-81E2-F72F-C5CC0054A490}"/>
            </a:ext>
          </a:extLst>
        </xdr:cNvPr>
        <xdr:cNvSpPr txBox="1">
          <a:spLocks noChangeArrowheads="1"/>
        </xdr:cNvSpPr>
      </xdr:nvSpPr>
      <xdr:spPr bwMode="auto">
        <a:xfrm>
          <a:off x="3994150" y="3666490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183</xdr:row>
      <xdr:rowOff>152400</xdr:rowOff>
    </xdr:from>
    <xdr:to>
      <xdr:col>5</xdr:col>
      <xdr:colOff>609600</xdr:colOff>
      <xdr:row>188</xdr:row>
      <xdr:rowOff>171450</xdr:rowOff>
    </xdr:to>
    <xdr:sp macro="" textlink="">
      <xdr:nvSpPr>
        <xdr:cNvPr id="312472" name="Text Box 152" hidden="1">
          <a:extLst>
            <a:ext uri="{FF2B5EF4-FFF2-40B4-BE49-F238E27FC236}">
              <a16:creationId xmlns:a16="http://schemas.microsoft.com/office/drawing/2014/main" id="{976A5749-690B-4C07-224A-C60A67D4B537}"/>
            </a:ext>
          </a:extLst>
        </xdr:cNvPr>
        <xdr:cNvSpPr txBox="1">
          <a:spLocks noChangeArrowheads="1"/>
        </xdr:cNvSpPr>
      </xdr:nvSpPr>
      <xdr:spPr bwMode="auto">
        <a:xfrm>
          <a:off x="3994150" y="3710940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185</xdr:row>
      <xdr:rowOff>152400</xdr:rowOff>
    </xdr:from>
    <xdr:to>
      <xdr:col>5</xdr:col>
      <xdr:colOff>609600</xdr:colOff>
      <xdr:row>190</xdr:row>
      <xdr:rowOff>0</xdr:rowOff>
    </xdr:to>
    <xdr:sp macro="" textlink="">
      <xdr:nvSpPr>
        <xdr:cNvPr id="312471" name="Text Box 151" hidden="1">
          <a:extLst>
            <a:ext uri="{FF2B5EF4-FFF2-40B4-BE49-F238E27FC236}">
              <a16:creationId xmlns:a16="http://schemas.microsoft.com/office/drawing/2014/main" id="{8185C859-B82E-6C2E-4423-385430DB3227}"/>
            </a:ext>
          </a:extLst>
        </xdr:cNvPr>
        <xdr:cNvSpPr txBox="1">
          <a:spLocks noChangeArrowheads="1"/>
        </xdr:cNvSpPr>
      </xdr:nvSpPr>
      <xdr:spPr bwMode="auto">
        <a:xfrm>
          <a:off x="3994150" y="3747770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187</xdr:row>
      <xdr:rowOff>152400</xdr:rowOff>
    </xdr:from>
    <xdr:to>
      <xdr:col>5</xdr:col>
      <xdr:colOff>609600</xdr:colOff>
      <xdr:row>196</xdr:row>
      <xdr:rowOff>171450</xdr:rowOff>
    </xdr:to>
    <xdr:sp macro="" textlink="">
      <xdr:nvSpPr>
        <xdr:cNvPr id="312470" name="Text Box 150" hidden="1">
          <a:extLst>
            <a:ext uri="{FF2B5EF4-FFF2-40B4-BE49-F238E27FC236}">
              <a16:creationId xmlns:a16="http://schemas.microsoft.com/office/drawing/2014/main" id="{B58EC60B-4C67-760F-130A-5474FB471022}"/>
            </a:ext>
          </a:extLst>
        </xdr:cNvPr>
        <xdr:cNvSpPr txBox="1">
          <a:spLocks noChangeArrowheads="1"/>
        </xdr:cNvSpPr>
      </xdr:nvSpPr>
      <xdr:spPr bwMode="auto">
        <a:xfrm>
          <a:off x="3994150" y="3784600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48</xdr:row>
      <xdr:rowOff>285750</xdr:rowOff>
    </xdr:from>
    <xdr:to>
      <xdr:col>5</xdr:col>
      <xdr:colOff>609600</xdr:colOff>
      <xdr:row>50</xdr:row>
      <xdr:rowOff>76200</xdr:rowOff>
    </xdr:to>
    <xdr:sp macro="" textlink="">
      <xdr:nvSpPr>
        <xdr:cNvPr id="312469" name="Text Box 149" hidden="1">
          <a:extLst>
            <a:ext uri="{FF2B5EF4-FFF2-40B4-BE49-F238E27FC236}">
              <a16:creationId xmlns:a16="http://schemas.microsoft.com/office/drawing/2014/main" id="{1F4201A8-0053-A269-9098-DBBA9106F362}"/>
            </a:ext>
          </a:extLst>
        </xdr:cNvPr>
        <xdr:cNvSpPr txBox="1">
          <a:spLocks noChangeArrowheads="1"/>
        </xdr:cNvSpPr>
      </xdr:nvSpPr>
      <xdr:spPr bwMode="auto">
        <a:xfrm>
          <a:off x="3994150" y="10699750"/>
          <a:ext cx="131445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48</xdr:row>
      <xdr:rowOff>285750</xdr:rowOff>
    </xdr:from>
    <xdr:to>
      <xdr:col>5</xdr:col>
      <xdr:colOff>609600</xdr:colOff>
      <xdr:row>53</xdr:row>
      <xdr:rowOff>152400</xdr:rowOff>
    </xdr:to>
    <xdr:sp macro="" textlink="">
      <xdr:nvSpPr>
        <xdr:cNvPr id="312468" name="Text Box 148" hidden="1">
          <a:extLst>
            <a:ext uri="{FF2B5EF4-FFF2-40B4-BE49-F238E27FC236}">
              <a16:creationId xmlns:a16="http://schemas.microsoft.com/office/drawing/2014/main" id="{52485202-0A48-1D63-4A6D-5F684F4EF241}"/>
            </a:ext>
          </a:extLst>
        </xdr:cNvPr>
        <xdr:cNvSpPr txBox="1">
          <a:spLocks noChangeArrowheads="1"/>
        </xdr:cNvSpPr>
      </xdr:nvSpPr>
      <xdr:spPr bwMode="auto">
        <a:xfrm>
          <a:off x="3994150" y="10699750"/>
          <a:ext cx="131445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50</xdr:row>
      <xdr:rowOff>0</xdr:rowOff>
    </xdr:from>
    <xdr:to>
      <xdr:col>5</xdr:col>
      <xdr:colOff>609600</xdr:colOff>
      <xdr:row>55</xdr:row>
      <xdr:rowOff>19050</xdr:rowOff>
    </xdr:to>
    <xdr:sp macro="" textlink="">
      <xdr:nvSpPr>
        <xdr:cNvPr id="312467" name="Text Box 147" hidden="1">
          <a:extLst>
            <a:ext uri="{FF2B5EF4-FFF2-40B4-BE49-F238E27FC236}">
              <a16:creationId xmlns:a16="http://schemas.microsoft.com/office/drawing/2014/main" id="{E682F73F-77D1-060E-4F5B-852C269F3631}"/>
            </a:ext>
          </a:extLst>
        </xdr:cNvPr>
        <xdr:cNvSpPr txBox="1">
          <a:spLocks noChangeArrowheads="1"/>
        </xdr:cNvSpPr>
      </xdr:nvSpPr>
      <xdr:spPr bwMode="auto">
        <a:xfrm>
          <a:off x="3994150" y="11188700"/>
          <a:ext cx="1314450" cy="1016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50</xdr:row>
      <xdr:rowOff>38100</xdr:rowOff>
    </xdr:from>
    <xdr:to>
      <xdr:col>5</xdr:col>
      <xdr:colOff>609600</xdr:colOff>
      <xdr:row>58</xdr:row>
      <xdr:rowOff>171450</xdr:rowOff>
    </xdr:to>
    <xdr:sp macro="" textlink="">
      <xdr:nvSpPr>
        <xdr:cNvPr id="312466" name="Text Box 146" hidden="1">
          <a:extLst>
            <a:ext uri="{FF2B5EF4-FFF2-40B4-BE49-F238E27FC236}">
              <a16:creationId xmlns:a16="http://schemas.microsoft.com/office/drawing/2014/main" id="{1C1D455E-40B1-9967-304D-6776DD78CF27}"/>
            </a:ext>
          </a:extLst>
        </xdr:cNvPr>
        <xdr:cNvSpPr txBox="1">
          <a:spLocks noChangeArrowheads="1"/>
        </xdr:cNvSpPr>
      </xdr:nvSpPr>
      <xdr:spPr bwMode="auto">
        <a:xfrm>
          <a:off x="3994150" y="11226800"/>
          <a:ext cx="1314450" cy="1708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53</xdr:row>
      <xdr:rowOff>171450</xdr:rowOff>
    </xdr:from>
    <xdr:to>
      <xdr:col>5</xdr:col>
      <xdr:colOff>609600</xdr:colOff>
      <xdr:row>62</xdr:row>
      <xdr:rowOff>171450</xdr:rowOff>
    </xdr:to>
    <xdr:sp macro="" textlink="">
      <xdr:nvSpPr>
        <xdr:cNvPr id="312465" name="Text Box 145" hidden="1">
          <a:extLst>
            <a:ext uri="{FF2B5EF4-FFF2-40B4-BE49-F238E27FC236}">
              <a16:creationId xmlns:a16="http://schemas.microsoft.com/office/drawing/2014/main" id="{8C945AA5-162D-AC38-34C9-D2D0B368ED04}"/>
            </a:ext>
          </a:extLst>
        </xdr:cNvPr>
        <xdr:cNvSpPr txBox="1">
          <a:spLocks noChangeArrowheads="1"/>
        </xdr:cNvSpPr>
      </xdr:nvSpPr>
      <xdr:spPr bwMode="auto">
        <a:xfrm>
          <a:off x="3994150" y="11938000"/>
          <a:ext cx="1314450" cy="173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69</xdr:row>
      <xdr:rowOff>133350</xdr:rowOff>
    </xdr:from>
    <xdr:to>
      <xdr:col>5</xdr:col>
      <xdr:colOff>609600</xdr:colOff>
      <xdr:row>74</xdr:row>
      <xdr:rowOff>38100</xdr:rowOff>
    </xdr:to>
    <xdr:sp macro="" textlink="">
      <xdr:nvSpPr>
        <xdr:cNvPr id="312464" name="Text Box 144" hidden="1">
          <a:extLst>
            <a:ext uri="{FF2B5EF4-FFF2-40B4-BE49-F238E27FC236}">
              <a16:creationId xmlns:a16="http://schemas.microsoft.com/office/drawing/2014/main" id="{BBE51AC7-D972-50CF-9BD5-AC3F15A7F693}"/>
            </a:ext>
          </a:extLst>
        </xdr:cNvPr>
        <xdr:cNvSpPr txBox="1">
          <a:spLocks noChangeArrowheads="1"/>
        </xdr:cNvSpPr>
      </xdr:nvSpPr>
      <xdr:spPr bwMode="auto">
        <a:xfrm>
          <a:off x="3994150" y="151511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70</xdr:row>
      <xdr:rowOff>133350</xdr:rowOff>
    </xdr:from>
    <xdr:to>
      <xdr:col>5</xdr:col>
      <xdr:colOff>609600</xdr:colOff>
      <xdr:row>75</xdr:row>
      <xdr:rowOff>38100</xdr:rowOff>
    </xdr:to>
    <xdr:sp macro="" textlink="">
      <xdr:nvSpPr>
        <xdr:cNvPr id="312463" name="Text Box 143" hidden="1">
          <a:extLst>
            <a:ext uri="{FF2B5EF4-FFF2-40B4-BE49-F238E27FC236}">
              <a16:creationId xmlns:a16="http://schemas.microsoft.com/office/drawing/2014/main" id="{E2061A42-ADE5-F57C-2817-B1F895E02F7E}"/>
            </a:ext>
          </a:extLst>
        </xdr:cNvPr>
        <xdr:cNvSpPr txBox="1">
          <a:spLocks noChangeArrowheads="1"/>
        </xdr:cNvSpPr>
      </xdr:nvSpPr>
      <xdr:spPr bwMode="auto">
        <a:xfrm>
          <a:off x="3994150" y="153352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71</xdr:row>
      <xdr:rowOff>133350</xdr:rowOff>
    </xdr:from>
    <xdr:to>
      <xdr:col>5</xdr:col>
      <xdr:colOff>609600</xdr:colOff>
      <xdr:row>76</xdr:row>
      <xdr:rowOff>38100</xdr:rowOff>
    </xdr:to>
    <xdr:sp macro="" textlink="">
      <xdr:nvSpPr>
        <xdr:cNvPr id="312462" name="Text Box 142" hidden="1">
          <a:extLst>
            <a:ext uri="{FF2B5EF4-FFF2-40B4-BE49-F238E27FC236}">
              <a16:creationId xmlns:a16="http://schemas.microsoft.com/office/drawing/2014/main" id="{8F453C92-FCF0-4D18-51E0-DE894F5E5DF9}"/>
            </a:ext>
          </a:extLst>
        </xdr:cNvPr>
        <xdr:cNvSpPr txBox="1">
          <a:spLocks noChangeArrowheads="1"/>
        </xdr:cNvSpPr>
      </xdr:nvSpPr>
      <xdr:spPr bwMode="auto">
        <a:xfrm>
          <a:off x="3994150" y="155194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72</xdr:row>
      <xdr:rowOff>133350</xdr:rowOff>
    </xdr:from>
    <xdr:to>
      <xdr:col>5</xdr:col>
      <xdr:colOff>609600</xdr:colOff>
      <xdr:row>77</xdr:row>
      <xdr:rowOff>38100</xdr:rowOff>
    </xdr:to>
    <xdr:sp macro="" textlink="">
      <xdr:nvSpPr>
        <xdr:cNvPr id="312461" name="Text Box 141" hidden="1">
          <a:extLst>
            <a:ext uri="{FF2B5EF4-FFF2-40B4-BE49-F238E27FC236}">
              <a16:creationId xmlns:a16="http://schemas.microsoft.com/office/drawing/2014/main" id="{D1CFB6AB-F62C-4861-5253-59152F41259A}"/>
            </a:ext>
          </a:extLst>
        </xdr:cNvPr>
        <xdr:cNvSpPr txBox="1">
          <a:spLocks noChangeArrowheads="1"/>
        </xdr:cNvSpPr>
      </xdr:nvSpPr>
      <xdr:spPr bwMode="auto">
        <a:xfrm>
          <a:off x="3994150" y="157035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94</xdr:row>
      <xdr:rowOff>114300</xdr:rowOff>
    </xdr:from>
    <xdr:to>
      <xdr:col>5</xdr:col>
      <xdr:colOff>609600</xdr:colOff>
      <xdr:row>99</xdr:row>
      <xdr:rowOff>171450</xdr:rowOff>
    </xdr:to>
    <xdr:sp macro="" textlink="">
      <xdr:nvSpPr>
        <xdr:cNvPr id="312460" name="Text Box 140" hidden="1">
          <a:extLst>
            <a:ext uri="{FF2B5EF4-FFF2-40B4-BE49-F238E27FC236}">
              <a16:creationId xmlns:a16="http://schemas.microsoft.com/office/drawing/2014/main" id="{6D348F64-9BD5-E0B9-2E72-F172C9BB3625}"/>
            </a:ext>
          </a:extLst>
        </xdr:cNvPr>
        <xdr:cNvSpPr txBox="1">
          <a:spLocks noChangeArrowheads="1"/>
        </xdr:cNvSpPr>
      </xdr:nvSpPr>
      <xdr:spPr bwMode="auto">
        <a:xfrm>
          <a:off x="3994150" y="19970750"/>
          <a:ext cx="1314450" cy="97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114300</xdr:rowOff>
    </xdr:from>
    <xdr:to>
      <xdr:col>5</xdr:col>
      <xdr:colOff>609600</xdr:colOff>
      <xdr:row>99</xdr:row>
      <xdr:rowOff>171450</xdr:rowOff>
    </xdr:to>
    <xdr:sp macro="" textlink="">
      <xdr:nvSpPr>
        <xdr:cNvPr id="312459" name="Text Box 139" hidden="1">
          <a:extLst>
            <a:ext uri="{FF2B5EF4-FFF2-40B4-BE49-F238E27FC236}">
              <a16:creationId xmlns:a16="http://schemas.microsoft.com/office/drawing/2014/main" id="{2818E02D-DA51-199A-1C2E-09234F60242F}"/>
            </a:ext>
          </a:extLst>
        </xdr:cNvPr>
        <xdr:cNvSpPr txBox="1">
          <a:spLocks noChangeArrowheads="1"/>
        </xdr:cNvSpPr>
      </xdr:nvSpPr>
      <xdr:spPr bwMode="auto">
        <a:xfrm>
          <a:off x="3994150" y="201549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114300</xdr:rowOff>
    </xdr:from>
    <xdr:to>
      <xdr:col>5</xdr:col>
      <xdr:colOff>609600</xdr:colOff>
      <xdr:row>99</xdr:row>
      <xdr:rowOff>171450</xdr:rowOff>
    </xdr:to>
    <xdr:sp macro="" textlink="">
      <xdr:nvSpPr>
        <xdr:cNvPr id="312458" name="Text Box 138" hidden="1">
          <a:extLst>
            <a:ext uri="{FF2B5EF4-FFF2-40B4-BE49-F238E27FC236}">
              <a16:creationId xmlns:a16="http://schemas.microsoft.com/office/drawing/2014/main" id="{417BF8A8-CED5-FF4D-C4FD-BF0BF89E7A48}"/>
            </a:ext>
          </a:extLst>
        </xdr:cNvPr>
        <xdr:cNvSpPr txBox="1">
          <a:spLocks noChangeArrowheads="1"/>
        </xdr:cNvSpPr>
      </xdr:nvSpPr>
      <xdr:spPr bwMode="auto">
        <a:xfrm>
          <a:off x="3994150" y="20339050"/>
          <a:ext cx="1314450" cy="609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76200</xdr:rowOff>
    </xdr:from>
    <xdr:to>
      <xdr:col>5</xdr:col>
      <xdr:colOff>609600</xdr:colOff>
      <xdr:row>99</xdr:row>
      <xdr:rowOff>171450</xdr:rowOff>
    </xdr:to>
    <xdr:sp macro="" textlink="">
      <xdr:nvSpPr>
        <xdr:cNvPr id="312457" name="Text Box 137" hidden="1">
          <a:extLst>
            <a:ext uri="{FF2B5EF4-FFF2-40B4-BE49-F238E27FC236}">
              <a16:creationId xmlns:a16="http://schemas.microsoft.com/office/drawing/2014/main" id="{803C42D5-C5CC-1851-DE36-1629EE010267}"/>
            </a:ext>
          </a:extLst>
        </xdr:cNvPr>
        <xdr:cNvSpPr txBox="1">
          <a:spLocks noChangeArrowheads="1"/>
        </xdr:cNvSpPr>
      </xdr:nvSpPr>
      <xdr:spPr bwMode="auto">
        <a:xfrm>
          <a:off x="3994150" y="20300950"/>
          <a:ext cx="131445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120</xdr:row>
      <xdr:rowOff>76200</xdr:rowOff>
    </xdr:from>
    <xdr:to>
      <xdr:col>22</xdr:col>
      <xdr:colOff>647700</xdr:colOff>
      <xdr:row>124</xdr:row>
      <xdr:rowOff>114300</xdr:rowOff>
    </xdr:to>
    <xdr:sp macro="" textlink="">
      <xdr:nvSpPr>
        <xdr:cNvPr id="312456" name="Text Box 136" hidden="1">
          <a:extLst>
            <a:ext uri="{FF2B5EF4-FFF2-40B4-BE49-F238E27FC236}">
              <a16:creationId xmlns:a16="http://schemas.microsoft.com/office/drawing/2014/main" id="{1B7361AC-F063-C0BC-C9FD-2ED3940D34FD}"/>
            </a:ext>
          </a:extLst>
        </xdr:cNvPr>
        <xdr:cNvSpPr txBox="1">
          <a:spLocks noChangeArrowheads="1"/>
        </xdr:cNvSpPr>
      </xdr:nvSpPr>
      <xdr:spPr bwMode="auto">
        <a:xfrm>
          <a:off x="17526000" y="24771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133350</xdr:colOff>
      <xdr:row>14</xdr:row>
      <xdr:rowOff>95250</xdr:rowOff>
    </xdr:from>
    <xdr:to>
      <xdr:col>24</xdr:col>
      <xdr:colOff>57150</xdr:colOff>
      <xdr:row>18</xdr:row>
      <xdr:rowOff>95250</xdr:rowOff>
    </xdr:to>
    <xdr:sp macro="" textlink="">
      <xdr:nvSpPr>
        <xdr:cNvPr id="312455" name="Text Box 135" hidden="1">
          <a:extLst>
            <a:ext uri="{FF2B5EF4-FFF2-40B4-BE49-F238E27FC236}">
              <a16:creationId xmlns:a16="http://schemas.microsoft.com/office/drawing/2014/main" id="{7AF7C879-429A-9C1A-B63C-9032FC37A07B}"/>
            </a:ext>
          </a:extLst>
        </xdr:cNvPr>
        <xdr:cNvSpPr txBox="1">
          <a:spLocks noChangeArrowheads="1"/>
        </xdr:cNvSpPr>
      </xdr:nvSpPr>
      <xdr:spPr bwMode="auto">
        <a:xfrm>
          <a:off x="18345150" y="35560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133350</xdr:colOff>
      <xdr:row>23</xdr:row>
      <xdr:rowOff>95250</xdr:rowOff>
    </xdr:from>
    <xdr:to>
      <xdr:col>24</xdr:col>
      <xdr:colOff>57150</xdr:colOff>
      <xdr:row>27</xdr:row>
      <xdr:rowOff>114300</xdr:rowOff>
    </xdr:to>
    <xdr:sp macro="" textlink="">
      <xdr:nvSpPr>
        <xdr:cNvPr id="312454" name="Text Box 134" hidden="1">
          <a:extLst>
            <a:ext uri="{FF2B5EF4-FFF2-40B4-BE49-F238E27FC236}">
              <a16:creationId xmlns:a16="http://schemas.microsoft.com/office/drawing/2014/main" id="{25F6315A-DE7C-AE21-9B36-57BDBE98B5C3}"/>
            </a:ext>
          </a:extLst>
        </xdr:cNvPr>
        <xdr:cNvSpPr txBox="1">
          <a:spLocks noChangeArrowheads="1"/>
        </xdr:cNvSpPr>
      </xdr:nvSpPr>
      <xdr:spPr bwMode="auto">
        <a:xfrm>
          <a:off x="18345150" y="5562600"/>
          <a:ext cx="144780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133350</xdr:colOff>
      <xdr:row>124</xdr:row>
      <xdr:rowOff>95250</xdr:rowOff>
    </xdr:from>
    <xdr:to>
      <xdr:col>24</xdr:col>
      <xdr:colOff>57150</xdr:colOff>
      <xdr:row>128</xdr:row>
      <xdr:rowOff>76200</xdr:rowOff>
    </xdr:to>
    <xdr:sp macro="" textlink="">
      <xdr:nvSpPr>
        <xdr:cNvPr id="312453" name="Text Box 133" hidden="1">
          <a:extLst>
            <a:ext uri="{FF2B5EF4-FFF2-40B4-BE49-F238E27FC236}">
              <a16:creationId xmlns:a16="http://schemas.microsoft.com/office/drawing/2014/main" id="{D35B94F4-CAC4-28F5-F853-621B706E9E0C}"/>
            </a:ext>
          </a:extLst>
        </xdr:cNvPr>
        <xdr:cNvSpPr txBox="1">
          <a:spLocks noChangeArrowheads="1"/>
        </xdr:cNvSpPr>
      </xdr:nvSpPr>
      <xdr:spPr bwMode="auto">
        <a:xfrm>
          <a:off x="18345150" y="255270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27.xml><?xml version="1.0" encoding="utf-8"?>
<xdr:wsDr xmlns:xdr="http://schemas.openxmlformats.org/drawingml/2006/spreadsheetDrawing" xmlns:a="http://schemas.openxmlformats.org/drawingml/2006/main" xmlns:r="http://schemas.openxmlformats.org/officeDocument/2006/relationships">
  <xdr:twoCellAnchor editAs="absolute">
    <xdr:from>
      <xdr:col>2</xdr:col>
      <xdr:colOff>140335</xdr:colOff>
      <xdr:row>52</xdr:row>
      <xdr:rowOff>6900</xdr:rowOff>
    </xdr:from>
    <xdr:to>
      <xdr:col>3</xdr:col>
      <xdr:colOff>635635</xdr:colOff>
      <xdr:row>52</xdr:row>
      <xdr:rowOff>6900</xdr:rowOff>
    </xdr:to>
    <xdr:sp macro="" textlink="">
      <xdr:nvSpPr>
        <xdr:cNvPr id="275460" name="Text Box 1028" hidden="1">
          <a:extLst>
            <a:ext uri="{FF2B5EF4-FFF2-40B4-BE49-F238E27FC236}">
              <a16:creationId xmlns:a16="http://schemas.microsoft.com/office/drawing/2014/main" id="{00FA32C4-E5B5-4A36-B80E-7E9890C5E8A9}"/>
            </a:ext>
          </a:extLst>
        </xdr:cNvPr>
        <xdr:cNvSpPr txBox="1">
          <a:spLocks noChangeArrowheads="1"/>
        </xdr:cNvSpPr>
      </xdr:nvSpPr>
      <xdr:spPr bwMode="auto">
        <a:xfrm>
          <a:off x="2743200" y="9662160"/>
          <a:ext cx="139446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52</xdr:row>
      <xdr:rowOff>6900</xdr:rowOff>
    </xdr:from>
    <xdr:to>
      <xdr:col>3</xdr:col>
      <xdr:colOff>628650</xdr:colOff>
      <xdr:row>52</xdr:row>
      <xdr:rowOff>6900</xdr:rowOff>
    </xdr:to>
    <xdr:sp macro="" textlink="">
      <xdr:nvSpPr>
        <xdr:cNvPr id="275461" name="Text Box 1029" hidden="1">
          <a:extLst>
            <a:ext uri="{FF2B5EF4-FFF2-40B4-BE49-F238E27FC236}">
              <a16:creationId xmlns:a16="http://schemas.microsoft.com/office/drawing/2014/main" id="{31E6748E-8457-4C4B-80B4-92C1BB0F1B8F}"/>
            </a:ext>
          </a:extLst>
        </xdr:cNvPr>
        <xdr:cNvSpPr txBox="1">
          <a:spLocks noChangeArrowheads="1"/>
        </xdr:cNvSpPr>
      </xdr:nvSpPr>
      <xdr:spPr bwMode="auto">
        <a:xfrm>
          <a:off x="2657475" y="9982200"/>
          <a:ext cx="1371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52</xdr:row>
      <xdr:rowOff>6900</xdr:rowOff>
    </xdr:from>
    <xdr:to>
      <xdr:col>3</xdr:col>
      <xdr:colOff>609600</xdr:colOff>
      <xdr:row>52</xdr:row>
      <xdr:rowOff>6900</xdr:rowOff>
    </xdr:to>
    <xdr:sp macro="" textlink="">
      <xdr:nvSpPr>
        <xdr:cNvPr id="275462" name="Text Box 1030" hidden="1">
          <a:extLst>
            <a:ext uri="{FF2B5EF4-FFF2-40B4-BE49-F238E27FC236}">
              <a16:creationId xmlns:a16="http://schemas.microsoft.com/office/drawing/2014/main" id="{31CBCC0B-5F7A-4A9E-9BC5-32F3742F9E9A}"/>
            </a:ext>
          </a:extLst>
        </xdr:cNvPr>
        <xdr:cNvSpPr txBox="1">
          <a:spLocks noChangeArrowheads="1"/>
        </xdr:cNvSpPr>
      </xdr:nvSpPr>
      <xdr:spPr bwMode="auto">
        <a:xfrm>
          <a:off x="2724150" y="972820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52</xdr:row>
      <xdr:rowOff>6900</xdr:rowOff>
    </xdr:from>
    <xdr:to>
      <xdr:col>3</xdr:col>
      <xdr:colOff>609600</xdr:colOff>
      <xdr:row>52</xdr:row>
      <xdr:rowOff>6900</xdr:rowOff>
    </xdr:to>
    <xdr:sp macro="" textlink="">
      <xdr:nvSpPr>
        <xdr:cNvPr id="275463" name="Text Box 1031" hidden="1">
          <a:extLst>
            <a:ext uri="{FF2B5EF4-FFF2-40B4-BE49-F238E27FC236}">
              <a16:creationId xmlns:a16="http://schemas.microsoft.com/office/drawing/2014/main" id="{78D9CD57-945C-46B4-8CF0-E01555CB1726}"/>
            </a:ext>
          </a:extLst>
        </xdr:cNvPr>
        <xdr:cNvSpPr txBox="1">
          <a:spLocks noChangeArrowheads="1"/>
        </xdr:cNvSpPr>
      </xdr:nvSpPr>
      <xdr:spPr bwMode="auto">
        <a:xfrm>
          <a:off x="2638425" y="9982200"/>
          <a:ext cx="1371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55</xdr:row>
      <xdr:rowOff>31586</xdr:rowOff>
    </xdr:from>
    <xdr:to>
      <xdr:col>3</xdr:col>
      <xdr:colOff>609600</xdr:colOff>
      <xdr:row>55</xdr:row>
      <xdr:rowOff>31586</xdr:rowOff>
    </xdr:to>
    <xdr:sp macro="" textlink="">
      <xdr:nvSpPr>
        <xdr:cNvPr id="275464" name="Text Box 8" hidden="1">
          <a:extLst>
            <a:ext uri="{FF2B5EF4-FFF2-40B4-BE49-F238E27FC236}">
              <a16:creationId xmlns:a16="http://schemas.microsoft.com/office/drawing/2014/main" id="{2A03C8FD-E8BF-44A0-956D-B6BFDADD1156}"/>
            </a:ext>
          </a:extLst>
        </xdr:cNvPr>
        <xdr:cNvSpPr txBox="1">
          <a:spLocks noChangeArrowheads="1"/>
        </xdr:cNvSpPr>
      </xdr:nvSpPr>
      <xdr:spPr bwMode="auto">
        <a:xfrm>
          <a:off x="2638425" y="10934700"/>
          <a:ext cx="1371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55</xdr:row>
      <xdr:rowOff>31586</xdr:rowOff>
    </xdr:from>
    <xdr:to>
      <xdr:col>3</xdr:col>
      <xdr:colOff>609600</xdr:colOff>
      <xdr:row>55</xdr:row>
      <xdr:rowOff>31586</xdr:rowOff>
    </xdr:to>
    <xdr:sp macro="" textlink="">
      <xdr:nvSpPr>
        <xdr:cNvPr id="302081" name="Text Box 1" hidden="1">
          <a:extLst>
            <a:ext uri="{FF2B5EF4-FFF2-40B4-BE49-F238E27FC236}">
              <a16:creationId xmlns:a16="http://schemas.microsoft.com/office/drawing/2014/main" id="{6CB65364-76DB-4F71-B75C-201FF3FABA3D}"/>
            </a:ext>
          </a:extLst>
        </xdr:cNvPr>
        <xdr:cNvSpPr txBox="1">
          <a:spLocks noChangeArrowheads="1"/>
        </xdr:cNvSpPr>
      </xdr:nvSpPr>
      <xdr:spPr bwMode="auto">
        <a:xfrm>
          <a:off x="2638425" y="10934700"/>
          <a:ext cx="1371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55</xdr:row>
      <xdr:rowOff>31586</xdr:rowOff>
    </xdr:from>
    <xdr:to>
      <xdr:col>3</xdr:col>
      <xdr:colOff>609600</xdr:colOff>
      <xdr:row>55</xdr:row>
      <xdr:rowOff>31586</xdr:rowOff>
    </xdr:to>
    <xdr:sp macro="" textlink="">
      <xdr:nvSpPr>
        <xdr:cNvPr id="302082" name="Text Box 2" hidden="1">
          <a:extLst>
            <a:ext uri="{FF2B5EF4-FFF2-40B4-BE49-F238E27FC236}">
              <a16:creationId xmlns:a16="http://schemas.microsoft.com/office/drawing/2014/main" id="{7722F2E7-DD7D-42CD-8199-B91C7C7D96B3}"/>
            </a:ext>
          </a:extLst>
        </xdr:cNvPr>
        <xdr:cNvSpPr txBox="1">
          <a:spLocks noChangeArrowheads="1"/>
        </xdr:cNvSpPr>
      </xdr:nvSpPr>
      <xdr:spPr bwMode="auto">
        <a:xfrm>
          <a:off x="2638425" y="10934700"/>
          <a:ext cx="1371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55</xdr:row>
      <xdr:rowOff>31586</xdr:rowOff>
    </xdr:from>
    <xdr:to>
      <xdr:col>3</xdr:col>
      <xdr:colOff>609600</xdr:colOff>
      <xdr:row>55</xdr:row>
      <xdr:rowOff>31586</xdr:rowOff>
    </xdr:to>
    <xdr:sp macro="" textlink="">
      <xdr:nvSpPr>
        <xdr:cNvPr id="302083" name="Text Box 3" hidden="1">
          <a:extLst>
            <a:ext uri="{FF2B5EF4-FFF2-40B4-BE49-F238E27FC236}">
              <a16:creationId xmlns:a16="http://schemas.microsoft.com/office/drawing/2014/main" id="{730C43A4-5B62-42DC-85DF-BE2732943BD1}"/>
            </a:ext>
          </a:extLst>
        </xdr:cNvPr>
        <xdr:cNvSpPr txBox="1">
          <a:spLocks noChangeArrowheads="1"/>
        </xdr:cNvSpPr>
      </xdr:nvSpPr>
      <xdr:spPr bwMode="auto">
        <a:xfrm>
          <a:off x="2724150" y="106489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55</xdr:row>
      <xdr:rowOff>31586</xdr:rowOff>
    </xdr:from>
    <xdr:to>
      <xdr:col>3</xdr:col>
      <xdr:colOff>609600</xdr:colOff>
      <xdr:row>55</xdr:row>
      <xdr:rowOff>31586</xdr:rowOff>
    </xdr:to>
    <xdr:sp macro="" textlink="">
      <xdr:nvSpPr>
        <xdr:cNvPr id="302084" name="Text Box 4" hidden="1">
          <a:extLst>
            <a:ext uri="{FF2B5EF4-FFF2-40B4-BE49-F238E27FC236}">
              <a16:creationId xmlns:a16="http://schemas.microsoft.com/office/drawing/2014/main" id="{924069F0-C83B-4662-8B30-845143ABCF18}"/>
            </a:ext>
          </a:extLst>
        </xdr:cNvPr>
        <xdr:cNvSpPr txBox="1">
          <a:spLocks noChangeArrowheads="1"/>
        </xdr:cNvSpPr>
      </xdr:nvSpPr>
      <xdr:spPr bwMode="auto">
        <a:xfrm>
          <a:off x="2724150" y="106489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55</xdr:row>
      <xdr:rowOff>31586</xdr:rowOff>
    </xdr:from>
    <xdr:to>
      <xdr:col>3</xdr:col>
      <xdr:colOff>609600</xdr:colOff>
      <xdr:row>55</xdr:row>
      <xdr:rowOff>31586</xdr:rowOff>
    </xdr:to>
    <xdr:sp macro="" textlink="">
      <xdr:nvSpPr>
        <xdr:cNvPr id="302085" name="Text Box 5" hidden="1">
          <a:extLst>
            <a:ext uri="{FF2B5EF4-FFF2-40B4-BE49-F238E27FC236}">
              <a16:creationId xmlns:a16="http://schemas.microsoft.com/office/drawing/2014/main" id="{655000A7-C9F1-459F-AB31-3FF6DEF20256}"/>
            </a:ext>
          </a:extLst>
        </xdr:cNvPr>
        <xdr:cNvSpPr txBox="1">
          <a:spLocks noChangeArrowheads="1"/>
        </xdr:cNvSpPr>
      </xdr:nvSpPr>
      <xdr:spPr bwMode="auto">
        <a:xfrm>
          <a:off x="2638425" y="10934700"/>
          <a:ext cx="1371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59</xdr:row>
      <xdr:rowOff>0</xdr:rowOff>
    </xdr:from>
    <xdr:to>
      <xdr:col>3</xdr:col>
      <xdr:colOff>609600</xdr:colOff>
      <xdr:row>59</xdr:row>
      <xdr:rowOff>0</xdr:rowOff>
    </xdr:to>
    <xdr:sp macro="" textlink="">
      <xdr:nvSpPr>
        <xdr:cNvPr id="314369" name="Text Box 1025" hidden="1">
          <a:extLst>
            <a:ext uri="{FF2B5EF4-FFF2-40B4-BE49-F238E27FC236}">
              <a16:creationId xmlns:a16="http://schemas.microsoft.com/office/drawing/2014/main" id="{4FF86A67-F7A9-46DD-97B1-8339408B341B}"/>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59</xdr:row>
      <xdr:rowOff>0</xdr:rowOff>
    </xdr:from>
    <xdr:to>
      <xdr:col>3</xdr:col>
      <xdr:colOff>609600</xdr:colOff>
      <xdr:row>59</xdr:row>
      <xdr:rowOff>0</xdr:rowOff>
    </xdr:to>
    <xdr:sp macro="" textlink="">
      <xdr:nvSpPr>
        <xdr:cNvPr id="314370" name="Text Box 1026" hidden="1">
          <a:extLst>
            <a:ext uri="{FF2B5EF4-FFF2-40B4-BE49-F238E27FC236}">
              <a16:creationId xmlns:a16="http://schemas.microsoft.com/office/drawing/2014/main" id="{AAF1D011-ACFA-4E10-A020-5D392131C601}"/>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59</xdr:row>
      <xdr:rowOff>0</xdr:rowOff>
    </xdr:from>
    <xdr:to>
      <xdr:col>3</xdr:col>
      <xdr:colOff>609600</xdr:colOff>
      <xdr:row>59</xdr:row>
      <xdr:rowOff>0</xdr:rowOff>
    </xdr:to>
    <xdr:sp macro="" textlink="">
      <xdr:nvSpPr>
        <xdr:cNvPr id="314371" name="Text Box 1027" hidden="1">
          <a:extLst>
            <a:ext uri="{FF2B5EF4-FFF2-40B4-BE49-F238E27FC236}">
              <a16:creationId xmlns:a16="http://schemas.microsoft.com/office/drawing/2014/main" id="{437AF159-36CB-8011-DB2B-EE456870E659}"/>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59</xdr:row>
      <xdr:rowOff>0</xdr:rowOff>
    </xdr:from>
    <xdr:to>
      <xdr:col>3</xdr:col>
      <xdr:colOff>609600</xdr:colOff>
      <xdr:row>59</xdr:row>
      <xdr:rowOff>0</xdr:rowOff>
    </xdr:to>
    <xdr:sp macro="" textlink="">
      <xdr:nvSpPr>
        <xdr:cNvPr id="314372" name="Text Box 4" hidden="1">
          <a:extLst>
            <a:ext uri="{FF2B5EF4-FFF2-40B4-BE49-F238E27FC236}">
              <a16:creationId xmlns:a16="http://schemas.microsoft.com/office/drawing/2014/main" id="{C9437685-B101-7B7F-792A-4F4210A01200}"/>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52</xdr:row>
      <xdr:rowOff>114300</xdr:rowOff>
    </xdr:from>
    <xdr:to>
      <xdr:col>3</xdr:col>
      <xdr:colOff>495300</xdr:colOff>
      <xdr:row>55</xdr:row>
      <xdr:rowOff>19050</xdr:rowOff>
    </xdr:to>
    <xdr:sp macro="" textlink="">
      <xdr:nvSpPr>
        <xdr:cNvPr id="314373" name="Text Box 5" hidden="1">
          <a:extLst>
            <a:ext uri="{FF2B5EF4-FFF2-40B4-BE49-F238E27FC236}">
              <a16:creationId xmlns:a16="http://schemas.microsoft.com/office/drawing/2014/main" id="{32B9AF91-0C65-9F5A-1029-2DF868BD4193}"/>
            </a:ext>
          </a:extLst>
        </xdr:cNvPr>
        <xdr:cNvSpPr txBox="1">
          <a:spLocks noChangeArrowheads="1"/>
        </xdr:cNvSpPr>
      </xdr:nvSpPr>
      <xdr:spPr bwMode="auto">
        <a:xfrm>
          <a:off x="2705100" y="9886950"/>
          <a:ext cx="13208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53</xdr:row>
      <xdr:rowOff>285750</xdr:rowOff>
    </xdr:from>
    <xdr:to>
      <xdr:col>3</xdr:col>
      <xdr:colOff>495300</xdr:colOff>
      <xdr:row>56</xdr:row>
      <xdr:rowOff>38100</xdr:rowOff>
    </xdr:to>
    <xdr:sp macro="" textlink="">
      <xdr:nvSpPr>
        <xdr:cNvPr id="314374" name="Text Box 6" hidden="1">
          <a:extLst>
            <a:ext uri="{FF2B5EF4-FFF2-40B4-BE49-F238E27FC236}">
              <a16:creationId xmlns:a16="http://schemas.microsoft.com/office/drawing/2014/main" id="{995F31B6-AEBB-6CA1-0E56-4BEB3B915864}"/>
            </a:ext>
          </a:extLst>
        </xdr:cNvPr>
        <xdr:cNvSpPr txBox="1">
          <a:spLocks noChangeArrowheads="1"/>
        </xdr:cNvSpPr>
      </xdr:nvSpPr>
      <xdr:spPr bwMode="auto">
        <a:xfrm>
          <a:off x="2705100" y="10242550"/>
          <a:ext cx="13208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54</xdr:row>
      <xdr:rowOff>266700</xdr:rowOff>
    </xdr:from>
    <xdr:to>
      <xdr:col>3</xdr:col>
      <xdr:colOff>495300</xdr:colOff>
      <xdr:row>57</xdr:row>
      <xdr:rowOff>38100</xdr:rowOff>
    </xdr:to>
    <xdr:sp macro="" textlink="">
      <xdr:nvSpPr>
        <xdr:cNvPr id="314375" name="Text Box 7" hidden="1">
          <a:extLst>
            <a:ext uri="{FF2B5EF4-FFF2-40B4-BE49-F238E27FC236}">
              <a16:creationId xmlns:a16="http://schemas.microsoft.com/office/drawing/2014/main" id="{92D01D35-145A-7AC9-71F7-8157C6EB555D}"/>
            </a:ext>
          </a:extLst>
        </xdr:cNvPr>
        <xdr:cNvSpPr txBox="1">
          <a:spLocks noChangeArrowheads="1"/>
        </xdr:cNvSpPr>
      </xdr:nvSpPr>
      <xdr:spPr bwMode="auto">
        <a:xfrm>
          <a:off x="2705100" y="10585450"/>
          <a:ext cx="13208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55</xdr:row>
      <xdr:rowOff>266700</xdr:rowOff>
    </xdr:from>
    <xdr:to>
      <xdr:col>3</xdr:col>
      <xdr:colOff>495300</xdr:colOff>
      <xdr:row>58</xdr:row>
      <xdr:rowOff>38100</xdr:rowOff>
    </xdr:to>
    <xdr:sp macro="" textlink="">
      <xdr:nvSpPr>
        <xdr:cNvPr id="314376" name="Text Box 8" hidden="1">
          <a:extLst>
            <a:ext uri="{FF2B5EF4-FFF2-40B4-BE49-F238E27FC236}">
              <a16:creationId xmlns:a16="http://schemas.microsoft.com/office/drawing/2014/main" id="{C2F7CA66-A973-AF4D-AF6B-49FA6B613788}"/>
            </a:ext>
          </a:extLst>
        </xdr:cNvPr>
        <xdr:cNvSpPr txBox="1">
          <a:spLocks noChangeArrowheads="1"/>
        </xdr:cNvSpPr>
      </xdr:nvSpPr>
      <xdr:spPr bwMode="auto">
        <a:xfrm>
          <a:off x="2705100" y="10915650"/>
          <a:ext cx="13208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56</xdr:row>
      <xdr:rowOff>266700</xdr:rowOff>
    </xdr:from>
    <xdr:to>
      <xdr:col>3</xdr:col>
      <xdr:colOff>495300</xdr:colOff>
      <xdr:row>59</xdr:row>
      <xdr:rowOff>38100</xdr:rowOff>
    </xdr:to>
    <xdr:sp macro="" textlink="">
      <xdr:nvSpPr>
        <xdr:cNvPr id="314377" name="Text Box 9" hidden="1">
          <a:extLst>
            <a:ext uri="{FF2B5EF4-FFF2-40B4-BE49-F238E27FC236}">
              <a16:creationId xmlns:a16="http://schemas.microsoft.com/office/drawing/2014/main" id="{60A38524-E963-8B80-979B-C2315751019D}"/>
            </a:ext>
          </a:extLst>
        </xdr:cNvPr>
        <xdr:cNvSpPr txBox="1">
          <a:spLocks noChangeArrowheads="1"/>
        </xdr:cNvSpPr>
      </xdr:nvSpPr>
      <xdr:spPr bwMode="auto">
        <a:xfrm>
          <a:off x="2705100" y="11245850"/>
          <a:ext cx="13208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57</xdr:row>
      <xdr:rowOff>266700</xdr:rowOff>
    </xdr:from>
    <xdr:to>
      <xdr:col>3</xdr:col>
      <xdr:colOff>495300</xdr:colOff>
      <xdr:row>61</xdr:row>
      <xdr:rowOff>0</xdr:rowOff>
    </xdr:to>
    <xdr:sp macro="" textlink="">
      <xdr:nvSpPr>
        <xdr:cNvPr id="314378" name="Text Box 10" hidden="1">
          <a:extLst>
            <a:ext uri="{FF2B5EF4-FFF2-40B4-BE49-F238E27FC236}">
              <a16:creationId xmlns:a16="http://schemas.microsoft.com/office/drawing/2014/main" id="{32AB8D24-E55B-90C9-015F-B3FCE7BB1662}"/>
            </a:ext>
          </a:extLst>
        </xdr:cNvPr>
        <xdr:cNvSpPr txBox="1">
          <a:spLocks noChangeArrowheads="1"/>
        </xdr:cNvSpPr>
      </xdr:nvSpPr>
      <xdr:spPr bwMode="auto">
        <a:xfrm>
          <a:off x="2705100" y="11576050"/>
          <a:ext cx="13208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29.xml><?xml version="1.0" encoding="utf-8"?>
<xdr:wsDr xmlns:xdr="http://schemas.openxmlformats.org/drawingml/2006/spreadsheetDrawing" xmlns:a="http://schemas.openxmlformats.org/drawingml/2006/main" xmlns:r="http://schemas.openxmlformats.org/officeDocument/2006/relationships">
  <xdr:twoCellAnchor editAs="absolute">
    <xdr:from>
      <xdr:col>18</xdr:col>
      <xdr:colOff>114300</xdr:colOff>
      <xdr:row>12</xdr:row>
      <xdr:rowOff>457200</xdr:rowOff>
    </xdr:from>
    <xdr:to>
      <xdr:col>20</xdr:col>
      <xdr:colOff>419100</xdr:colOff>
      <xdr:row>16</xdr:row>
      <xdr:rowOff>83704</xdr:rowOff>
    </xdr:to>
    <xdr:sp macro="" textlink="">
      <xdr:nvSpPr>
        <xdr:cNvPr id="250883" name="Text Box 1027" hidden="1">
          <a:extLst>
            <a:ext uri="{FF2B5EF4-FFF2-40B4-BE49-F238E27FC236}">
              <a16:creationId xmlns:a16="http://schemas.microsoft.com/office/drawing/2014/main" id="{1188A251-9838-4F62-9E65-14B2C672C074}"/>
            </a:ext>
          </a:extLst>
        </xdr:cNvPr>
        <xdr:cNvSpPr txBox="1">
          <a:spLocks noChangeArrowheads="1"/>
        </xdr:cNvSpPr>
      </xdr:nvSpPr>
      <xdr:spPr bwMode="auto">
        <a:xfrm>
          <a:off x="12961620" y="3017520"/>
          <a:ext cx="1280160" cy="7772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145415</xdr:colOff>
      <xdr:row>13</xdr:row>
      <xdr:rowOff>31635</xdr:rowOff>
    </xdr:from>
    <xdr:to>
      <xdr:col>20</xdr:col>
      <xdr:colOff>564515</xdr:colOff>
      <xdr:row>17</xdr:row>
      <xdr:rowOff>31634</xdr:rowOff>
    </xdr:to>
    <xdr:sp macro="" textlink="">
      <xdr:nvSpPr>
        <xdr:cNvPr id="3074" name="Text Box 1026" hidden="1">
          <a:extLst>
            <a:ext uri="{FF2B5EF4-FFF2-40B4-BE49-F238E27FC236}">
              <a16:creationId xmlns:a16="http://schemas.microsoft.com/office/drawing/2014/main" id="{C7808545-A7FB-4251-A7D2-05E26F9F72EC}"/>
            </a:ext>
          </a:extLst>
        </xdr:cNvPr>
        <xdr:cNvSpPr txBox="1">
          <a:spLocks noChangeArrowheads="1"/>
        </xdr:cNvSpPr>
      </xdr:nvSpPr>
      <xdr:spPr bwMode="auto">
        <a:xfrm>
          <a:off x="12639675" y="324802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34.xml><?xml version="1.0" encoding="utf-8"?>
<xdr:wsDr xmlns:xdr="http://schemas.openxmlformats.org/drawingml/2006/spreadsheetDrawing" xmlns:a="http://schemas.openxmlformats.org/drawingml/2006/main" xmlns:r="http://schemas.openxmlformats.org/officeDocument/2006/relationships">
  <xdr:twoCellAnchor editAs="absolute">
    <xdr:from>
      <xdr:col>4</xdr:col>
      <xdr:colOff>2590800</xdr:colOff>
      <xdr:row>2</xdr:row>
      <xdr:rowOff>114300</xdr:rowOff>
    </xdr:from>
    <xdr:to>
      <xdr:col>5</xdr:col>
      <xdr:colOff>76200</xdr:colOff>
      <xdr:row>7</xdr:row>
      <xdr:rowOff>76200</xdr:rowOff>
    </xdr:to>
    <xdr:sp macro="" textlink="">
      <xdr:nvSpPr>
        <xdr:cNvPr id="86017" name="Text Box 1" hidden="1">
          <a:extLst>
            <a:ext uri="{FF2B5EF4-FFF2-40B4-BE49-F238E27FC236}">
              <a16:creationId xmlns:a16="http://schemas.microsoft.com/office/drawing/2014/main" id="{60D1D001-1046-4533-9C45-39F857D1A743}"/>
            </a:ext>
          </a:extLst>
        </xdr:cNvPr>
        <xdr:cNvSpPr txBox="1">
          <a:spLocks noChangeArrowheads="1"/>
        </xdr:cNvSpPr>
      </xdr:nvSpPr>
      <xdr:spPr bwMode="auto">
        <a:xfrm>
          <a:off x="10919460" y="556260"/>
          <a:ext cx="76200" cy="87630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3" name="Text Box 1" hidden="1">
          <a:extLst>
            <a:ext uri="{FF2B5EF4-FFF2-40B4-BE49-F238E27FC236}">
              <a16:creationId xmlns:a16="http://schemas.microsoft.com/office/drawing/2014/main" id="{8E661AB1-576B-4F12-9088-16C83BBC6925}"/>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4" name="Text Box 2" hidden="1">
          <a:extLst>
            <a:ext uri="{FF2B5EF4-FFF2-40B4-BE49-F238E27FC236}">
              <a16:creationId xmlns:a16="http://schemas.microsoft.com/office/drawing/2014/main" id="{5D64C7B4-6B60-4D68-8748-DDB4737632B0}"/>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5" name="Text Box 3" hidden="1">
          <a:extLst>
            <a:ext uri="{FF2B5EF4-FFF2-40B4-BE49-F238E27FC236}">
              <a16:creationId xmlns:a16="http://schemas.microsoft.com/office/drawing/2014/main" id="{9F50BCF7-9A6F-4377-895F-D27D853E989E}"/>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6" name="Text Box 4" hidden="1">
          <a:extLst>
            <a:ext uri="{FF2B5EF4-FFF2-40B4-BE49-F238E27FC236}">
              <a16:creationId xmlns:a16="http://schemas.microsoft.com/office/drawing/2014/main" id="{5B1E0600-AA2B-4FD7-8092-70B9E83AEB60}"/>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7" name="Text Box 5" hidden="1">
          <a:extLst>
            <a:ext uri="{FF2B5EF4-FFF2-40B4-BE49-F238E27FC236}">
              <a16:creationId xmlns:a16="http://schemas.microsoft.com/office/drawing/2014/main" id="{553F7E12-35A7-4787-9C0D-072ECE7197B9}"/>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8" name="Text Box 6" hidden="1">
          <a:extLst>
            <a:ext uri="{FF2B5EF4-FFF2-40B4-BE49-F238E27FC236}">
              <a16:creationId xmlns:a16="http://schemas.microsoft.com/office/drawing/2014/main" id="{4BC926D3-F2F6-4D7A-8C1E-8AA1153C9347}"/>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9" name="Text Box 7" hidden="1">
          <a:extLst>
            <a:ext uri="{FF2B5EF4-FFF2-40B4-BE49-F238E27FC236}">
              <a16:creationId xmlns:a16="http://schemas.microsoft.com/office/drawing/2014/main" id="{E449CD3A-4189-42AF-BFE6-D40FFD3D2A01}"/>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0" name="Text Box 8" hidden="1">
          <a:extLst>
            <a:ext uri="{FF2B5EF4-FFF2-40B4-BE49-F238E27FC236}">
              <a16:creationId xmlns:a16="http://schemas.microsoft.com/office/drawing/2014/main" id="{E485E787-FDAC-468C-AA1A-21FDE0A2DE0C}"/>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1" name="Text Box 9" hidden="1">
          <a:extLst>
            <a:ext uri="{FF2B5EF4-FFF2-40B4-BE49-F238E27FC236}">
              <a16:creationId xmlns:a16="http://schemas.microsoft.com/office/drawing/2014/main" id="{3A65C4C9-C601-48D1-AD7F-3A1DA6670B5E}"/>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2" name="Text Box 10" hidden="1">
          <a:extLst>
            <a:ext uri="{FF2B5EF4-FFF2-40B4-BE49-F238E27FC236}">
              <a16:creationId xmlns:a16="http://schemas.microsoft.com/office/drawing/2014/main" id="{C2073405-0020-4D2C-A7D1-6A83FDCF5C43}"/>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3" name="Text Box 11" hidden="1">
          <a:extLst>
            <a:ext uri="{FF2B5EF4-FFF2-40B4-BE49-F238E27FC236}">
              <a16:creationId xmlns:a16="http://schemas.microsoft.com/office/drawing/2014/main" id="{D3AA2167-6008-460B-9757-8AD482AD2669}"/>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4" name="Text Box 12" hidden="1">
          <a:extLst>
            <a:ext uri="{FF2B5EF4-FFF2-40B4-BE49-F238E27FC236}">
              <a16:creationId xmlns:a16="http://schemas.microsoft.com/office/drawing/2014/main" id="{FB7C1B62-F32A-41AA-8ABE-9B45DAE0B898}"/>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5" name="Text Box 13" hidden="1">
          <a:extLst>
            <a:ext uri="{FF2B5EF4-FFF2-40B4-BE49-F238E27FC236}">
              <a16:creationId xmlns:a16="http://schemas.microsoft.com/office/drawing/2014/main" id="{F1F7C83E-E071-422D-8F57-C1DBA1C30867}"/>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6" name="Text Box 14" hidden="1">
          <a:extLst>
            <a:ext uri="{FF2B5EF4-FFF2-40B4-BE49-F238E27FC236}">
              <a16:creationId xmlns:a16="http://schemas.microsoft.com/office/drawing/2014/main" id="{51D3E228-EBB3-4C39-AA80-DFE2828B9174}"/>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7" name="Text Box 15" hidden="1">
          <a:extLst>
            <a:ext uri="{FF2B5EF4-FFF2-40B4-BE49-F238E27FC236}">
              <a16:creationId xmlns:a16="http://schemas.microsoft.com/office/drawing/2014/main" id="{F01774BB-07A7-4F96-A4E7-8E19E829691E}"/>
            </a:ext>
          </a:extLst>
        </xdr:cNvPr>
        <xdr:cNvSpPr txBox="1">
          <a:spLocks noChangeArrowheads="1"/>
        </xdr:cNvSpPr>
      </xdr:nvSpPr>
      <xdr:spPr bwMode="auto">
        <a:xfrm>
          <a:off x="1101090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8" name="Text Box 16" hidden="1">
          <a:extLst>
            <a:ext uri="{FF2B5EF4-FFF2-40B4-BE49-F238E27FC236}">
              <a16:creationId xmlns:a16="http://schemas.microsoft.com/office/drawing/2014/main" id="{36E2E032-FA8C-4003-A868-1703E6A9CCB7}"/>
            </a:ext>
          </a:extLst>
        </xdr:cNvPr>
        <xdr:cNvSpPr txBox="1">
          <a:spLocks noChangeArrowheads="1"/>
        </xdr:cNvSpPr>
      </xdr:nvSpPr>
      <xdr:spPr bwMode="auto">
        <a:xfrm>
          <a:off x="1101090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9" name="Text Box 17" hidden="1">
          <a:extLst>
            <a:ext uri="{FF2B5EF4-FFF2-40B4-BE49-F238E27FC236}">
              <a16:creationId xmlns:a16="http://schemas.microsoft.com/office/drawing/2014/main" id="{7C35EC14-1BEF-4237-8543-91B180B44F1D}"/>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0" name="Text Box 18" hidden="1">
          <a:extLst>
            <a:ext uri="{FF2B5EF4-FFF2-40B4-BE49-F238E27FC236}">
              <a16:creationId xmlns:a16="http://schemas.microsoft.com/office/drawing/2014/main" id="{775EAFF3-8D53-4508-A335-2995A1FB88DB}"/>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1" name="Text Box 19" hidden="1">
          <a:extLst>
            <a:ext uri="{FF2B5EF4-FFF2-40B4-BE49-F238E27FC236}">
              <a16:creationId xmlns:a16="http://schemas.microsoft.com/office/drawing/2014/main" id="{E852218D-64AE-4597-B3F5-8C999A20A7C3}"/>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4" name="Text Box 22" hidden="1">
          <a:extLst>
            <a:ext uri="{FF2B5EF4-FFF2-40B4-BE49-F238E27FC236}">
              <a16:creationId xmlns:a16="http://schemas.microsoft.com/office/drawing/2014/main" id="{29B1FFF8-54BF-4CEC-BFD1-40A5A7F4009D}"/>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3" name="Text Box 21" hidden="1">
          <a:extLst>
            <a:ext uri="{FF2B5EF4-FFF2-40B4-BE49-F238E27FC236}">
              <a16:creationId xmlns:a16="http://schemas.microsoft.com/office/drawing/2014/main" id="{094D811A-31FC-4B5A-BDBD-EB84307AB687}"/>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2" name="Text Box 20" hidden="1">
          <a:extLst>
            <a:ext uri="{FF2B5EF4-FFF2-40B4-BE49-F238E27FC236}">
              <a16:creationId xmlns:a16="http://schemas.microsoft.com/office/drawing/2014/main" id="{CB2EE6E9-1456-4B4C-839C-41267FA8BD09}"/>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7" name="Text Box 25" hidden="1">
          <a:extLst>
            <a:ext uri="{FF2B5EF4-FFF2-40B4-BE49-F238E27FC236}">
              <a16:creationId xmlns:a16="http://schemas.microsoft.com/office/drawing/2014/main" id="{B1700CDE-C5BB-45DE-8F78-7404C7039F30}"/>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6" name="Text Box 24" hidden="1">
          <a:extLst>
            <a:ext uri="{FF2B5EF4-FFF2-40B4-BE49-F238E27FC236}">
              <a16:creationId xmlns:a16="http://schemas.microsoft.com/office/drawing/2014/main" id="{ED235D96-60B7-474D-842B-6FBD69058C7C}"/>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5" name="Text Box 23" hidden="1">
          <a:extLst>
            <a:ext uri="{FF2B5EF4-FFF2-40B4-BE49-F238E27FC236}">
              <a16:creationId xmlns:a16="http://schemas.microsoft.com/office/drawing/2014/main" id="{7496C537-960A-4255-A451-35CC29AA8318}"/>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8" name="Text Box 26" hidden="1">
          <a:extLst>
            <a:ext uri="{FF2B5EF4-FFF2-40B4-BE49-F238E27FC236}">
              <a16:creationId xmlns:a16="http://schemas.microsoft.com/office/drawing/2014/main" id="{8BCD07F9-E7CE-43EE-AB7D-902F5A077D62}"/>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76481" name="Text Box 1" hidden="1">
          <a:extLst>
            <a:ext uri="{FF2B5EF4-FFF2-40B4-BE49-F238E27FC236}">
              <a16:creationId xmlns:a16="http://schemas.microsoft.com/office/drawing/2014/main" id="{09B212A1-707D-4891-9F8F-6A510532FA97}"/>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76482" name="Text Box 2" hidden="1">
          <a:extLst>
            <a:ext uri="{FF2B5EF4-FFF2-40B4-BE49-F238E27FC236}">
              <a16:creationId xmlns:a16="http://schemas.microsoft.com/office/drawing/2014/main" id="{00D604D2-1890-4D6A-AD43-36E12625A3E5}"/>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76483" name="Text Box 3" hidden="1">
          <a:extLst>
            <a:ext uri="{FF2B5EF4-FFF2-40B4-BE49-F238E27FC236}">
              <a16:creationId xmlns:a16="http://schemas.microsoft.com/office/drawing/2014/main" id="{3D5D7153-8C87-486D-9BCC-B60E91591DFA}"/>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76484" name="Text Box 4" hidden="1">
          <a:extLst>
            <a:ext uri="{FF2B5EF4-FFF2-40B4-BE49-F238E27FC236}">
              <a16:creationId xmlns:a16="http://schemas.microsoft.com/office/drawing/2014/main" id="{9F452F40-0D7F-4F4A-A02A-3AD56583DD03}"/>
            </a:ext>
          </a:extLst>
        </xdr:cNvPr>
        <xdr:cNvSpPr txBox="1">
          <a:spLocks noChangeArrowheads="1"/>
        </xdr:cNvSpPr>
      </xdr:nvSpPr>
      <xdr:spPr bwMode="auto">
        <a:xfrm>
          <a:off x="10610850"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76485" name="Text Box 5" hidden="1">
          <a:extLst>
            <a:ext uri="{FF2B5EF4-FFF2-40B4-BE49-F238E27FC236}">
              <a16:creationId xmlns:a16="http://schemas.microsoft.com/office/drawing/2014/main" id="{DB7D560E-6C96-48AB-B198-12B67FDCD070}"/>
            </a:ext>
          </a:extLst>
        </xdr:cNvPr>
        <xdr:cNvSpPr txBox="1">
          <a:spLocks noChangeArrowheads="1"/>
        </xdr:cNvSpPr>
      </xdr:nvSpPr>
      <xdr:spPr bwMode="auto">
        <a:xfrm>
          <a:off x="10610850"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03105" name="Text Box 1" hidden="1">
          <a:extLst>
            <a:ext uri="{FF2B5EF4-FFF2-40B4-BE49-F238E27FC236}">
              <a16:creationId xmlns:a16="http://schemas.microsoft.com/office/drawing/2014/main" id="{9528CDB7-A845-4D45-B1BF-58029DF36872}"/>
            </a:ext>
          </a:extLst>
        </xdr:cNvPr>
        <xdr:cNvSpPr txBox="1">
          <a:spLocks noChangeArrowheads="1"/>
        </xdr:cNvSpPr>
      </xdr:nvSpPr>
      <xdr:spPr bwMode="auto">
        <a:xfrm>
          <a:off x="10610850"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03106" name="Text Box 2" hidden="1">
          <a:extLst>
            <a:ext uri="{FF2B5EF4-FFF2-40B4-BE49-F238E27FC236}">
              <a16:creationId xmlns:a16="http://schemas.microsoft.com/office/drawing/2014/main" id="{5B425DA4-2721-4980-9017-436CAA169B06}"/>
            </a:ext>
          </a:extLst>
        </xdr:cNvPr>
        <xdr:cNvSpPr txBox="1">
          <a:spLocks noChangeArrowheads="1"/>
        </xdr:cNvSpPr>
      </xdr:nvSpPr>
      <xdr:spPr bwMode="auto">
        <a:xfrm>
          <a:off x="10610850"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03107" name="Text Box 3" hidden="1">
          <a:extLst>
            <a:ext uri="{FF2B5EF4-FFF2-40B4-BE49-F238E27FC236}">
              <a16:creationId xmlns:a16="http://schemas.microsoft.com/office/drawing/2014/main" id="{52F0AF23-7A81-4CD8-AAF6-8FA6110C6571}"/>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03108" name="Text Box 4" hidden="1">
          <a:extLst>
            <a:ext uri="{FF2B5EF4-FFF2-40B4-BE49-F238E27FC236}">
              <a16:creationId xmlns:a16="http://schemas.microsoft.com/office/drawing/2014/main" id="{8A23F851-9F26-489E-84BD-027FDA880CA8}"/>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03109" name="Text Box 5" hidden="1">
          <a:extLst>
            <a:ext uri="{FF2B5EF4-FFF2-40B4-BE49-F238E27FC236}">
              <a16:creationId xmlns:a16="http://schemas.microsoft.com/office/drawing/2014/main" id="{BA1384DA-0159-4449-AA5C-911AE9BA75DA}"/>
            </a:ext>
          </a:extLst>
        </xdr:cNvPr>
        <xdr:cNvSpPr txBox="1">
          <a:spLocks noChangeArrowheads="1"/>
        </xdr:cNvSpPr>
      </xdr:nvSpPr>
      <xdr:spPr bwMode="auto">
        <a:xfrm>
          <a:off x="10610850"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16417" name="Text Box 1" hidden="1">
          <a:extLst>
            <a:ext uri="{FF2B5EF4-FFF2-40B4-BE49-F238E27FC236}">
              <a16:creationId xmlns:a16="http://schemas.microsoft.com/office/drawing/2014/main" id="{07019610-115E-425D-8A1B-E0BB4EBAC350}"/>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16418" name="Text Box 2" hidden="1">
          <a:extLst>
            <a:ext uri="{FF2B5EF4-FFF2-40B4-BE49-F238E27FC236}">
              <a16:creationId xmlns:a16="http://schemas.microsoft.com/office/drawing/2014/main" id="{412FA0EC-4067-4685-B7EB-0E601E1B6867}"/>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16419" name="Text Box 3" hidden="1">
          <a:extLst>
            <a:ext uri="{FF2B5EF4-FFF2-40B4-BE49-F238E27FC236}">
              <a16:creationId xmlns:a16="http://schemas.microsoft.com/office/drawing/2014/main" id="{07EA6AE7-038F-B72C-3D2C-7301994EEB2A}"/>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16420" name="Text Box 4" hidden="1">
          <a:extLst>
            <a:ext uri="{FF2B5EF4-FFF2-40B4-BE49-F238E27FC236}">
              <a16:creationId xmlns:a16="http://schemas.microsoft.com/office/drawing/2014/main" id="{76A24A9D-7C4D-4481-F1B3-41B3B1A7508F}"/>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35.xml><?xml version="1.0" encoding="utf-8"?>
<xdr:wsDr xmlns:xdr="http://schemas.openxmlformats.org/drawingml/2006/spreadsheetDrawing" xmlns:a="http://schemas.openxmlformats.org/drawingml/2006/main" xmlns:r="http://schemas.openxmlformats.org/officeDocument/2006/relationships">
  <xdr:twoCellAnchor editAs="absolute">
    <xdr:from>
      <xdr:col>8</xdr:col>
      <xdr:colOff>419100</xdr:colOff>
      <xdr:row>3</xdr:row>
      <xdr:rowOff>609600</xdr:rowOff>
    </xdr:from>
    <xdr:to>
      <xdr:col>10</xdr:col>
      <xdr:colOff>457200</xdr:colOff>
      <xdr:row>7</xdr:row>
      <xdr:rowOff>38100</xdr:rowOff>
    </xdr:to>
    <xdr:sp macro="" textlink="">
      <xdr:nvSpPr>
        <xdr:cNvPr id="131073" name="Text Box 1" hidden="1">
          <a:extLst>
            <a:ext uri="{FF2B5EF4-FFF2-40B4-BE49-F238E27FC236}">
              <a16:creationId xmlns:a16="http://schemas.microsoft.com/office/drawing/2014/main" id="{42434D36-7FB9-4EA4-B9DC-3EEDB0846249}"/>
            </a:ext>
          </a:extLst>
        </xdr:cNvPr>
        <xdr:cNvSpPr txBox="1">
          <a:spLocks noChangeArrowheads="1"/>
        </xdr:cNvSpPr>
      </xdr:nvSpPr>
      <xdr:spPr bwMode="auto">
        <a:xfrm>
          <a:off x="5128260" y="1508760"/>
          <a:ext cx="1409700" cy="777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131074" name="Text Box 2" hidden="1">
          <a:extLst>
            <a:ext uri="{FF2B5EF4-FFF2-40B4-BE49-F238E27FC236}">
              <a16:creationId xmlns:a16="http://schemas.microsoft.com/office/drawing/2014/main" id="{334EEA71-1471-4C48-91B5-22B9C7EECF7C}"/>
            </a:ext>
          </a:extLst>
        </xdr:cNvPr>
        <xdr:cNvSpPr txBox="1">
          <a:spLocks noChangeArrowheads="1"/>
        </xdr:cNvSpPr>
      </xdr:nvSpPr>
      <xdr:spPr bwMode="auto">
        <a:xfrm>
          <a:off x="9197340" y="1623060"/>
          <a:ext cx="1272540" cy="777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098" name="Text Box 2" hidden="1">
          <a:extLst>
            <a:ext uri="{FF2B5EF4-FFF2-40B4-BE49-F238E27FC236}">
              <a16:creationId xmlns:a16="http://schemas.microsoft.com/office/drawing/2014/main" id="{9B9F83BB-8AFF-4406-9542-06962B166D1E}"/>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097" name="Text Box 1" hidden="1">
          <a:extLst>
            <a:ext uri="{FF2B5EF4-FFF2-40B4-BE49-F238E27FC236}">
              <a16:creationId xmlns:a16="http://schemas.microsoft.com/office/drawing/2014/main" id="{8270EAEB-28C8-47AE-9ECC-54CABE1BA6B5}"/>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00" name="Text Box 4" hidden="1">
          <a:extLst>
            <a:ext uri="{FF2B5EF4-FFF2-40B4-BE49-F238E27FC236}">
              <a16:creationId xmlns:a16="http://schemas.microsoft.com/office/drawing/2014/main" id="{7156F3FB-ACD2-40A7-8B62-693DF4BEDF09}"/>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099" name="Text Box 3" hidden="1">
          <a:extLst>
            <a:ext uri="{FF2B5EF4-FFF2-40B4-BE49-F238E27FC236}">
              <a16:creationId xmlns:a16="http://schemas.microsoft.com/office/drawing/2014/main" id="{2941EA4D-C571-4004-9DF7-187764218567}"/>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02" name="Text Box 6" hidden="1">
          <a:extLst>
            <a:ext uri="{FF2B5EF4-FFF2-40B4-BE49-F238E27FC236}">
              <a16:creationId xmlns:a16="http://schemas.microsoft.com/office/drawing/2014/main" id="{2000C70B-5FD5-4B97-9EB4-51C1CF5D0205}"/>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01" name="Text Box 5" hidden="1">
          <a:extLst>
            <a:ext uri="{FF2B5EF4-FFF2-40B4-BE49-F238E27FC236}">
              <a16:creationId xmlns:a16="http://schemas.microsoft.com/office/drawing/2014/main" id="{39A2FE59-857E-41F0-8352-D311F1370A98}"/>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04" name="Text Box 8" hidden="1">
          <a:extLst>
            <a:ext uri="{FF2B5EF4-FFF2-40B4-BE49-F238E27FC236}">
              <a16:creationId xmlns:a16="http://schemas.microsoft.com/office/drawing/2014/main" id="{96847540-068F-4EEE-9405-9AB84D6B5FA2}"/>
            </a:ext>
          </a:extLst>
        </xdr:cNvPr>
        <xdr:cNvSpPr txBox="1">
          <a:spLocks noChangeArrowheads="1"/>
        </xdr:cNvSpPr>
      </xdr:nvSpPr>
      <xdr:spPr bwMode="auto">
        <a:xfrm>
          <a:off x="51282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03" name="Text Box 7" hidden="1">
          <a:extLst>
            <a:ext uri="{FF2B5EF4-FFF2-40B4-BE49-F238E27FC236}">
              <a16:creationId xmlns:a16="http://schemas.microsoft.com/office/drawing/2014/main" id="{7CA74DF3-EF75-4398-B292-9E1C3DF7ADC5}"/>
            </a:ext>
          </a:extLst>
        </xdr:cNvPr>
        <xdr:cNvSpPr txBox="1">
          <a:spLocks noChangeArrowheads="1"/>
        </xdr:cNvSpPr>
      </xdr:nvSpPr>
      <xdr:spPr bwMode="auto">
        <a:xfrm>
          <a:off x="91973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06" name="Text Box 10" hidden="1">
          <a:extLst>
            <a:ext uri="{FF2B5EF4-FFF2-40B4-BE49-F238E27FC236}">
              <a16:creationId xmlns:a16="http://schemas.microsoft.com/office/drawing/2014/main" id="{927EA3B3-6F63-4E8A-8478-A655B58C1017}"/>
            </a:ext>
          </a:extLst>
        </xdr:cNvPr>
        <xdr:cNvSpPr txBox="1">
          <a:spLocks noChangeArrowheads="1"/>
        </xdr:cNvSpPr>
      </xdr:nvSpPr>
      <xdr:spPr bwMode="auto">
        <a:xfrm>
          <a:off x="51282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05" name="Text Box 9" hidden="1">
          <a:extLst>
            <a:ext uri="{FF2B5EF4-FFF2-40B4-BE49-F238E27FC236}">
              <a16:creationId xmlns:a16="http://schemas.microsoft.com/office/drawing/2014/main" id="{BDDC4F93-B1A7-43B4-8F0D-F9D03255F17F}"/>
            </a:ext>
          </a:extLst>
        </xdr:cNvPr>
        <xdr:cNvSpPr txBox="1">
          <a:spLocks noChangeArrowheads="1"/>
        </xdr:cNvSpPr>
      </xdr:nvSpPr>
      <xdr:spPr bwMode="auto">
        <a:xfrm>
          <a:off x="91973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08" name="Text Box 12" hidden="1">
          <a:extLst>
            <a:ext uri="{FF2B5EF4-FFF2-40B4-BE49-F238E27FC236}">
              <a16:creationId xmlns:a16="http://schemas.microsoft.com/office/drawing/2014/main" id="{707BD620-C67D-48CB-B86B-5379277AA230}"/>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07" name="Text Box 11" hidden="1">
          <a:extLst>
            <a:ext uri="{FF2B5EF4-FFF2-40B4-BE49-F238E27FC236}">
              <a16:creationId xmlns:a16="http://schemas.microsoft.com/office/drawing/2014/main" id="{FAF47932-D21E-4398-975D-96B04299387B}"/>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10" name="Text Box 14" hidden="1">
          <a:extLst>
            <a:ext uri="{FF2B5EF4-FFF2-40B4-BE49-F238E27FC236}">
              <a16:creationId xmlns:a16="http://schemas.microsoft.com/office/drawing/2014/main" id="{0F032954-6377-4FD0-862D-0F6F2BE1620D}"/>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09" name="Text Box 13" hidden="1">
          <a:extLst>
            <a:ext uri="{FF2B5EF4-FFF2-40B4-BE49-F238E27FC236}">
              <a16:creationId xmlns:a16="http://schemas.microsoft.com/office/drawing/2014/main" id="{04DE74A6-49D0-4CF2-A783-C0DE8E1822E6}"/>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12" name="Text Box 16" hidden="1">
          <a:extLst>
            <a:ext uri="{FF2B5EF4-FFF2-40B4-BE49-F238E27FC236}">
              <a16:creationId xmlns:a16="http://schemas.microsoft.com/office/drawing/2014/main" id="{1845F47A-3138-484F-AC96-54B659976A6D}"/>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11" name="Text Box 15" hidden="1">
          <a:extLst>
            <a:ext uri="{FF2B5EF4-FFF2-40B4-BE49-F238E27FC236}">
              <a16:creationId xmlns:a16="http://schemas.microsoft.com/office/drawing/2014/main" id="{8CDD614C-FF74-431D-8BD9-B7334D3813A1}"/>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14" name="Text Box 18" hidden="1">
          <a:extLst>
            <a:ext uri="{FF2B5EF4-FFF2-40B4-BE49-F238E27FC236}">
              <a16:creationId xmlns:a16="http://schemas.microsoft.com/office/drawing/2014/main" id="{CC58B971-DA47-46BE-BF47-944D395E2807}"/>
            </a:ext>
          </a:extLst>
        </xdr:cNvPr>
        <xdr:cNvSpPr txBox="1">
          <a:spLocks noChangeArrowheads="1"/>
        </xdr:cNvSpPr>
      </xdr:nvSpPr>
      <xdr:spPr bwMode="auto">
        <a:xfrm>
          <a:off x="51282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13" name="Text Box 17" hidden="1">
          <a:extLst>
            <a:ext uri="{FF2B5EF4-FFF2-40B4-BE49-F238E27FC236}">
              <a16:creationId xmlns:a16="http://schemas.microsoft.com/office/drawing/2014/main" id="{F359A1AF-0D89-44C0-88D7-93AF99C45D78}"/>
            </a:ext>
          </a:extLst>
        </xdr:cNvPr>
        <xdr:cNvSpPr txBox="1">
          <a:spLocks noChangeArrowheads="1"/>
        </xdr:cNvSpPr>
      </xdr:nvSpPr>
      <xdr:spPr bwMode="auto">
        <a:xfrm>
          <a:off x="91973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16" name="Text Box 20" hidden="1">
          <a:extLst>
            <a:ext uri="{FF2B5EF4-FFF2-40B4-BE49-F238E27FC236}">
              <a16:creationId xmlns:a16="http://schemas.microsoft.com/office/drawing/2014/main" id="{A8D81E02-A46C-4D2E-8DF8-F687590E622E}"/>
            </a:ext>
          </a:extLst>
        </xdr:cNvPr>
        <xdr:cNvSpPr txBox="1">
          <a:spLocks noChangeArrowheads="1"/>
        </xdr:cNvSpPr>
      </xdr:nvSpPr>
      <xdr:spPr bwMode="auto">
        <a:xfrm>
          <a:off x="51282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15" name="Text Box 19" hidden="1">
          <a:extLst>
            <a:ext uri="{FF2B5EF4-FFF2-40B4-BE49-F238E27FC236}">
              <a16:creationId xmlns:a16="http://schemas.microsoft.com/office/drawing/2014/main" id="{B36955CF-7E9D-494E-8716-4AA55BE3AAC0}"/>
            </a:ext>
          </a:extLst>
        </xdr:cNvPr>
        <xdr:cNvSpPr txBox="1">
          <a:spLocks noChangeArrowheads="1"/>
        </xdr:cNvSpPr>
      </xdr:nvSpPr>
      <xdr:spPr bwMode="auto">
        <a:xfrm>
          <a:off x="91973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18" name="Text Box 22" hidden="1">
          <a:extLst>
            <a:ext uri="{FF2B5EF4-FFF2-40B4-BE49-F238E27FC236}">
              <a16:creationId xmlns:a16="http://schemas.microsoft.com/office/drawing/2014/main" id="{7906588B-9C74-41FB-A152-7C26E36B86CD}"/>
            </a:ext>
          </a:extLst>
        </xdr:cNvPr>
        <xdr:cNvSpPr txBox="1">
          <a:spLocks noChangeArrowheads="1"/>
        </xdr:cNvSpPr>
      </xdr:nvSpPr>
      <xdr:spPr bwMode="auto">
        <a:xfrm>
          <a:off x="51282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17" name="Text Box 21" hidden="1">
          <a:extLst>
            <a:ext uri="{FF2B5EF4-FFF2-40B4-BE49-F238E27FC236}">
              <a16:creationId xmlns:a16="http://schemas.microsoft.com/office/drawing/2014/main" id="{26C67B9B-2DC3-4419-8544-ECE70CF5C47E}"/>
            </a:ext>
          </a:extLst>
        </xdr:cNvPr>
        <xdr:cNvSpPr txBox="1">
          <a:spLocks noChangeArrowheads="1"/>
        </xdr:cNvSpPr>
      </xdr:nvSpPr>
      <xdr:spPr bwMode="auto">
        <a:xfrm>
          <a:off x="91973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20" name="Text Box 24" hidden="1">
          <a:extLst>
            <a:ext uri="{FF2B5EF4-FFF2-40B4-BE49-F238E27FC236}">
              <a16:creationId xmlns:a16="http://schemas.microsoft.com/office/drawing/2014/main" id="{21E8A8AF-8DE5-45F7-920F-45D91B5167AE}"/>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19" name="Text Box 23" hidden="1">
          <a:extLst>
            <a:ext uri="{FF2B5EF4-FFF2-40B4-BE49-F238E27FC236}">
              <a16:creationId xmlns:a16="http://schemas.microsoft.com/office/drawing/2014/main" id="{ABF6312D-B56B-4404-8BA7-6584FB93AD23}"/>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22" name="Text Box 26" hidden="1">
          <a:extLst>
            <a:ext uri="{FF2B5EF4-FFF2-40B4-BE49-F238E27FC236}">
              <a16:creationId xmlns:a16="http://schemas.microsoft.com/office/drawing/2014/main" id="{F40197AA-8E53-4A5B-94D9-1321E90126BE}"/>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21" name="Text Box 25" hidden="1">
          <a:extLst>
            <a:ext uri="{FF2B5EF4-FFF2-40B4-BE49-F238E27FC236}">
              <a16:creationId xmlns:a16="http://schemas.microsoft.com/office/drawing/2014/main" id="{9C348EC2-EDBB-4A89-90E5-47B20C774A6C}"/>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24" name="Text Box 28" hidden="1">
          <a:extLst>
            <a:ext uri="{FF2B5EF4-FFF2-40B4-BE49-F238E27FC236}">
              <a16:creationId xmlns:a16="http://schemas.microsoft.com/office/drawing/2014/main" id="{F59E596F-CC51-4679-AC83-57651C7047CC}"/>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23" name="Text Box 27" hidden="1">
          <a:extLst>
            <a:ext uri="{FF2B5EF4-FFF2-40B4-BE49-F238E27FC236}">
              <a16:creationId xmlns:a16="http://schemas.microsoft.com/office/drawing/2014/main" id="{E022272A-1548-4658-947F-A232B1677A46}"/>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26" name="Text Box 30" hidden="1">
          <a:extLst>
            <a:ext uri="{FF2B5EF4-FFF2-40B4-BE49-F238E27FC236}">
              <a16:creationId xmlns:a16="http://schemas.microsoft.com/office/drawing/2014/main" id="{E0EFA109-3A5A-44FB-9286-F9E024E0DFF0}"/>
            </a:ext>
          </a:extLst>
        </xdr:cNvPr>
        <xdr:cNvSpPr txBox="1">
          <a:spLocks noChangeArrowheads="1"/>
        </xdr:cNvSpPr>
      </xdr:nvSpPr>
      <xdr:spPr bwMode="auto">
        <a:xfrm>
          <a:off x="514985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25" name="Text Box 29" hidden="1">
          <a:extLst>
            <a:ext uri="{FF2B5EF4-FFF2-40B4-BE49-F238E27FC236}">
              <a16:creationId xmlns:a16="http://schemas.microsoft.com/office/drawing/2014/main" id="{1CDA0D67-F909-4C62-B259-D26AB2CA4B8B}"/>
            </a:ext>
          </a:extLst>
        </xdr:cNvPr>
        <xdr:cNvSpPr txBox="1">
          <a:spLocks noChangeArrowheads="1"/>
        </xdr:cNvSpPr>
      </xdr:nvSpPr>
      <xdr:spPr bwMode="auto">
        <a:xfrm>
          <a:off x="921385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28" name="Text Box 32" hidden="1">
          <a:extLst>
            <a:ext uri="{FF2B5EF4-FFF2-40B4-BE49-F238E27FC236}">
              <a16:creationId xmlns:a16="http://schemas.microsoft.com/office/drawing/2014/main" id="{CBED9F22-866B-48CF-A5E7-F29A22D414A6}"/>
            </a:ext>
          </a:extLst>
        </xdr:cNvPr>
        <xdr:cNvSpPr txBox="1">
          <a:spLocks noChangeArrowheads="1"/>
        </xdr:cNvSpPr>
      </xdr:nvSpPr>
      <xdr:spPr bwMode="auto">
        <a:xfrm>
          <a:off x="514985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27" name="Text Box 31" hidden="1">
          <a:extLst>
            <a:ext uri="{FF2B5EF4-FFF2-40B4-BE49-F238E27FC236}">
              <a16:creationId xmlns:a16="http://schemas.microsoft.com/office/drawing/2014/main" id="{F2E58B79-AE2A-4D3D-8650-7A58591CD517}"/>
            </a:ext>
          </a:extLst>
        </xdr:cNvPr>
        <xdr:cNvSpPr txBox="1">
          <a:spLocks noChangeArrowheads="1"/>
        </xdr:cNvSpPr>
      </xdr:nvSpPr>
      <xdr:spPr bwMode="auto">
        <a:xfrm>
          <a:off x="921385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30" name="Text Box 34" hidden="1">
          <a:extLst>
            <a:ext uri="{FF2B5EF4-FFF2-40B4-BE49-F238E27FC236}">
              <a16:creationId xmlns:a16="http://schemas.microsoft.com/office/drawing/2014/main" id="{83FAC04A-046B-4C41-A395-19D2E0C9D7E4}"/>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29" name="Text Box 33" hidden="1">
          <a:extLst>
            <a:ext uri="{FF2B5EF4-FFF2-40B4-BE49-F238E27FC236}">
              <a16:creationId xmlns:a16="http://schemas.microsoft.com/office/drawing/2014/main" id="{1B6F8C96-CE31-4128-B626-5AF203CE058E}"/>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32" name="Text Box 36" hidden="1">
          <a:extLst>
            <a:ext uri="{FF2B5EF4-FFF2-40B4-BE49-F238E27FC236}">
              <a16:creationId xmlns:a16="http://schemas.microsoft.com/office/drawing/2014/main" id="{11CD5B20-A469-4B8A-97E4-A40349A8027B}"/>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31" name="Text Box 35" hidden="1">
          <a:extLst>
            <a:ext uri="{FF2B5EF4-FFF2-40B4-BE49-F238E27FC236}">
              <a16:creationId xmlns:a16="http://schemas.microsoft.com/office/drawing/2014/main" id="{98DAC47D-6F9C-45C0-97AB-CF8406A88863}"/>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34" name="Text Box 38" hidden="1">
          <a:extLst>
            <a:ext uri="{FF2B5EF4-FFF2-40B4-BE49-F238E27FC236}">
              <a16:creationId xmlns:a16="http://schemas.microsoft.com/office/drawing/2014/main" id="{9DB47089-4E1F-4D69-A1C7-124C944C3C81}"/>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33" name="Text Box 37" hidden="1">
          <a:extLst>
            <a:ext uri="{FF2B5EF4-FFF2-40B4-BE49-F238E27FC236}">
              <a16:creationId xmlns:a16="http://schemas.microsoft.com/office/drawing/2014/main" id="{D4CEDBC4-D2BD-46D5-B004-92330C1634BA}"/>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40" name="Text Box 44" hidden="1">
          <a:extLst>
            <a:ext uri="{FF2B5EF4-FFF2-40B4-BE49-F238E27FC236}">
              <a16:creationId xmlns:a16="http://schemas.microsoft.com/office/drawing/2014/main" id="{B50B8CBD-FF2F-43CE-8974-01CB190F20F9}"/>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39" name="Text Box 43" hidden="1">
          <a:extLst>
            <a:ext uri="{FF2B5EF4-FFF2-40B4-BE49-F238E27FC236}">
              <a16:creationId xmlns:a16="http://schemas.microsoft.com/office/drawing/2014/main" id="{7A3BE179-244B-4868-B35A-B4D6F614EBFA}"/>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38" name="Text Box 42" hidden="1">
          <a:extLst>
            <a:ext uri="{FF2B5EF4-FFF2-40B4-BE49-F238E27FC236}">
              <a16:creationId xmlns:a16="http://schemas.microsoft.com/office/drawing/2014/main" id="{616E5FFE-A5A0-430C-B13B-9899B2389665}"/>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37" name="Text Box 41" hidden="1">
          <a:extLst>
            <a:ext uri="{FF2B5EF4-FFF2-40B4-BE49-F238E27FC236}">
              <a16:creationId xmlns:a16="http://schemas.microsoft.com/office/drawing/2014/main" id="{DB1C2CD5-C126-448A-B2DB-61E784469911}"/>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36" name="Text Box 40" hidden="1">
          <a:extLst>
            <a:ext uri="{FF2B5EF4-FFF2-40B4-BE49-F238E27FC236}">
              <a16:creationId xmlns:a16="http://schemas.microsoft.com/office/drawing/2014/main" id="{6A9623F3-96E6-4049-B198-0F3943D4257A}"/>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35" name="Text Box 39" hidden="1">
          <a:extLst>
            <a:ext uri="{FF2B5EF4-FFF2-40B4-BE49-F238E27FC236}">
              <a16:creationId xmlns:a16="http://schemas.microsoft.com/office/drawing/2014/main" id="{A3FDF3CE-5FBA-4844-AFD0-C5808B9478FD}"/>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46" name="Text Box 50" hidden="1">
          <a:extLst>
            <a:ext uri="{FF2B5EF4-FFF2-40B4-BE49-F238E27FC236}">
              <a16:creationId xmlns:a16="http://schemas.microsoft.com/office/drawing/2014/main" id="{D1923DB2-A8F1-496E-9439-DC5AD548ED49}"/>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45" name="Text Box 49" hidden="1">
          <a:extLst>
            <a:ext uri="{FF2B5EF4-FFF2-40B4-BE49-F238E27FC236}">
              <a16:creationId xmlns:a16="http://schemas.microsoft.com/office/drawing/2014/main" id="{990558A6-585F-40C4-B870-2C0066C87D44}"/>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44" name="Text Box 48" hidden="1">
          <a:extLst>
            <a:ext uri="{FF2B5EF4-FFF2-40B4-BE49-F238E27FC236}">
              <a16:creationId xmlns:a16="http://schemas.microsoft.com/office/drawing/2014/main" id="{53A25EC9-0484-4D12-B2DB-4D8C3E4067DA}"/>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43" name="Text Box 47" hidden="1">
          <a:extLst>
            <a:ext uri="{FF2B5EF4-FFF2-40B4-BE49-F238E27FC236}">
              <a16:creationId xmlns:a16="http://schemas.microsoft.com/office/drawing/2014/main" id="{829E57AA-3C10-46C8-BF83-C49B543C133A}"/>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42" name="Text Box 46" hidden="1">
          <a:extLst>
            <a:ext uri="{FF2B5EF4-FFF2-40B4-BE49-F238E27FC236}">
              <a16:creationId xmlns:a16="http://schemas.microsoft.com/office/drawing/2014/main" id="{E206D031-AA59-47D4-9125-EDA8E9693B49}"/>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41" name="Text Box 45" hidden="1">
          <a:extLst>
            <a:ext uri="{FF2B5EF4-FFF2-40B4-BE49-F238E27FC236}">
              <a16:creationId xmlns:a16="http://schemas.microsoft.com/office/drawing/2014/main" id="{55630761-3800-41C5-8E3C-5A3078FC8256}"/>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48" name="Text Box 52" hidden="1">
          <a:extLst>
            <a:ext uri="{FF2B5EF4-FFF2-40B4-BE49-F238E27FC236}">
              <a16:creationId xmlns:a16="http://schemas.microsoft.com/office/drawing/2014/main" id="{42B4EA78-5BC8-4ED4-A051-6D47AEAFBD6B}"/>
            </a:ext>
          </a:extLst>
        </xdr:cNvPr>
        <xdr:cNvSpPr txBox="1">
          <a:spLocks noChangeArrowheads="1"/>
        </xdr:cNvSpPr>
      </xdr:nvSpPr>
      <xdr:spPr bwMode="auto">
        <a:xfrm>
          <a:off x="50292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47" name="Text Box 51" hidden="1">
          <a:extLst>
            <a:ext uri="{FF2B5EF4-FFF2-40B4-BE49-F238E27FC236}">
              <a16:creationId xmlns:a16="http://schemas.microsoft.com/office/drawing/2014/main" id="{4AFE00F5-E185-430C-97FF-05A557C76620}"/>
            </a:ext>
          </a:extLst>
        </xdr:cNvPr>
        <xdr:cNvSpPr txBox="1">
          <a:spLocks noChangeArrowheads="1"/>
        </xdr:cNvSpPr>
      </xdr:nvSpPr>
      <xdr:spPr bwMode="auto">
        <a:xfrm>
          <a:off x="89535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50" name="Text Box 54" hidden="1">
          <a:extLst>
            <a:ext uri="{FF2B5EF4-FFF2-40B4-BE49-F238E27FC236}">
              <a16:creationId xmlns:a16="http://schemas.microsoft.com/office/drawing/2014/main" id="{F270E8A7-96BC-4953-BED8-B4C0E202D21B}"/>
            </a:ext>
          </a:extLst>
        </xdr:cNvPr>
        <xdr:cNvSpPr txBox="1">
          <a:spLocks noChangeArrowheads="1"/>
        </xdr:cNvSpPr>
      </xdr:nvSpPr>
      <xdr:spPr bwMode="auto">
        <a:xfrm>
          <a:off x="518922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49" name="Text Box 53" hidden="1">
          <a:extLst>
            <a:ext uri="{FF2B5EF4-FFF2-40B4-BE49-F238E27FC236}">
              <a16:creationId xmlns:a16="http://schemas.microsoft.com/office/drawing/2014/main" id="{D878D37E-69E1-442F-9ED4-C71041CB1F14}"/>
            </a:ext>
          </a:extLst>
        </xdr:cNvPr>
        <xdr:cNvSpPr txBox="1">
          <a:spLocks noChangeArrowheads="1"/>
        </xdr:cNvSpPr>
      </xdr:nvSpPr>
      <xdr:spPr bwMode="auto">
        <a:xfrm>
          <a:off x="925830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77506" name="Text Box 2" hidden="1">
          <a:extLst>
            <a:ext uri="{FF2B5EF4-FFF2-40B4-BE49-F238E27FC236}">
              <a16:creationId xmlns:a16="http://schemas.microsoft.com/office/drawing/2014/main" id="{99F26637-C559-4A6A-90A5-08D4FD53EB17}"/>
            </a:ext>
          </a:extLst>
        </xdr:cNvPr>
        <xdr:cNvSpPr txBox="1">
          <a:spLocks noChangeArrowheads="1"/>
        </xdr:cNvSpPr>
      </xdr:nvSpPr>
      <xdr:spPr bwMode="auto">
        <a:xfrm>
          <a:off x="50292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77505" name="Text Box 1" hidden="1">
          <a:extLst>
            <a:ext uri="{FF2B5EF4-FFF2-40B4-BE49-F238E27FC236}">
              <a16:creationId xmlns:a16="http://schemas.microsoft.com/office/drawing/2014/main" id="{360D014E-5638-4003-AA5E-98BD837085CC}"/>
            </a:ext>
          </a:extLst>
        </xdr:cNvPr>
        <xdr:cNvSpPr txBox="1">
          <a:spLocks noChangeArrowheads="1"/>
        </xdr:cNvSpPr>
      </xdr:nvSpPr>
      <xdr:spPr bwMode="auto">
        <a:xfrm>
          <a:off x="89535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77508" name="Text Box 4" hidden="1">
          <a:extLst>
            <a:ext uri="{FF2B5EF4-FFF2-40B4-BE49-F238E27FC236}">
              <a16:creationId xmlns:a16="http://schemas.microsoft.com/office/drawing/2014/main" id="{E6152750-7DCF-409D-A8C9-E0C76B8C30FC}"/>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77507" name="Text Box 3" hidden="1">
          <a:extLst>
            <a:ext uri="{FF2B5EF4-FFF2-40B4-BE49-F238E27FC236}">
              <a16:creationId xmlns:a16="http://schemas.microsoft.com/office/drawing/2014/main" id="{3DA46D79-D947-4780-8F48-E71847AEF037}"/>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77510" name="Text Box 6" hidden="1">
          <a:extLst>
            <a:ext uri="{FF2B5EF4-FFF2-40B4-BE49-F238E27FC236}">
              <a16:creationId xmlns:a16="http://schemas.microsoft.com/office/drawing/2014/main" id="{D7B795AA-F2A8-41E7-8946-9809985CC7E3}"/>
            </a:ext>
          </a:extLst>
        </xdr:cNvPr>
        <xdr:cNvSpPr txBox="1">
          <a:spLocks noChangeArrowheads="1"/>
        </xdr:cNvSpPr>
      </xdr:nvSpPr>
      <xdr:spPr bwMode="auto">
        <a:xfrm>
          <a:off x="5000625"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77509" name="Text Box 5" hidden="1">
          <a:extLst>
            <a:ext uri="{FF2B5EF4-FFF2-40B4-BE49-F238E27FC236}">
              <a16:creationId xmlns:a16="http://schemas.microsoft.com/office/drawing/2014/main" id="{F597CF6A-3769-46EB-A2CA-956A3C48EF3B}"/>
            </a:ext>
          </a:extLst>
        </xdr:cNvPr>
        <xdr:cNvSpPr txBox="1">
          <a:spLocks noChangeArrowheads="1"/>
        </xdr:cNvSpPr>
      </xdr:nvSpPr>
      <xdr:spPr bwMode="auto">
        <a:xfrm>
          <a:off x="8924925"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77512" name="Text Box 8" hidden="1">
          <a:extLst>
            <a:ext uri="{FF2B5EF4-FFF2-40B4-BE49-F238E27FC236}">
              <a16:creationId xmlns:a16="http://schemas.microsoft.com/office/drawing/2014/main" id="{8CA7E04B-38FE-417C-8FEE-5972FF4F4A47}"/>
            </a:ext>
          </a:extLst>
        </xdr:cNvPr>
        <xdr:cNvSpPr txBox="1">
          <a:spLocks noChangeArrowheads="1"/>
        </xdr:cNvSpPr>
      </xdr:nvSpPr>
      <xdr:spPr bwMode="auto">
        <a:xfrm>
          <a:off x="5000625"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77511" name="Text Box 7" hidden="1">
          <a:extLst>
            <a:ext uri="{FF2B5EF4-FFF2-40B4-BE49-F238E27FC236}">
              <a16:creationId xmlns:a16="http://schemas.microsoft.com/office/drawing/2014/main" id="{4D7F07E8-6926-4D4B-AD49-97E7157AE332}"/>
            </a:ext>
          </a:extLst>
        </xdr:cNvPr>
        <xdr:cNvSpPr txBox="1">
          <a:spLocks noChangeArrowheads="1"/>
        </xdr:cNvSpPr>
      </xdr:nvSpPr>
      <xdr:spPr bwMode="auto">
        <a:xfrm>
          <a:off x="8924925"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04130" name="Text Box 2" hidden="1">
          <a:extLst>
            <a:ext uri="{FF2B5EF4-FFF2-40B4-BE49-F238E27FC236}">
              <a16:creationId xmlns:a16="http://schemas.microsoft.com/office/drawing/2014/main" id="{544C6807-55DC-46BD-84D9-C7B77B7D481B}"/>
            </a:ext>
          </a:extLst>
        </xdr:cNvPr>
        <xdr:cNvSpPr txBox="1">
          <a:spLocks noChangeArrowheads="1"/>
        </xdr:cNvSpPr>
      </xdr:nvSpPr>
      <xdr:spPr bwMode="auto">
        <a:xfrm>
          <a:off x="5000625"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04129" name="Text Box 1" hidden="1">
          <a:extLst>
            <a:ext uri="{FF2B5EF4-FFF2-40B4-BE49-F238E27FC236}">
              <a16:creationId xmlns:a16="http://schemas.microsoft.com/office/drawing/2014/main" id="{EC160E7D-D656-401C-B852-36F1BA9B6D60}"/>
            </a:ext>
          </a:extLst>
        </xdr:cNvPr>
        <xdr:cNvSpPr txBox="1">
          <a:spLocks noChangeArrowheads="1"/>
        </xdr:cNvSpPr>
      </xdr:nvSpPr>
      <xdr:spPr bwMode="auto">
        <a:xfrm>
          <a:off x="8924925"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04132" name="Text Box 4" hidden="1">
          <a:extLst>
            <a:ext uri="{FF2B5EF4-FFF2-40B4-BE49-F238E27FC236}">
              <a16:creationId xmlns:a16="http://schemas.microsoft.com/office/drawing/2014/main" id="{D96784B0-D851-4205-866D-2EDC6F04FFF8}"/>
            </a:ext>
          </a:extLst>
        </xdr:cNvPr>
        <xdr:cNvSpPr txBox="1">
          <a:spLocks noChangeArrowheads="1"/>
        </xdr:cNvSpPr>
      </xdr:nvSpPr>
      <xdr:spPr bwMode="auto">
        <a:xfrm>
          <a:off x="5000625"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04131" name="Text Box 3" hidden="1">
          <a:extLst>
            <a:ext uri="{FF2B5EF4-FFF2-40B4-BE49-F238E27FC236}">
              <a16:creationId xmlns:a16="http://schemas.microsoft.com/office/drawing/2014/main" id="{54D1236A-1E4F-44D4-993D-1F85CD0F6043}"/>
            </a:ext>
          </a:extLst>
        </xdr:cNvPr>
        <xdr:cNvSpPr txBox="1">
          <a:spLocks noChangeArrowheads="1"/>
        </xdr:cNvSpPr>
      </xdr:nvSpPr>
      <xdr:spPr bwMode="auto">
        <a:xfrm>
          <a:off x="8924925"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04134" name="Text Box 6" hidden="1">
          <a:extLst>
            <a:ext uri="{FF2B5EF4-FFF2-40B4-BE49-F238E27FC236}">
              <a16:creationId xmlns:a16="http://schemas.microsoft.com/office/drawing/2014/main" id="{DE021924-5BCB-4A8E-AE0F-61173DB9E698}"/>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04133" name="Text Box 5" hidden="1">
          <a:extLst>
            <a:ext uri="{FF2B5EF4-FFF2-40B4-BE49-F238E27FC236}">
              <a16:creationId xmlns:a16="http://schemas.microsoft.com/office/drawing/2014/main" id="{F83E2D3C-C56C-4AC2-8A4E-12BCE0440F43}"/>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04136" name="Text Box 8" hidden="1">
          <a:extLst>
            <a:ext uri="{FF2B5EF4-FFF2-40B4-BE49-F238E27FC236}">
              <a16:creationId xmlns:a16="http://schemas.microsoft.com/office/drawing/2014/main" id="{AF9F29AB-63AC-4DC4-945C-4020726151CE}"/>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04135" name="Text Box 7" hidden="1">
          <a:extLst>
            <a:ext uri="{FF2B5EF4-FFF2-40B4-BE49-F238E27FC236}">
              <a16:creationId xmlns:a16="http://schemas.microsoft.com/office/drawing/2014/main" id="{58932486-A8B2-4941-8472-0D0A92EDED71}"/>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04138" name="Text Box 10" hidden="1">
          <a:extLst>
            <a:ext uri="{FF2B5EF4-FFF2-40B4-BE49-F238E27FC236}">
              <a16:creationId xmlns:a16="http://schemas.microsoft.com/office/drawing/2014/main" id="{AD16E454-DADF-4135-884F-36E3561430F9}"/>
            </a:ext>
          </a:extLst>
        </xdr:cNvPr>
        <xdr:cNvSpPr txBox="1">
          <a:spLocks noChangeArrowheads="1"/>
        </xdr:cNvSpPr>
      </xdr:nvSpPr>
      <xdr:spPr bwMode="auto">
        <a:xfrm>
          <a:off x="5000625"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04137" name="Text Box 9" hidden="1">
          <a:extLst>
            <a:ext uri="{FF2B5EF4-FFF2-40B4-BE49-F238E27FC236}">
              <a16:creationId xmlns:a16="http://schemas.microsoft.com/office/drawing/2014/main" id="{9242DB81-A2EB-4B2E-8522-CCDE61AE19F8}"/>
            </a:ext>
          </a:extLst>
        </xdr:cNvPr>
        <xdr:cNvSpPr txBox="1">
          <a:spLocks noChangeArrowheads="1"/>
        </xdr:cNvSpPr>
      </xdr:nvSpPr>
      <xdr:spPr bwMode="auto">
        <a:xfrm>
          <a:off x="8924925"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17442" name="Text Box 2" hidden="1">
          <a:extLst>
            <a:ext uri="{FF2B5EF4-FFF2-40B4-BE49-F238E27FC236}">
              <a16:creationId xmlns:a16="http://schemas.microsoft.com/office/drawing/2014/main" id="{AEB8D77E-16A3-47FD-B073-E5EA95AB4279}"/>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17441" name="Text Box 1" hidden="1">
          <a:extLst>
            <a:ext uri="{FF2B5EF4-FFF2-40B4-BE49-F238E27FC236}">
              <a16:creationId xmlns:a16="http://schemas.microsoft.com/office/drawing/2014/main" id="{7110CFE1-E418-436D-8A15-6F34585F1A56}"/>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17444" name="Text Box 4" hidden="1">
          <a:extLst>
            <a:ext uri="{FF2B5EF4-FFF2-40B4-BE49-F238E27FC236}">
              <a16:creationId xmlns:a16="http://schemas.microsoft.com/office/drawing/2014/main" id="{2975781F-8864-4F9A-8B13-7270491CE030}"/>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17443" name="Text Box 3" hidden="1">
          <a:extLst>
            <a:ext uri="{FF2B5EF4-FFF2-40B4-BE49-F238E27FC236}">
              <a16:creationId xmlns:a16="http://schemas.microsoft.com/office/drawing/2014/main" id="{71E4BB06-AC63-41D3-81A3-80275191C4D0}"/>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17446" name="Text Box 6" hidden="1">
          <a:extLst>
            <a:ext uri="{FF2B5EF4-FFF2-40B4-BE49-F238E27FC236}">
              <a16:creationId xmlns:a16="http://schemas.microsoft.com/office/drawing/2014/main" id="{B3B712A4-C616-D36B-0ED9-84B6D53CAE89}"/>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17445" name="Text Box 5" hidden="1">
          <a:extLst>
            <a:ext uri="{FF2B5EF4-FFF2-40B4-BE49-F238E27FC236}">
              <a16:creationId xmlns:a16="http://schemas.microsoft.com/office/drawing/2014/main" id="{AFE478D6-D9DA-BC96-8A63-91E39735B04F}"/>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17448" name="Text Box 8" hidden="1">
          <a:extLst>
            <a:ext uri="{FF2B5EF4-FFF2-40B4-BE49-F238E27FC236}">
              <a16:creationId xmlns:a16="http://schemas.microsoft.com/office/drawing/2014/main" id="{E92BBF9F-B747-15C8-5092-10ECA1814D2F}"/>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17447" name="Text Box 7" hidden="1">
          <a:extLst>
            <a:ext uri="{FF2B5EF4-FFF2-40B4-BE49-F238E27FC236}">
              <a16:creationId xmlns:a16="http://schemas.microsoft.com/office/drawing/2014/main" id="{B2356A14-7F7C-0AB6-7659-CBB38B1D3F1A}"/>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nsalwati/Downloads/monthly_state_employmen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2">
          <cell r="B2">
            <v>5154</v>
          </cell>
          <cell r="H2">
            <v>5241</v>
          </cell>
          <cell r="I2">
            <v>5226</v>
          </cell>
          <cell r="J2">
            <v>5224</v>
          </cell>
          <cell r="K2">
            <v>5224</v>
          </cell>
          <cell r="L2">
            <v>5220</v>
          </cell>
          <cell r="M2">
            <v>5237</v>
          </cell>
        </row>
        <row r="3">
          <cell r="B3">
            <v>13748</v>
          </cell>
          <cell r="C3">
            <v>13760</v>
          </cell>
          <cell r="D3">
            <v>13801</v>
          </cell>
          <cell r="E3">
            <v>13842</v>
          </cell>
          <cell r="F3">
            <v>13856</v>
          </cell>
          <cell r="G3">
            <v>13889</v>
          </cell>
          <cell r="H3">
            <v>13948</v>
          </cell>
          <cell r="I3">
            <v>13984</v>
          </cell>
          <cell r="J3">
            <v>14002</v>
          </cell>
          <cell r="K3">
            <v>13990</v>
          </cell>
          <cell r="L3">
            <v>14010</v>
          </cell>
          <cell r="M3">
            <v>14028</v>
          </cell>
        </row>
        <row r="4">
          <cell r="B4">
            <v>328517</v>
          </cell>
          <cell r="C4">
            <v>320118</v>
          </cell>
          <cell r="D4">
            <v>319991</v>
          </cell>
          <cell r="E4">
            <v>321220</v>
          </cell>
          <cell r="F4">
            <v>319056</v>
          </cell>
          <cell r="G4">
            <v>315198</v>
          </cell>
          <cell r="H4">
            <v>318559</v>
          </cell>
          <cell r="I4">
            <v>323086</v>
          </cell>
          <cell r="J4">
            <v>324024</v>
          </cell>
          <cell r="K4">
            <v>325954</v>
          </cell>
          <cell r="L4">
            <v>325873</v>
          </cell>
          <cell r="M4">
            <v>323714</v>
          </cell>
        </row>
      </sheetData>
    </sheetDataSet>
  </externalBook>
</externalLink>
</file>

<file path=xl/persons/person.xml><?xml version="1.0" encoding="utf-8"?>
<personList xmlns="http://schemas.microsoft.com/office/spreadsheetml/2018/threadedcomments" xmlns:x="http://schemas.openxmlformats.org/spreadsheetml/2006/main">
  <person displayName="Nasiha Salwati" id="{104078EE-2393-4C21-9029-18A325FBDB70}" userId="S::NSalwati@brookings.edu::56697e1b-7df9-4616-9709-1ef1f12cb369" providerId="AD"/>
  <person displayName="Sophia Campbell" id="{58CF8BEC-4104-46F7-BE4F-2C9403635492}" userId="S::SCampbell@brookings.edu::08ba02a6-9c19-44f8-b6b8-8043641915ad" providerId="AD"/>
  <person displayName="Elijah Asdourian" id="{609654FB-393E-4954-B3A3-EDB231775774}" userId="S::EAsdourian@brookings.edu::05735e4b-1dea-47b6-8667-a6d50e66dfd7" providerId="AD"/>
  <person displayName="Lorae Stojanovic" id="{2C68A5A1-706F-4A3E-93A3-741BBABEC4EA}" userId="S::LStojanovic@brookings.edu::cf5406ac-934d-4a58-b1cc-e481841cfe10" providerId="AD"/>
  <person displayName="Manuel Alcala Kovalski" id="{6F934F46-906E-4DFC-AA15-8C66AF925C04}" userId="S::malcalakovalski@brookings.edu::65ca0f03-2f5c-48fe-8ae6-628c3a907f64"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orae Stojanovic" refreshedDate="45043.430503703705" createdVersion="7" refreshedVersion="7" minRefreshableVersion="3" recordCount="72" xr:uid="{B77C5B51-7D2A-4D29-B220-29C5221BA17D}">
  <cacheSource type="worksheet">
    <worksheetSource ref="B28:C100" sheet="Unemployment Insurance - lorae"/>
  </cacheSource>
  <cacheFields count="4">
    <cacheField name="Monthly Unemployment Rate from the BLS" numFmtId="14">
      <sharedItems containsSemiMixedTypes="0" containsNonDate="0" containsDate="1" containsString="0" minDate="2021-01-01T00:00:00" maxDate="2026-12-02T00:00:00" count="72">
        <d v="2021-01-01T00:00:00"/>
        <d v="2021-02-01T00:00:00"/>
        <d v="2021-03-01T00:00:00"/>
        <d v="2021-04-01T00:00:00"/>
        <d v="2021-05-01T00:00:00"/>
        <d v="2021-06-01T00:00:00"/>
        <d v="2021-07-01T00:00:00"/>
        <d v="2021-08-01T00:00:00"/>
        <d v="2021-09-01T00:00:00"/>
        <d v="2021-10-01T00:00:00"/>
        <d v="2021-11-01T00:00:00"/>
        <d v="2021-12-01T00:00:00"/>
        <d v="2022-01-01T00:00:00"/>
        <d v="2022-02-01T00:00:00"/>
        <d v="2022-03-01T00:00:00"/>
        <d v="2022-04-01T00:00:00"/>
        <d v="2022-05-01T00:00:00"/>
        <d v="2022-06-01T00:00:00"/>
        <d v="2022-07-01T00:00:00"/>
        <d v="2022-08-01T00:00:00"/>
        <d v="2022-09-01T00:00:00"/>
        <d v="2022-10-01T00:00:00"/>
        <d v="2022-11-01T00:00:00"/>
        <d v="2022-12-01T00:00:00"/>
        <d v="2023-01-01T00:00:00"/>
        <d v="2023-02-01T00:00:00"/>
        <d v="2023-03-01T00:00:00"/>
        <d v="2023-04-01T00:00:00"/>
        <d v="2023-05-01T00:00:00"/>
        <d v="2023-06-01T00:00:00"/>
        <d v="2023-07-01T00:00:00"/>
        <d v="2023-08-01T00:00:00"/>
        <d v="2023-09-01T00:00:00"/>
        <d v="2023-10-01T00:00:00"/>
        <d v="2023-11-01T00:00:00"/>
        <d v="2023-12-01T00:00:00"/>
        <d v="2024-01-01T00:00:00"/>
        <d v="2024-02-01T00:00:00"/>
        <d v="2024-03-01T00:00:00"/>
        <d v="2024-04-01T00:00:00"/>
        <d v="2024-05-01T00:00:00"/>
        <d v="2024-06-01T00:00:00"/>
        <d v="2024-07-01T00:00:00"/>
        <d v="2024-08-01T00:00:00"/>
        <d v="2024-09-01T00:00:00"/>
        <d v="2024-10-01T00:00:00"/>
        <d v="2024-11-01T00:00:00"/>
        <d v="2024-12-01T00:00:00"/>
        <d v="2025-01-01T00:00:00"/>
        <d v="2025-02-01T00:00:00"/>
        <d v="2025-03-01T00:00:00"/>
        <d v="2025-04-01T00:00:00"/>
        <d v="2025-05-01T00:00:00"/>
        <d v="2025-06-01T00:00:00"/>
        <d v="2025-07-01T00:00:00"/>
        <d v="2025-08-01T00:00:00"/>
        <d v="2025-09-01T00:00:00"/>
        <d v="2025-10-01T00:00:00"/>
        <d v="2025-11-01T00:00:00"/>
        <d v="2025-12-01T00:00:00"/>
        <d v="2026-01-01T00:00:00"/>
        <d v="2026-02-01T00:00:00"/>
        <d v="2026-03-01T00:00:00"/>
        <d v="2026-04-01T00:00:00"/>
        <d v="2026-05-01T00:00:00"/>
        <d v="2026-06-01T00:00:00"/>
        <d v="2026-07-01T00:00:00"/>
        <d v="2026-08-01T00:00:00"/>
        <d v="2026-09-01T00:00:00"/>
        <d v="2026-10-01T00:00:00"/>
        <d v="2026-11-01T00:00:00"/>
        <d v="2026-12-01T00:00:00"/>
      </sharedItems>
      <fieldGroup par="3" base="0">
        <rangePr groupBy="months" startDate="2021-01-01T00:00:00" endDate="2026-12-02T00:00:00"/>
        <groupItems count="14">
          <s v="&lt;1/1/2021"/>
          <s v="Jan"/>
          <s v="Feb"/>
          <s v="Mar"/>
          <s v="Apr"/>
          <s v="May"/>
          <s v="Jun"/>
          <s v="Jul"/>
          <s v="Aug"/>
          <s v="Sep"/>
          <s v="Oct"/>
          <s v="Nov"/>
          <s v="Dec"/>
          <s v="&gt;12/2/2026"/>
        </groupItems>
      </fieldGroup>
    </cacheField>
    <cacheField name="Monthly UR" numFmtId="0">
      <sharedItems containsString="0" containsBlank="1" containsNumber="1" minValue="3.4" maxValue="6.3"/>
    </cacheField>
    <cacheField name="Quarters" numFmtId="0" databaseField="0">
      <fieldGroup base="0">
        <rangePr groupBy="quarters" startDate="2021-01-01T00:00:00" endDate="2026-12-02T00:00:00"/>
        <groupItems count="6">
          <s v="&lt;1/1/2021"/>
          <s v="Qtr1"/>
          <s v="Qtr2"/>
          <s v="Qtr3"/>
          <s v="Qtr4"/>
          <s v="&gt;12/2/2026"/>
        </groupItems>
      </fieldGroup>
    </cacheField>
    <cacheField name="Years" numFmtId="0" databaseField="0">
      <fieldGroup base="0">
        <rangePr groupBy="years" startDate="2021-01-01T00:00:00" endDate="2026-12-02T00:00:00"/>
        <groupItems count="8">
          <s v="&lt;1/1/2021"/>
          <s v="2021"/>
          <s v="2022"/>
          <s v="2023"/>
          <s v="2024"/>
          <s v="2025"/>
          <s v="2026"/>
          <s v="&gt;12/2/2026"/>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2">
  <r>
    <x v="0"/>
    <n v="6.3"/>
  </r>
  <r>
    <x v="1"/>
    <n v="6.2"/>
  </r>
  <r>
    <x v="2"/>
    <n v="6"/>
  </r>
  <r>
    <x v="3"/>
    <n v="6.1"/>
  </r>
  <r>
    <x v="4"/>
    <n v="5.8"/>
  </r>
  <r>
    <x v="5"/>
    <n v="5.4"/>
  </r>
  <r>
    <x v="6"/>
    <n v="5.4"/>
  </r>
  <r>
    <x v="7"/>
    <n v="5.2"/>
  </r>
  <r>
    <x v="8"/>
    <n v="4.8"/>
  </r>
  <r>
    <x v="9"/>
    <n v="4.5999999999999996"/>
  </r>
  <r>
    <x v="10"/>
    <n v="4.2"/>
  </r>
  <r>
    <x v="11"/>
    <n v="3.9"/>
  </r>
  <r>
    <x v="12"/>
    <n v="4"/>
  </r>
  <r>
    <x v="13"/>
    <n v="3.8"/>
  </r>
  <r>
    <x v="14"/>
    <n v="3.6"/>
  </r>
  <r>
    <x v="15"/>
    <n v="3.6"/>
  </r>
  <r>
    <x v="16"/>
    <n v="3.6"/>
  </r>
  <r>
    <x v="17"/>
    <n v="3.6"/>
  </r>
  <r>
    <x v="18"/>
    <n v="3.5"/>
  </r>
  <r>
    <x v="19"/>
    <n v="3.7"/>
  </r>
  <r>
    <x v="20"/>
    <n v="3.5"/>
  </r>
  <r>
    <x v="21"/>
    <n v="3.7"/>
  </r>
  <r>
    <x v="22"/>
    <n v="3.6"/>
  </r>
  <r>
    <x v="23"/>
    <n v="3.5"/>
  </r>
  <r>
    <x v="24"/>
    <n v="3.4"/>
  </r>
  <r>
    <x v="25"/>
    <n v="3.6"/>
  </r>
  <r>
    <x v="26"/>
    <n v="3.5"/>
  </r>
  <r>
    <x v="27"/>
    <m/>
  </r>
  <r>
    <x v="28"/>
    <m/>
  </r>
  <r>
    <x v="29"/>
    <m/>
  </r>
  <r>
    <x v="30"/>
    <m/>
  </r>
  <r>
    <x v="31"/>
    <m/>
  </r>
  <r>
    <x v="32"/>
    <m/>
  </r>
  <r>
    <x v="33"/>
    <m/>
  </r>
  <r>
    <x v="34"/>
    <m/>
  </r>
  <r>
    <x v="35"/>
    <m/>
  </r>
  <r>
    <x v="36"/>
    <m/>
  </r>
  <r>
    <x v="37"/>
    <m/>
  </r>
  <r>
    <x v="38"/>
    <m/>
  </r>
  <r>
    <x v="39"/>
    <m/>
  </r>
  <r>
    <x v="40"/>
    <m/>
  </r>
  <r>
    <x v="41"/>
    <m/>
  </r>
  <r>
    <x v="42"/>
    <m/>
  </r>
  <r>
    <x v="43"/>
    <m/>
  </r>
  <r>
    <x v="44"/>
    <m/>
  </r>
  <r>
    <x v="45"/>
    <m/>
  </r>
  <r>
    <x v="46"/>
    <m/>
  </r>
  <r>
    <x v="47"/>
    <m/>
  </r>
  <r>
    <x v="48"/>
    <m/>
  </r>
  <r>
    <x v="49"/>
    <m/>
  </r>
  <r>
    <x v="50"/>
    <m/>
  </r>
  <r>
    <x v="51"/>
    <m/>
  </r>
  <r>
    <x v="52"/>
    <m/>
  </r>
  <r>
    <x v="53"/>
    <m/>
  </r>
  <r>
    <x v="54"/>
    <m/>
  </r>
  <r>
    <x v="55"/>
    <m/>
  </r>
  <r>
    <x v="56"/>
    <m/>
  </r>
  <r>
    <x v="57"/>
    <m/>
  </r>
  <r>
    <x v="58"/>
    <m/>
  </r>
  <r>
    <x v="59"/>
    <m/>
  </r>
  <r>
    <x v="60"/>
    <m/>
  </r>
  <r>
    <x v="61"/>
    <m/>
  </r>
  <r>
    <x v="62"/>
    <m/>
  </r>
  <r>
    <x v="63"/>
    <m/>
  </r>
  <r>
    <x v="64"/>
    <m/>
  </r>
  <r>
    <x v="65"/>
    <m/>
  </r>
  <r>
    <x v="66"/>
    <m/>
  </r>
  <r>
    <x v="67"/>
    <m/>
  </r>
  <r>
    <x v="68"/>
    <m/>
  </r>
  <r>
    <x v="69"/>
    <m/>
  </r>
  <r>
    <x v="70"/>
    <m/>
  </r>
  <r>
    <x v="71"/>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7BB3DFE-359A-4237-8982-1AC031D74EAF}" name="PivotTable1" cacheId="2"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location ref="E29:F59" firstHeaderRow="1" firstDataRow="1" firstDataCol="1"/>
  <pivotFields count="4">
    <pivotField axis="axisRow" numFmtId="14" showAll="0" defaultSubtotal="0">
      <items count="14">
        <item x="0"/>
        <item x="1"/>
        <item x="2"/>
        <item x="3"/>
        <item x="4"/>
        <item x="5"/>
        <item x="6"/>
        <item x="7"/>
        <item x="8"/>
        <item x="9"/>
        <item x="10"/>
        <item x="11"/>
        <item x="12"/>
        <item x="13"/>
      </items>
    </pivotField>
    <pivotField dataField="1" showAll="0" defaultSubtotal="0"/>
    <pivotField axis="axisRow" showAll="0" defaultSubtotal="0">
      <items count="6">
        <item sd="0" x="0"/>
        <item sd="0" x="1"/>
        <item sd="0" x="2"/>
        <item sd="0" x="3"/>
        <item sd="0" x="4"/>
        <item x="5"/>
      </items>
    </pivotField>
    <pivotField axis="axisRow" showAll="0" defaultSubtotal="0">
      <items count="8">
        <item sd="0" x="0"/>
        <item x="1"/>
        <item x="2"/>
        <item x="3"/>
        <item x="4"/>
        <item x="5"/>
        <item x="6"/>
        <item x="7"/>
      </items>
    </pivotField>
  </pivotFields>
  <rowFields count="3">
    <field x="3"/>
    <field x="2"/>
    <field x="0"/>
  </rowFields>
  <rowItems count="30">
    <i>
      <x v="1"/>
    </i>
    <i r="1">
      <x v="1"/>
    </i>
    <i r="1">
      <x v="2"/>
    </i>
    <i r="1">
      <x v="3"/>
    </i>
    <i r="1">
      <x v="4"/>
    </i>
    <i>
      <x v="2"/>
    </i>
    <i r="1">
      <x v="1"/>
    </i>
    <i r="1">
      <x v="2"/>
    </i>
    <i r="1">
      <x v="3"/>
    </i>
    <i r="1">
      <x v="4"/>
    </i>
    <i>
      <x v="3"/>
    </i>
    <i r="1">
      <x v="1"/>
    </i>
    <i r="1">
      <x v="2"/>
    </i>
    <i r="1">
      <x v="3"/>
    </i>
    <i r="1">
      <x v="4"/>
    </i>
    <i>
      <x v="4"/>
    </i>
    <i r="1">
      <x v="1"/>
    </i>
    <i r="1">
      <x v="2"/>
    </i>
    <i r="1">
      <x v="3"/>
    </i>
    <i r="1">
      <x v="4"/>
    </i>
    <i>
      <x v="5"/>
    </i>
    <i r="1">
      <x v="1"/>
    </i>
    <i r="1">
      <x v="2"/>
    </i>
    <i r="1">
      <x v="3"/>
    </i>
    <i r="1">
      <x v="4"/>
    </i>
    <i>
      <x v="6"/>
    </i>
    <i r="1">
      <x v="1"/>
    </i>
    <i r="1">
      <x v="2"/>
    </i>
    <i r="1">
      <x v="3"/>
    </i>
    <i r="1">
      <x v="4"/>
    </i>
  </rowItems>
  <colItems count="1">
    <i/>
  </colItems>
  <dataFields count="1">
    <dataField name="Average of Monthly UR" fld="1" subtotal="average" baseField="3" baseItem="2"/>
  </dataFields>
  <formats count="31">
    <format dxfId="67">
      <pivotArea field="3" type="button" dataOnly="0" labelOnly="1" outline="0" axis="axisRow" fieldPosition="0"/>
    </format>
    <format dxfId="66">
      <pivotArea dataOnly="0" labelOnly="1" outline="0" axis="axisValues" fieldPosition="0"/>
    </format>
    <format dxfId="65">
      <pivotArea collapsedLevelsAreSubtotals="1" fieldPosition="0">
        <references count="2">
          <reference field="2" count="1">
            <x v="1"/>
          </reference>
          <reference field="3" count="1" selected="0">
            <x v="1"/>
          </reference>
        </references>
      </pivotArea>
    </format>
    <format dxfId="64">
      <pivotArea collapsedLevelsAreSubtotals="1" fieldPosition="0">
        <references count="2">
          <reference field="2" count="1">
            <x v="2"/>
          </reference>
          <reference field="3" count="1" selected="0">
            <x v="1"/>
          </reference>
        </references>
      </pivotArea>
    </format>
    <format dxfId="63">
      <pivotArea collapsedLevelsAreSubtotals="1" fieldPosition="0">
        <references count="2">
          <reference field="2" count="1">
            <x v="3"/>
          </reference>
          <reference field="3" count="1" selected="0">
            <x v="1"/>
          </reference>
        </references>
      </pivotArea>
    </format>
    <format dxfId="62">
      <pivotArea collapsedLevelsAreSubtotals="1" fieldPosition="0">
        <references count="2">
          <reference field="2" count="1">
            <x v="4"/>
          </reference>
          <reference field="3" count="1" selected="0">
            <x v="1"/>
          </reference>
        </references>
      </pivotArea>
    </format>
    <format dxfId="61">
      <pivotArea collapsedLevelsAreSubtotals="1" fieldPosition="0">
        <references count="1">
          <reference field="3" count="1">
            <x v="2"/>
          </reference>
        </references>
      </pivotArea>
    </format>
    <format dxfId="60">
      <pivotArea collapsedLevelsAreSubtotals="1" fieldPosition="0">
        <references count="2">
          <reference field="2" count="1">
            <x v="1"/>
          </reference>
          <reference field="3" count="1" selected="0">
            <x v="2"/>
          </reference>
        </references>
      </pivotArea>
    </format>
    <format dxfId="59">
      <pivotArea collapsedLevelsAreSubtotals="1" fieldPosition="0">
        <references count="2">
          <reference field="2" count="1">
            <x v="2"/>
          </reference>
          <reference field="3" count="1" selected="0">
            <x v="2"/>
          </reference>
        </references>
      </pivotArea>
    </format>
    <format dxfId="58">
      <pivotArea collapsedLevelsAreSubtotals="1" fieldPosition="0">
        <references count="2">
          <reference field="2" count="1">
            <x v="3"/>
          </reference>
          <reference field="3" count="1" selected="0">
            <x v="2"/>
          </reference>
        </references>
      </pivotArea>
    </format>
    <format dxfId="57">
      <pivotArea collapsedLevelsAreSubtotals="1" fieldPosition="0">
        <references count="2">
          <reference field="2" count="1">
            <x v="4"/>
          </reference>
          <reference field="3" count="1" selected="0">
            <x v="2"/>
          </reference>
        </references>
      </pivotArea>
    </format>
    <format dxfId="56">
      <pivotArea collapsedLevelsAreSubtotals="1" fieldPosition="0">
        <references count="1">
          <reference field="3" count="1">
            <x v="3"/>
          </reference>
        </references>
      </pivotArea>
    </format>
    <format dxfId="55">
      <pivotArea collapsedLevelsAreSubtotals="1" fieldPosition="0">
        <references count="2">
          <reference field="2" count="1">
            <x v="1"/>
          </reference>
          <reference field="3" count="1" selected="0">
            <x v="3"/>
          </reference>
        </references>
      </pivotArea>
    </format>
    <format dxfId="54">
      <pivotArea collapsedLevelsAreSubtotals="1" fieldPosition="0">
        <references count="2">
          <reference field="2" count="1">
            <x v="2"/>
          </reference>
          <reference field="3" count="1" selected="0">
            <x v="3"/>
          </reference>
        </references>
      </pivotArea>
    </format>
    <format dxfId="53">
      <pivotArea collapsedLevelsAreSubtotals="1" fieldPosition="0">
        <references count="2">
          <reference field="2" count="1">
            <x v="3"/>
          </reference>
          <reference field="3" count="1" selected="0">
            <x v="3"/>
          </reference>
        </references>
      </pivotArea>
    </format>
    <format dxfId="52">
      <pivotArea collapsedLevelsAreSubtotals="1" fieldPosition="0">
        <references count="2">
          <reference field="2" count="1">
            <x v="4"/>
          </reference>
          <reference field="3" count="1" selected="0">
            <x v="3"/>
          </reference>
        </references>
      </pivotArea>
    </format>
    <format dxfId="51">
      <pivotArea collapsedLevelsAreSubtotals="1" fieldPosition="0">
        <references count="1">
          <reference field="3" count="1">
            <x v="4"/>
          </reference>
        </references>
      </pivotArea>
    </format>
    <format dxfId="50">
      <pivotArea collapsedLevelsAreSubtotals="1" fieldPosition="0">
        <references count="2">
          <reference field="2" count="1">
            <x v="1"/>
          </reference>
          <reference field="3" count="1" selected="0">
            <x v="4"/>
          </reference>
        </references>
      </pivotArea>
    </format>
    <format dxfId="49">
      <pivotArea collapsedLevelsAreSubtotals="1" fieldPosition="0">
        <references count="2">
          <reference field="2" count="1">
            <x v="2"/>
          </reference>
          <reference field="3" count="1" selected="0">
            <x v="4"/>
          </reference>
        </references>
      </pivotArea>
    </format>
    <format dxfId="48">
      <pivotArea collapsedLevelsAreSubtotals="1" fieldPosition="0">
        <references count="2">
          <reference field="2" count="1">
            <x v="3"/>
          </reference>
          <reference field="3" count="1" selected="0">
            <x v="4"/>
          </reference>
        </references>
      </pivotArea>
    </format>
    <format dxfId="47">
      <pivotArea collapsedLevelsAreSubtotals="1" fieldPosition="0">
        <references count="2">
          <reference field="2" count="1">
            <x v="4"/>
          </reference>
          <reference field="3" count="1" selected="0">
            <x v="4"/>
          </reference>
        </references>
      </pivotArea>
    </format>
    <format dxfId="46">
      <pivotArea collapsedLevelsAreSubtotals="1" fieldPosition="0">
        <references count="1">
          <reference field="3" count="1">
            <x v="5"/>
          </reference>
        </references>
      </pivotArea>
    </format>
    <format dxfId="45">
      <pivotArea collapsedLevelsAreSubtotals="1" fieldPosition="0">
        <references count="2">
          <reference field="2" count="1">
            <x v="1"/>
          </reference>
          <reference field="3" count="1" selected="0">
            <x v="5"/>
          </reference>
        </references>
      </pivotArea>
    </format>
    <format dxfId="44">
      <pivotArea collapsedLevelsAreSubtotals="1" fieldPosition="0">
        <references count="2">
          <reference field="2" count="1">
            <x v="2"/>
          </reference>
          <reference field="3" count="1" selected="0">
            <x v="5"/>
          </reference>
        </references>
      </pivotArea>
    </format>
    <format dxfId="43">
      <pivotArea collapsedLevelsAreSubtotals="1" fieldPosition="0">
        <references count="2">
          <reference field="2" count="1">
            <x v="3"/>
          </reference>
          <reference field="3" count="1" selected="0">
            <x v="5"/>
          </reference>
        </references>
      </pivotArea>
    </format>
    <format dxfId="42">
      <pivotArea collapsedLevelsAreSubtotals="1" fieldPosition="0">
        <references count="2">
          <reference field="2" count="1">
            <x v="4"/>
          </reference>
          <reference field="3" count="1" selected="0">
            <x v="5"/>
          </reference>
        </references>
      </pivotArea>
    </format>
    <format dxfId="41">
      <pivotArea collapsedLevelsAreSubtotals="1" fieldPosition="0">
        <references count="1">
          <reference field="3" count="1">
            <x v="6"/>
          </reference>
        </references>
      </pivotArea>
    </format>
    <format dxfId="40">
      <pivotArea collapsedLevelsAreSubtotals="1" fieldPosition="0">
        <references count="2">
          <reference field="2" count="1">
            <x v="1"/>
          </reference>
          <reference field="3" count="1" selected="0">
            <x v="6"/>
          </reference>
        </references>
      </pivotArea>
    </format>
    <format dxfId="39">
      <pivotArea collapsedLevelsAreSubtotals="1" fieldPosition="0">
        <references count="2">
          <reference field="2" count="1">
            <x v="2"/>
          </reference>
          <reference field="3" count="1" selected="0">
            <x v="6"/>
          </reference>
        </references>
      </pivotArea>
    </format>
    <format dxfId="38">
      <pivotArea collapsedLevelsAreSubtotals="1" fieldPosition="0">
        <references count="2">
          <reference field="2" count="1">
            <x v="3"/>
          </reference>
          <reference field="3" count="1" selected="0">
            <x v="6"/>
          </reference>
        </references>
      </pivotArea>
    </format>
    <format dxfId="37">
      <pivotArea collapsedLevelsAreSubtotals="1" fieldPosition="0">
        <references count="2">
          <reference field="2" count="1">
            <x v="4"/>
          </reference>
          <reference field="3" count="1" selected="0">
            <x v="6"/>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FDF87BD-F3DA-4174-9821-F8EF530C3874}" name="PivotTable1" cacheId="2"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location ref="E28:F58" firstHeaderRow="1" firstDataRow="1" firstDataCol="1"/>
  <pivotFields count="4">
    <pivotField axis="axisRow" numFmtId="14" showAll="0" defaultSubtotal="0">
      <items count="14">
        <item x="0"/>
        <item x="1"/>
        <item x="2"/>
        <item x="3"/>
        <item x="4"/>
        <item x="5"/>
        <item x="6"/>
        <item x="7"/>
        <item x="8"/>
        <item x="9"/>
        <item x="10"/>
        <item x="11"/>
        <item x="12"/>
        <item x="13"/>
      </items>
    </pivotField>
    <pivotField dataField="1" showAll="0" defaultSubtotal="0"/>
    <pivotField axis="axisRow" showAll="0" defaultSubtotal="0">
      <items count="6">
        <item sd="0" x="0"/>
        <item sd="0" x="1"/>
        <item sd="0" x="2"/>
        <item sd="0" x="3"/>
        <item sd="0" x="4"/>
        <item x="5"/>
      </items>
    </pivotField>
    <pivotField axis="axisRow" showAll="0" defaultSubtotal="0">
      <items count="8">
        <item sd="0" x="0"/>
        <item x="1"/>
        <item x="2"/>
        <item x="3"/>
        <item x="4"/>
        <item x="5"/>
        <item x="6"/>
        <item x="7"/>
      </items>
    </pivotField>
  </pivotFields>
  <rowFields count="3">
    <field x="3"/>
    <field x="2"/>
    <field x="0"/>
  </rowFields>
  <rowItems count="30">
    <i>
      <x v="1"/>
    </i>
    <i r="1">
      <x v="1"/>
    </i>
    <i r="1">
      <x v="2"/>
    </i>
    <i r="1">
      <x v="3"/>
    </i>
    <i r="1">
      <x v="4"/>
    </i>
    <i>
      <x v="2"/>
    </i>
    <i r="1">
      <x v="1"/>
    </i>
    <i r="1">
      <x v="2"/>
    </i>
    <i r="1">
      <x v="3"/>
    </i>
    <i r="1">
      <x v="4"/>
    </i>
    <i>
      <x v="3"/>
    </i>
    <i r="1">
      <x v="1"/>
    </i>
    <i r="1">
      <x v="2"/>
    </i>
    <i r="1">
      <x v="3"/>
    </i>
    <i r="1">
      <x v="4"/>
    </i>
    <i>
      <x v="4"/>
    </i>
    <i r="1">
      <x v="1"/>
    </i>
    <i r="1">
      <x v="2"/>
    </i>
    <i r="1">
      <x v="3"/>
    </i>
    <i r="1">
      <x v="4"/>
    </i>
    <i>
      <x v="5"/>
    </i>
    <i r="1">
      <x v="1"/>
    </i>
    <i r="1">
      <x v="2"/>
    </i>
    <i r="1">
      <x v="3"/>
    </i>
    <i r="1">
      <x v="4"/>
    </i>
    <i>
      <x v="6"/>
    </i>
    <i r="1">
      <x v="1"/>
    </i>
    <i r="1">
      <x v="2"/>
    </i>
    <i r="1">
      <x v="3"/>
    </i>
    <i r="1">
      <x v="4"/>
    </i>
  </rowItems>
  <colItems count="1">
    <i/>
  </colItems>
  <dataFields count="1">
    <dataField name="Average of Monthly UR" fld="1" subtotal="average" baseField="3" baseItem="2"/>
  </dataFields>
  <formats count="31">
    <format dxfId="36">
      <pivotArea field="3" type="button" dataOnly="0" labelOnly="1" outline="0" axis="axisRow" fieldPosition="0"/>
    </format>
    <format dxfId="35">
      <pivotArea dataOnly="0" labelOnly="1" outline="0" axis="axisValues" fieldPosition="0"/>
    </format>
    <format dxfId="34">
      <pivotArea collapsedLevelsAreSubtotals="1" fieldPosition="0">
        <references count="2">
          <reference field="2" count="1">
            <x v="1"/>
          </reference>
          <reference field="3" count="1" selected="0">
            <x v="1"/>
          </reference>
        </references>
      </pivotArea>
    </format>
    <format dxfId="33">
      <pivotArea collapsedLevelsAreSubtotals="1" fieldPosition="0">
        <references count="2">
          <reference field="2" count="1">
            <x v="2"/>
          </reference>
          <reference field="3" count="1" selected="0">
            <x v="1"/>
          </reference>
        </references>
      </pivotArea>
    </format>
    <format dxfId="32">
      <pivotArea collapsedLevelsAreSubtotals="1" fieldPosition="0">
        <references count="2">
          <reference field="2" count="1">
            <x v="3"/>
          </reference>
          <reference field="3" count="1" selected="0">
            <x v="1"/>
          </reference>
        </references>
      </pivotArea>
    </format>
    <format dxfId="31">
      <pivotArea collapsedLevelsAreSubtotals="1" fieldPosition="0">
        <references count="2">
          <reference field="2" count="1">
            <x v="4"/>
          </reference>
          <reference field="3" count="1" selected="0">
            <x v="1"/>
          </reference>
        </references>
      </pivotArea>
    </format>
    <format dxfId="30">
      <pivotArea collapsedLevelsAreSubtotals="1" fieldPosition="0">
        <references count="1">
          <reference field="3" count="1">
            <x v="2"/>
          </reference>
        </references>
      </pivotArea>
    </format>
    <format dxfId="29">
      <pivotArea collapsedLevelsAreSubtotals="1" fieldPosition="0">
        <references count="2">
          <reference field="2" count="1">
            <x v="1"/>
          </reference>
          <reference field="3" count="1" selected="0">
            <x v="2"/>
          </reference>
        </references>
      </pivotArea>
    </format>
    <format dxfId="28">
      <pivotArea collapsedLevelsAreSubtotals="1" fieldPosition="0">
        <references count="2">
          <reference field="2" count="1">
            <x v="2"/>
          </reference>
          <reference field="3" count="1" selected="0">
            <x v="2"/>
          </reference>
        </references>
      </pivotArea>
    </format>
    <format dxfId="27">
      <pivotArea collapsedLevelsAreSubtotals="1" fieldPosition="0">
        <references count="2">
          <reference field="2" count="1">
            <x v="3"/>
          </reference>
          <reference field="3" count="1" selected="0">
            <x v="2"/>
          </reference>
        </references>
      </pivotArea>
    </format>
    <format dxfId="26">
      <pivotArea collapsedLevelsAreSubtotals="1" fieldPosition="0">
        <references count="2">
          <reference field="2" count="1">
            <x v="4"/>
          </reference>
          <reference field="3" count="1" selected="0">
            <x v="2"/>
          </reference>
        </references>
      </pivotArea>
    </format>
    <format dxfId="25">
      <pivotArea collapsedLevelsAreSubtotals="1" fieldPosition="0">
        <references count="1">
          <reference field="3" count="1">
            <x v="3"/>
          </reference>
        </references>
      </pivotArea>
    </format>
    <format dxfId="24">
      <pivotArea collapsedLevelsAreSubtotals="1" fieldPosition="0">
        <references count="2">
          <reference field="2" count="1">
            <x v="1"/>
          </reference>
          <reference field="3" count="1" selected="0">
            <x v="3"/>
          </reference>
        </references>
      </pivotArea>
    </format>
    <format dxfId="23">
      <pivotArea collapsedLevelsAreSubtotals="1" fieldPosition="0">
        <references count="2">
          <reference field="2" count="1">
            <x v="2"/>
          </reference>
          <reference field="3" count="1" selected="0">
            <x v="3"/>
          </reference>
        </references>
      </pivotArea>
    </format>
    <format dxfId="22">
      <pivotArea collapsedLevelsAreSubtotals="1" fieldPosition="0">
        <references count="2">
          <reference field="2" count="1">
            <x v="3"/>
          </reference>
          <reference field="3" count="1" selected="0">
            <x v="3"/>
          </reference>
        </references>
      </pivotArea>
    </format>
    <format dxfId="21">
      <pivotArea collapsedLevelsAreSubtotals="1" fieldPosition="0">
        <references count="2">
          <reference field="2" count="1">
            <x v="4"/>
          </reference>
          <reference field="3" count="1" selected="0">
            <x v="3"/>
          </reference>
        </references>
      </pivotArea>
    </format>
    <format dxfId="20">
      <pivotArea collapsedLevelsAreSubtotals="1" fieldPosition="0">
        <references count="1">
          <reference field="3" count="1">
            <x v="4"/>
          </reference>
        </references>
      </pivotArea>
    </format>
    <format dxfId="19">
      <pivotArea collapsedLevelsAreSubtotals="1" fieldPosition="0">
        <references count="2">
          <reference field="2" count="1">
            <x v="1"/>
          </reference>
          <reference field="3" count="1" selected="0">
            <x v="4"/>
          </reference>
        </references>
      </pivotArea>
    </format>
    <format dxfId="18">
      <pivotArea collapsedLevelsAreSubtotals="1" fieldPosition="0">
        <references count="2">
          <reference field="2" count="1">
            <x v="2"/>
          </reference>
          <reference field="3" count="1" selected="0">
            <x v="4"/>
          </reference>
        </references>
      </pivotArea>
    </format>
    <format dxfId="17">
      <pivotArea collapsedLevelsAreSubtotals="1" fieldPosition="0">
        <references count="2">
          <reference field="2" count="1">
            <x v="3"/>
          </reference>
          <reference field="3" count="1" selected="0">
            <x v="4"/>
          </reference>
        </references>
      </pivotArea>
    </format>
    <format dxfId="16">
      <pivotArea collapsedLevelsAreSubtotals="1" fieldPosition="0">
        <references count="2">
          <reference field="2" count="1">
            <x v="4"/>
          </reference>
          <reference field="3" count="1" selected="0">
            <x v="4"/>
          </reference>
        </references>
      </pivotArea>
    </format>
    <format dxfId="15">
      <pivotArea collapsedLevelsAreSubtotals="1" fieldPosition="0">
        <references count="1">
          <reference field="3" count="1">
            <x v="5"/>
          </reference>
        </references>
      </pivotArea>
    </format>
    <format dxfId="14">
      <pivotArea collapsedLevelsAreSubtotals="1" fieldPosition="0">
        <references count="2">
          <reference field="2" count="1">
            <x v="1"/>
          </reference>
          <reference field="3" count="1" selected="0">
            <x v="5"/>
          </reference>
        </references>
      </pivotArea>
    </format>
    <format dxfId="13">
      <pivotArea collapsedLevelsAreSubtotals="1" fieldPosition="0">
        <references count="2">
          <reference field="2" count="1">
            <x v="2"/>
          </reference>
          <reference field="3" count="1" selected="0">
            <x v="5"/>
          </reference>
        </references>
      </pivotArea>
    </format>
    <format dxfId="12">
      <pivotArea collapsedLevelsAreSubtotals="1" fieldPosition="0">
        <references count="2">
          <reference field="2" count="1">
            <x v="3"/>
          </reference>
          <reference field="3" count="1" selected="0">
            <x v="5"/>
          </reference>
        </references>
      </pivotArea>
    </format>
    <format dxfId="11">
      <pivotArea collapsedLevelsAreSubtotals="1" fieldPosition="0">
        <references count="2">
          <reference field="2" count="1">
            <x v="4"/>
          </reference>
          <reference field="3" count="1" selected="0">
            <x v="5"/>
          </reference>
        </references>
      </pivotArea>
    </format>
    <format dxfId="10">
      <pivotArea collapsedLevelsAreSubtotals="1" fieldPosition="0">
        <references count="1">
          <reference field="3" count="1">
            <x v="6"/>
          </reference>
        </references>
      </pivotArea>
    </format>
    <format dxfId="9">
      <pivotArea collapsedLevelsAreSubtotals="1" fieldPosition="0">
        <references count="2">
          <reference field="2" count="1">
            <x v="1"/>
          </reference>
          <reference field="3" count="1" selected="0">
            <x v="6"/>
          </reference>
        </references>
      </pivotArea>
    </format>
    <format dxfId="8">
      <pivotArea collapsedLevelsAreSubtotals="1" fieldPosition="0">
        <references count="2">
          <reference field="2" count="1">
            <x v="2"/>
          </reference>
          <reference field="3" count="1" selected="0">
            <x v="6"/>
          </reference>
        </references>
      </pivotArea>
    </format>
    <format dxfId="7">
      <pivotArea collapsedLevelsAreSubtotals="1" fieldPosition="0">
        <references count="2">
          <reference field="2" count="1">
            <x v="3"/>
          </reference>
          <reference field="3" count="1" selected="0">
            <x v="6"/>
          </reference>
        </references>
      </pivotArea>
    </format>
    <format dxfId="6">
      <pivotArea collapsedLevelsAreSubtotals="1" fieldPosition="0">
        <references count="2">
          <reference field="2" count="1">
            <x v="4"/>
          </reference>
          <reference field="3" count="1" selected="0">
            <x v="6"/>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53E6EBD-DE38-4D49-A30A-FBD05BFC04A2}" name="Table1" displayName="Table1" ref="A2:D50" totalsRowShown="0" headerRowDxfId="5" dataDxfId="4">
  <autoFilter ref="A2:D50" xr:uid="{AFE7EBBA-0E52-684B-AE3F-DAE47002C36D}"/>
  <tableColumns count="4">
    <tableColumn id="1" xr3:uid="{1CBC7486-21F3-4D68-AEAB-B260D3DC1265}" name="Provision" dataDxfId="3"/>
    <tableColumn id="2" xr3:uid="{B72D09CC-D35A-4A45-8D8D-9C97129E01A1}" name="Ten year cost (annualized)" dataDxfId="2"/>
    <tableColumn id="4" xr3:uid="{A8BE311C-E3F6-4043-8119-413ED4A13011}" name="Column1" dataDxfId="1"/>
    <tableColumn id="5" xr3:uid="{A41ECCE3-5E03-45CB-9B64-5E91C95099AB}" name="Column2" dataDxfId="0"/>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N2" dT="2023-08-18T20:30:13.93" personId="{2C68A5A1-706F-4A3E-93A3-741BBABEC4EA}" id="{DB8891EA-C8F1-4E8A-A15A-BA0E165DAE45}">
    <text>This value needs additional information to forecast it this far into the future.</text>
  </threadedComment>
  <threadedComment ref="N4" dT="2023-08-18T20:42:47.31" personId="{2C68A5A1-706F-4A3E-93A3-741BBABEC4EA}" id="{A9255604-416B-435E-8AA8-EA90E6827AC6}">
    <text>This value needs additional information to forecast it this far into the future.</text>
  </threadedComment>
</ThreadedComments>
</file>

<file path=xl/threadedComments/threadedComment2.xml><?xml version="1.0" encoding="utf-8"?>
<ThreadedComments xmlns="http://schemas.microsoft.com/office/spreadsheetml/2018/threadedcomments" xmlns:x="http://schemas.openxmlformats.org/spreadsheetml/2006/main">
  <threadedComment ref="L10" dT="2023-01-27T19:07:20.15" personId="{609654FB-393E-4954-B3A3-EDB231775774}" id="{E01C7D51-1793-4A61-9FD5-357953FC571D}">
    <text>Q10, Q11, and Q12 mpcs were changed from 0% to 3.0%</text>
  </threadedComment>
</ThreadedComments>
</file>

<file path=xl/threadedComments/threadedComment3.xml><?xml version="1.0" encoding="utf-8"?>
<ThreadedComments xmlns="http://schemas.microsoft.com/office/spreadsheetml/2018/threadedcomments" xmlns:x="http://schemas.openxmlformats.org/spreadsheetml/2006/main">
  <threadedComment ref="W19" dT="2022-10-27T17:27:46.67" personId="{609654FB-393E-4954-B3A3-EDB231775774}" id="{8BCD2D6E-E5B2-4670-B5B5-84790E4FF7D9}">
    <text>We've hard coded these in as zeros. Do we want to keep that?</text>
  </threadedComment>
  <threadedComment ref="B22" dT="2022-07-27T15:11:58.57" personId="{104078EE-2393-4C21-9029-18A325FBDB70}" id="{D9A1C32B-382A-44CE-B60A-7CEFD093B9EC}">
    <text>May 2022, CBO Ten Year Economic Projections, Quarterly Table, Row 68</text>
  </threadedComment>
  <threadedComment ref="B22" dT="2023-02-15T19:26:55.88" personId="{609654FB-393E-4954-B3A3-EDB231775774}" id="{77410686-626C-4FA2-BC72-C063762FFDCE}" parentId="{D9A1C32B-382A-44CE-B60A-7CEFD093B9EC}">
    <text>This is now Feb 2023 CBO Ten Year Economic Projections, Quarterly Table, Row 68, from 2023 Q1 onwards</text>
  </threadedComment>
  <threadedComment ref="B22" dT="2023-07-27T18:29:14.36" personId="{609654FB-393E-4954-B3A3-EDB231775774}" id="{09C8719D-E6B6-4A08-AF07-B2F6DFA2AC88}" parentId="{D9A1C32B-382A-44CE-B60A-7CEFD093B9EC}">
    <text>This is now July 2023 CBO Ten Year Economic Projections, Quarterly Table, Row 68 from 2023 Q2 onwards</text>
  </threadedComment>
  <threadedComment ref="S23" dT="2023-02-16T15:37:10.59" personId="{104078EE-2393-4C21-9029-18A325FBDB70}" id="{2738E40F-5E63-45A6-A7D0-04539F543CE4}">
    <text>Cannot pull forward -- make sure to update the formula from the monthly ur from BLS below</text>
  </threadedComment>
</ThreadedComments>
</file>

<file path=xl/threadedComments/threadedComment4.xml><?xml version="1.0" encoding="utf-8"?>
<ThreadedComments xmlns="http://schemas.microsoft.com/office/spreadsheetml/2018/threadedcomments" xmlns:x="http://schemas.openxmlformats.org/spreadsheetml/2006/main">
  <threadedComment ref="W19" dT="2022-10-27T17:27:46.67" personId="{609654FB-393E-4954-B3A3-EDB231775774}" id="{D946413E-762D-4FFC-9209-11EBCBD51016}">
    <text>We've hard coded these in as zeros. Do we want to keep that?</text>
  </threadedComment>
  <threadedComment ref="B22" dT="2022-07-27T15:11:58.57" personId="{104078EE-2393-4C21-9029-18A325FBDB70}" id="{E1041433-BA01-41BE-A250-949526A70696}">
    <text>May 2022, CBO Ten Year Economic Projections, Quarterly Table, Row 68</text>
  </threadedComment>
  <threadedComment ref="B22" dT="2023-02-15T19:26:55.88" personId="{609654FB-393E-4954-B3A3-EDB231775774}" id="{56B6D2B6-AB90-49FD-8AFC-C67646CD2BAC}" parentId="{E1041433-BA01-41BE-A250-949526A70696}">
    <text>This is now Feb 2023 CBO Ten Year Economic Projections, Quarterly Table, Row 68, from 2023 Q1 onwards</text>
  </threadedComment>
  <threadedComment ref="S23" dT="2023-02-16T15:37:10.59" personId="{104078EE-2393-4C21-9029-18A325FBDB70}" id="{094D651B-B0D2-4E5E-BE0F-3F7EDDB28A27}">
    <text>Cannot pull forward -- make sure to update the formula from the monthly ur from BLS below</text>
  </threadedComment>
</ThreadedComments>
</file>

<file path=xl/threadedComments/threadedComment5.xml><?xml version="1.0" encoding="utf-8"?>
<ThreadedComments xmlns="http://schemas.microsoft.com/office/spreadsheetml/2018/threadedcomments" xmlns:x="http://schemas.openxmlformats.org/spreadsheetml/2006/main">
  <threadedComment ref="J12" dT="2023-02-16T18:11:03.85" personId="{609654FB-393E-4954-B3A3-EDB231775774}" id="{F234B5B6-B19D-4AC0-9DB4-A48A2D200CCC}">
    <text>This series is continued in row 19, "Coronavirus Fiscal Recovery Fund." It is not a mistake that there are blanks here!!</text>
  </threadedComment>
  <threadedComment ref="U13" dT="2023-04-28T16:00:59.73" personId="{2C68A5A1-706F-4A3E-93A3-741BBABEC4EA}" id="{8D2135C1-1504-4F9B-942F-01E6B6321912}">
    <text>Despite the fact that BEA has stopped reporting this as a separate line item, we've decided to still include it in our calculations because we believe that our assumptions about the ESF diminishing are close to the truth.</text>
  </threadedComment>
  <threadedComment ref="S27" dT="2022-09-30T19:04:36.69" personId="{104078EE-2393-4C21-9029-18A325FBDB70}" id="{52B73EBC-59DE-4AFE-A4BC-5DCFD4E527B4}">
    <text>Add factor to match data</text>
  </threadedComment>
  <threadedComment ref="C55" dT="2021-06-14T11:28:38.43" personId="{58CF8BEC-4104-46F7-BE4F-2C9403635492}" id="{BB2BD600-D27D-45BD-8287-F361E12EE9C4}">
    <text>https://www.cbo.gov/system/files/2020-04/hr748.pdf</text>
  </threadedComment>
  <threadedComment ref="C56" dT="2021-06-14T16:29:41.30" personId="{58CF8BEC-4104-46F7-BE4F-2C9403635492}" id="{EC883E67-97AD-460D-B658-F12FDD429342}">
    <text>The total Education Stabilization Fund is 30 billion; we lower by 8 billion to account for parts of the fund that go to private universities (which we wouldn't classify as a grant to state and local governments).</text>
  </threadedComment>
  <threadedComment ref="C57" dT="2021-06-11T14:09:21.80" personId="{58CF8BEC-4104-46F7-BE4F-2C9403635492}" id="{57CD4897-BB4E-42F1-89BB-E63A5874F81B}">
    <text>Total provider relief fund is 100, but we assume that 27% is in the form of grants based on the BEA data that came in.</text>
  </threadedComment>
  <threadedComment ref="B81" dT="2023-02-16T18:16:09.17" personId="{609654FB-393E-4954-B3A3-EDB231775774}" id="{9D68663E-7375-4798-AF31-C3B40AF84CDB}">
    <text>This is a policy update since May 2022 CBO update, but the Grants number was not updated by CBO. So do we delete this line or is it still included?</text>
  </threadedComment>
  <threadedComment ref="J83" dT="2022-09-30T19:04:58.57" personId="{104078EE-2393-4C21-9029-18A325FBDB70}" id="{4D719FE1-A97C-46FC-9D71-7ECFBB4F6D87}">
    <text>Using data -- not a different spending pattern</text>
  </threadedComment>
  <threadedComment ref="AG83" dT="2023-08-18T20:32:02.72" personId="{2C68A5A1-706F-4A3E-93A3-741BBABEC4EA}" id="{91C8DEB0-37FF-4A76-9EDD-8709F55CAF73}">
    <text>Our "ARP Quarterly" sheet does not go farther than Q4 2025.</text>
  </threadedComment>
  <threadedComment ref="AG85" dT="2023-08-18T20:31:55.12" personId="{2C68A5A1-706F-4A3E-93A3-741BBABEC4EA}" id="{ECD0E9C9-87A4-46F8-8BE1-5E2BEC9520B3}">
    <text>Our "ARP Quarterly" sheet does not go farther than Q4 2025.</text>
  </threadedComment>
  <threadedComment ref="R94" dT="2022-07-28T17:27:50.97" personId="{104078EE-2393-4C21-9029-18A325FBDB70}" id="{E702D61C-4760-4164-BD3F-5AB302CA98ED}">
    <text>Using previous forecast because of reallocation by the BEA</text>
  </threadedComment>
  <threadedComment ref="S94" dT="2022-10-27T14:12:06.27" personId="{609654FB-393E-4954-B3A3-EDB231775774}" id="{776019CE-8128-450F-A25E-EF6C5707CFC6}">
    <text>Don't pull again</text>
  </threadedComment>
  <threadedComment ref="B95" dT="2023-02-16T18:17:56.28" personId="{609654FB-393E-4954-B3A3-EDB231775774}" id="{EF6EC7A7-A475-49DC-B77E-29BB35266C5E}">
    <text>Similar question to row 85</text>
  </threadedComment>
</ThreadedComments>
</file>

<file path=xl/threadedComments/threadedComment6.xml><?xml version="1.0" encoding="utf-8"?>
<ThreadedComments xmlns="http://schemas.microsoft.com/office/spreadsheetml/2018/threadedcomments" xmlns:x="http://schemas.openxmlformats.org/spreadsheetml/2006/main">
  <threadedComment ref="B9" dT="2022-07-27T15:16:37.13" personId="{104078EE-2393-4C21-9029-18A325FBDB70}" id="{976B723C-4211-4969-882A-4B89C4902055}">
    <text>May 2022 CBO economic projections row 127 quarterly table</text>
  </threadedComment>
  <threadedComment ref="B9" dT="2023-02-15T19:40:23.85" personId="{609654FB-393E-4954-B3A3-EDB231775774}" id="{5D4FEFF0-1A89-4604-A6EE-A9921838BC6F}" parentId="{976B723C-4211-4969-882A-4B89C4902055}">
    <text>This is now February 2023 CBO economic projections row 127 quarterly table</text>
  </threadedComment>
  <threadedComment ref="B9" dT="2023-07-27T18:31:18.10" personId="{609654FB-393E-4954-B3A3-EDB231775774}" id="{D78ED2FD-083D-4D3D-90CB-588F26BDC2F5}" parentId="{976B723C-4211-4969-882A-4B89C4902055}">
    <text>This is now July 2023 CBO economic projections row 127 quarterly table</text>
  </threadedComment>
  <threadedComment ref="B10" dT="2022-07-27T15:17:23.40" personId="{104078EE-2393-4C21-9029-18A325FBDB70}" id="{02F35ABE-CA0E-4752-B4BE-50C4C795E703}">
    <text>May 2022 CBO economic projections row 128 quarterly table</text>
  </threadedComment>
  <threadedComment ref="B10" dT="2023-02-15T19:42:15.43" personId="{609654FB-393E-4954-B3A3-EDB231775774}" id="{1133CB4B-569A-43E1-B7BE-00E25FCCA35F}" parentId="{02F35ABE-CA0E-4752-B4BE-50C4C795E703}">
    <text>This is now February 2023 CBO economic projections row 128 quarterly table</text>
  </threadedComment>
  <threadedComment ref="B10" dT="2023-07-27T18:36:08.52" personId="{609654FB-393E-4954-B3A3-EDB231775774}" id="{AC82CDDA-A4C5-4000-9E65-2F0D9994C127}" parentId="{02F35ABE-CA0E-4752-B4BE-50C4C795E703}">
    <text>This is now July 2023 CBO economic projections row 128 quarterly table</text>
  </threadedComment>
  <threadedComment ref="X11" dT="2023-06-30T19:23:43.62" personId="{609654FB-393E-4954-B3A3-EDB231775774}" id="{AE4F4DBA-8FF0-4B1D-A491-6C12F4F882B3}">
    <text>We've adjusted these growth rates downwards because discretionary spending was lowered in the budget deal. (1.6% in FY24 and 2.6% FY25 was in the deal, and we smoothed that in to our purchases #)</text>
  </threadedComment>
  <threadedComment ref="AD11" dT="2023-08-18T20:41:13.07" personId="{2C68A5A1-706F-4A3E-93A3-741BBABEC4EA}" id="{24FBD5BF-B5A2-42EE-86D8-C65CFB4953A8}">
    <text>We may want to revisit our growth rate assumptions beyond Q1 2025. For now, we have set it back to the CBO projections.</text>
  </threadedComment>
  <threadedComment ref="AG12" dT="2023-08-18T20:42:13.02" personId="{2C68A5A1-706F-4A3E-93A3-741BBABEC4EA}" id="{0ADCB210-D448-44DD-A5EE-5E6E7334408B}">
    <text>This number isn't a valid projection until we get a 2026 Q1 growth rate.</text>
  </threadedComment>
  <threadedComment ref="B25" dT="2022-06-30T18:28:35.88" personId="{104078EE-2393-4C21-9029-18A325FBDB70}" id="{3D5BBFAC-4E76-4F2A-B34F-264D54111B07}">
    <text>May 2022 CBO economic projections row 129 quarterly table</text>
  </threadedComment>
  <threadedComment ref="B25" dT="2023-02-15T19:43:47.77" personId="{609654FB-393E-4954-B3A3-EDB231775774}" id="{D2ED8084-9DED-49AE-9C39-DE899BA6DBE4}" parentId="{3D5BBFAC-4E76-4F2A-B34F-264D54111B07}">
    <text>This is now February 2023 CBO economic projections row 129 quarterly table</text>
  </threadedComment>
  <threadedComment ref="B25" dT="2023-07-27T18:37:42.56" personId="{609654FB-393E-4954-B3A3-EDB231775774}" id="{5A35562D-9D11-4966-A103-00D106E2863D}" parentId="{3D5BBFAC-4E76-4F2A-B34F-264D54111B07}">
    <text>This is now July 2023 CBO economic projections row 129 quarterly table</text>
  </threadedComment>
  <threadedComment ref="U26" dT="2023-04-27T02:54:00.99" personId="{2C68A5A1-706F-4A3E-93A3-741BBABEC4EA}" id="{83D811F6-0D96-4C08-95F4-56B25068EEA9}">
    <text>Is something wrong here? Why is it -100?</text>
  </threadedComment>
</ThreadedComments>
</file>

<file path=xl/threadedComments/threadedComment7.xml><?xml version="1.0" encoding="utf-8"?>
<ThreadedComments xmlns="http://schemas.microsoft.com/office/spreadsheetml/2018/threadedcomments" xmlns:x="http://schemas.openxmlformats.org/spreadsheetml/2006/main">
  <threadedComment ref="V12" dT="2023-07-28T14:41:50.77" personId="{609654FB-393E-4954-B3A3-EDB231775774}" id="{C8AD5ECB-6700-45F3-8A5E-89F70EFCEC27}">
    <text>Assuming pre-pandemic trend is putting us too high</text>
  </threadedComment>
  <threadedComment ref="R19" dT="2022-07-28T13:44:35.53" personId="{104078EE-2393-4C21-9029-18A325FBDB70}" id="{3E7AAE05-9E76-4CF3-873B-76FF197F21FE}">
    <text>We had these coming in at 21 and 6 respectively</text>
  </threadedComment>
  <threadedComment ref="U20" dT="2023-04-28T16:43:36.97" personId="{104078EE-2393-4C21-9029-18A325FBDB70}" id="{9C6B073E-F7AB-4CBA-B38C-DC03A0972F64}">
    <text>Preserving forecast formula since bea stopped reporting line item</text>
  </threadedComment>
  <threadedComment ref="R22" dT="2022-04-28T19:15:48.71" personId="{104078EE-2393-4C21-9029-18A325FBDB70}" id="{B5E978D5-CE65-4AE2-8DD7-1EF95BA9E399}">
    <text>There was no total amount authorized for this program, and the SBA has stopped accepting applications as of January 2022.
https://www.sba.gov/funding-programs/loans/covid-19-relief-options/covid-19-economic-injury-disaster-loan/about-targeted-eidl-advance-supplemental-targeted-advance</text>
  </threadedComment>
  <threadedComment ref="P25" dT="2022-01-28T16:13:54.75" personId="{58CF8BEC-4104-46F7-BE4F-2C9403635492}" id="{DB908DB8-ED36-4713-AE3C-B9DFD0F93D1E}">
    <text>This is used to keep line 12 (non-leg subsidies) at a consistent level</text>
  </threadedComment>
  <threadedComment ref="B26" dT="2023-02-16T18:27:27.41" personId="{609654FB-393E-4954-B3A3-EDB231775774}" id="{531C2B30-B748-4992-BA59-32A200D8CA7B}">
    <text>This row and the next are policy lines since the May 2022 CBO update, but we don't get a CBO line for Total Federal Subsidies. So do we delete these rows?</text>
  </threadedComment>
  <threadedComment ref="R45" dT="2022-10-27T17:21:31.98" personId="{609654FB-393E-4954-B3A3-EDB231775774}" id="{02CD4DDF-2C52-45CC-A7C0-F81AC2D1A26A}">
    <text>Flag because ARP subsidies come in 100 lower based on ARP score, non-ARP subsidies now much higher going forward.</text>
  </threadedComment>
  <threadedComment ref="S46" dT="2022-07-28T13:50:14.43" personId="{104078EE-2393-4C21-9029-18A325FBDB70}" id="{7010EE95-CECC-419E-AEDA-DD810575C98C}">
    <text>Should we forecast a negative number for this item?</text>
  </threadedComment>
</ThreadedComments>
</file>

<file path=xl/threadedComments/threadedComment8.xml><?xml version="1.0" encoding="utf-8"?>
<ThreadedComments xmlns="http://schemas.microsoft.com/office/spreadsheetml/2018/threadedcomments" xmlns:x="http://schemas.openxmlformats.org/spreadsheetml/2006/main">
  <threadedComment ref="V12" dT="2023-01-27T19:01:20.87" personId="{609654FB-393E-4954-B3A3-EDB231775774}" id="{6F7D0E44-45B2-4003-8249-3888890A6B9B}">
    <text>End of public health emergency,  April 2023, so FMAP share goes down.</text>
  </threadedComment>
  <threadedComment ref="V12" dT="2023-07-27T14:27:37.22" personId="{2C68A5A1-706F-4A3E-93A3-741BBABEC4EA}" id="{2833D23B-E63D-499C-BF3F-AE811D6642DE}" parentId="{6F7D0E44-45B2-4003-8249-3888890A6B9B}">
    <text>How do we feel about FMAP stabilizing at 0.71 in our projections?</text>
  </threadedComment>
  <threadedComment ref="W12" dT="2023-07-28T14:54:19.93" personId="{609654FB-393E-4954-B3A3-EDB231775774}" id="{AD8BE1EB-30C1-4CFB-A518-57E98CBEADF4}">
    <text>We reduced this predicted FMAP from .745 to .72 because Q2 FMAP came in quite low</text>
  </threadedComment>
  <threadedComment ref="B17" dT="2022-05-26T13:51:07.76" personId="{104078EE-2393-4C21-9029-18A325FBDB70}" id="{C3958D6E-5D0B-4757-8548-DC4AB51469BE}">
    <text>May 2022 CBO 10-year budget projections Table 3-2 Mandatory Outlays Projected in CBO's baseline, adjusted to exclude effects of timing shifts, Row 18</text>
  </threadedComment>
  <threadedComment ref="B17" dT="2023-02-15T19:53:13.46" personId="{609654FB-393E-4954-B3A3-EDB231775774}" id="{33C21F0C-3560-41CE-A5DD-3B71DEE775BD}" parentId="{C3958D6E-5D0B-4757-8548-DC4AB51469BE}">
    <text>This is now February 2023 CBO 10-year budget projections table 1-4 Mandatory Outlays Adjusted to Exclude the Effect of Timing Shifts, row 15, starting from 2022</text>
  </threadedComment>
  <threadedComment ref="B17" dT="2023-06-29T16:02:43.93" personId="{2C68A5A1-706F-4A3E-93A3-741BBABEC4EA}" id="{253E30F8-5B4F-4163-AE47-B0A273CFEC23}" parentId="{C3958D6E-5D0B-4757-8548-DC4AB51469BE}">
    <text>May 2023 CBO 10-year budget projections supplemental table 2 Major health care programs &gt; Medicaid (row 16) starting from Actual, 2022.</text>
  </threadedComment>
  <threadedComment ref="W26" dT="2023-07-28T14:26:42.35" personId="{609654FB-393E-4954-B3A3-EDB231775774}" id="{09188FF2-A127-4014-A01D-03DD2BF0FA2E}">
    <text>Medicaid has been growing much faster than the CBO 10-year budget predicts. So this might we worth revisiting because CBO's growth rate seems unrealistic</text>
  </threadedComment>
  <threadedComment ref="V27" dT="2023-07-26T20:48:20.39" personId="{2C68A5A1-706F-4A3E-93A3-741BBABEC4EA}" id="{5E6012FC-E5EC-49B2-9F3E-FF9BACB20939}">
    <text>Is there any reason we want a 32 here? The formula doesn't have any dependents, so this is not factoring into anything.</text>
  </threadedComment>
</ThreadedComments>
</file>

<file path=xl/threadedComments/threadedComment9.xml><?xml version="1.0" encoding="utf-8"?>
<ThreadedComments xmlns="http://schemas.microsoft.com/office/spreadsheetml/2018/threadedcomments" xmlns:x="http://schemas.openxmlformats.org/spreadsheetml/2006/main">
  <threadedComment ref="B19" dT="2022-05-26T13:55:21.44" personId="{104078EE-2393-4C21-9029-18A325FBDB70}" id="{FBCF6AFF-3308-4DB2-931F-AB1BC267CB41}">
    <text>May 2022 CBO 10-year budget projections Table 3-2 Mandatory Outlays Projected in CBO's baseline, adjusted to exclude effects of timing shifts, Row 17</text>
  </threadedComment>
  <threadedComment ref="B19" dT="2023-02-15T19:57:12.17" personId="{609654FB-393E-4954-B3A3-EDB231775774}" id="{0DAFD942-1E4E-471B-90D4-59ABEF291821}" parentId="{FBCF6AFF-3308-4DB2-931F-AB1BC267CB41}">
    <text>This is now February 2023 10-year budget projections table 1-4 Mandatory Outlays adjusted to exclude effect of timing shifts, row 14, from 2022</text>
  </threadedComment>
  <threadedComment ref="B19" dT="2023-06-29T16:04:49.84" personId="{2C68A5A1-706F-4A3E-93A3-741BBABEC4EA}" id="{4E404555-EBE0-42CE-9B8D-703736E9394A}" parentId="{FBCF6AFF-3308-4DB2-931F-AB1BC267CB41}">
    <text>May 2023 CBO 10-year budget projections supplemental table 2 Major Health Care Programs &gt; Medicare (row 15) from Actual, 2022 onward</text>
  </threadedComment>
</ThreadedComments>
</file>

<file path=xl/threadedComments/threadedComment10.xml><?xml version="1.0" encoding="utf-8"?>
<ThreadedComments xmlns="http://schemas.microsoft.com/office/spreadsheetml/2018/threadedcomments" xmlns:x="http://schemas.openxmlformats.org/spreadsheetml/2006/main">
  <threadedComment ref="W11" dT="2023-07-28T18:20:50.48" personId="{2C68A5A1-706F-4A3E-93A3-741BBABEC4EA}" id="{5E8C922E-2E18-4038-98CC-7367E12CF4D7}">
    <text>We reduced the CBO value (https://www.cbo.gov/system/files/2023-03/58983-IDR.pdf) by 90% because of Biden update in response to Supreme Court decision</text>
  </threadedComment>
</ThreadedComments>
</file>

<file path=xl/threadedComments/threadedComment11.xml><?xml version="1.0" encoding="utf-8"?>
<ThreadedComments xmlns="http://schemas.microsoft.com/office/spreadsheetml/2018/threadedcomments" xmlns:x="http://schemas.openxmlformats.org/spreadsheetml/2006/main">
  <threadedComment ref="V12" dT="2023-04-27T02:58:38.96" personId="{2C68A5A1-706F-4A3E-93A3-741BBABEC4EA}" id="{36E0E18E-822C-4DD6-8410-5E4C883D1836}">
    <text>Why are the projected #s so different from the historical #s?</text>
  </threadedComment>
  <threadedComment ref="T24" dT="2023-01-26T22:24:09.34" personId="{609654FB-393E-4954-B3A3-EDB231775774}" id="{3012ED06-42B4-440E-92A9-D4BCE51A80AC}">
    <text>Hard coded, formulas otherwise maintained.</text>
  </threadedComment>
  <threadedComment ref="W26" dT="2023-07-28T15:01:48.28" personId="{609654FB-393E-4954-B3A3-EDB231775774}" id="{344D7ABE-26E3-4303-8241-3B2D9BE19C4C}">
    <text>Our SNAP due to COVID projection goes on at its current level forever. Does this make sense to us, especially because it's been leveling off?</text>
  </threadedComment>
  <threadedComment ref="S27" dT="2022-10-27T17:47:53.13" personId="{609654FB-393E-4954-B3A3-EDB231775774}" id="{581A763D-69E7-4316-A641-33877C6ED334}">
    <text>This didn't get automatically pulled in by Haver. Run Haver pull tomorrow.</text>
  </threadedComment>
  <threadedComment ref="U27" dT="2023-04-28T16:49:22.08" personId="{104078EE-2393-4C21-9029-18A325FBDB70}" id="{62AD165D-7A82-4BF4-8868-C46B05D9A871}">
    <text>Back to pre-pandemic level so we no longer get data from BEA and we don't use it</text>
  </threadedComment>
  <threadedComment ref="S30" dT="2022-10-27T17:37:59.67" personId="{609654FB-393E-4954-B3A3-EDB231775774}" id="{88370A64-FBDF-4CF1-9910-136364F7D354}">
    <text>Another prediction ARP will crash. Do we still want this?</text>
  </threadedComment>
  <threadedComment ref="B32" dT="2023-02-16T19:02:57.27" personId="{609654FB-393E-4954-B3A3-EDB231775774}" id="{9CD67460-E1CB-4B53-9C37-E18E4A204770}">
    <text>Same issue as previous--we have policies but they don't feed into anything we get from the CBO. So what do we do?</text>
  </threadedComment>
  <threadedComment ref="B58" dT="2023-02-16T19:02:57.27" personId="{609654FB-393E-4954-B3A3-EDB231775774}" id="{A31EA57F-7996-44C1-AB78-CC91DB6F6574}">
    <text>Same issue as previous--we have policies but they don't feed into anything we get from the CBO. So what do we do?</text>
  </threadedComment>
  <threadedComment ref="W77" dT="2023-07-28T17:56:37.74" personId="{2C68A5A1-706F-4A3E-93A3-741BBABEC4EA}" id="{E1EEB2AC-C029-4C98-981E-E7577AACBA1F}">
    <text>We're assuming it will stay at 37.7 because of the new TFP</text>
  </threadedComment>
  <threadedComment ref="J93" dT="2021-11-02T13:23:36.94" personId="{58CF8BEC-4104-46F7-BE4F-2C9403635492}" id="{8624CBF8-0C25-4544-B55E-7210BBE07E41}">
    <text>Formula changes to grow by counterfactual pre-covid growth rate</text>
  </threadedComment>
  <threadedComment ref="M93" dT="2021-11-02T13:26:53.83" personId="{58CF8BEC-4104-46F7-BE4F-2C9403635492}" id="{B38BAE8E-DF30-49E2-9F96-90A1041E4DF0}">
    <text>Accounting for step up in social security</text>
  </threadedComment>
  <threadedComment ref="M93" dT="2022-07-28T10:16:22.56" personId="{104078EE-2393-4C21-9029-18A325FBDB70}" id="{E0C007BA-F33F-4062-A357-370316E1FFF4}" parentId="{B38BAE8E-DF30-49E2-9F96-90A1041E4DF0}">
    <text>every Q1</text>
  </threadedComment>
  <threadedComment ref="U93" dT="2022-10-28T13:56:35.19" personId="{609654FB-393E-4954-B3A3-EDB231775774}" id="{96427D88-0329-491C-A939-11D66B55F1C3}" done="1">
    <text>COLA adjustment questions.</text>
  </threadedComment>
  <threadedComment ref="Y93" dT="2022-10-28T13:56:35.19" personId="{609654FB-393E-4954-B3A3-EDB231775774}" id="{8AABB420-F73D-4E8A-8DF7-F245078D4E11}">
    <text>COLA adjustment questions.</text>
  </threadedComment>
  <threadedComment ref="AC93" dT="2022-10-28T13:56:35.19" personId="{609654FB-393E-4954-B3A3-EDB231775774}" id="{41707468-7438-4BC6-B704-F002DDD23F47}">
    <text>COLA adjustment questions.</text>
  </threadedComment>
  <threadedComment ref="U106" dT="2022-10-28T13:56:35.19" personId="{609654FB-393E-4954-B3A3-EDB231775774}" id="{768266C3-5F6F-4B4B-A0F2-5FE77F7C9D9D}" done="1">
    <text>COLA adjustment questions.</text>
  </threadedComment>
  <threadedComment ref="Y106" dT="2022-10-28T13:56:35.19" personId="{609654FB-393E-4954-B3A3-EDB231775774}" id="{CEF813AA-D4CC-411F-B865-86A64AC5EEB6}">
    <text>COLA adjustment questions.</text>
  </threadedComment>
  <threadedComment ref="AC106" dT="2022-10-28T13:56:35.19" personId="{609654FB-393E-4954-B3A3-EDB231775774}" id="{DDFF41A6-D6EC-4A60-A3F9-0AF92DDF8C11}">
    <text>COLA adjustment questions.</text>
  </threadedComment>
  <threadedComment ref="B118" dT="2023-02-24T16:39:02.09" personId="{104078EE-2393-4C21-9029-18A325FBDB70}" id="{6AF7CFB2-704D-4104-831C-CFDBBA2AEEEB}">
    <text>CBO Feb 2023 budget projections table 1-4, social security subtotal</text>
  </threadedComment>
  <threadedComment ref="B118" dT="2023-06-29T15:43:04.78" personId="{2C68A5A1-706F-4A3E-93A3-741BBABEC4EA}" id="{7DD95AD6-CB37-4E4C-85DB-D839D0D68392}" parentId="{6AF7CFB2-704D-4104-831C-CFDBBA2AEEEB}">
    <text>CBO May 2023 budget projections supplemental table 2, social security subtotal</text>
  </threadedComment>
</ThreadedComments>
</file>

<file path=xl/threadedComments/threadedComment12.xml><?xml version="1.0" encoding="utf-8"?>
<ThreadedComments xmlns="http://schemas.microsoft.com/office/spreadsheetml/2018/threadedcomments" xmlns:x="http://schemas.openxmlformats.org/spreadsheetml/2006/main">
  <threadedComment ref="V12" dT="2023-04-27T02:58:38.96" personId="{2C68A5A1-706F-4A3E-93A3-741BBABEC4EA}" id="{505E7BD6-88A4-42AD-A6DC-68BD0BE87D33}">
    <text>Why are the projected #s so different from the historical #s?</text>
  </threadedComment>
  <threadedComment ref="S13" dT="2022-10-27T17:47:53.13" personId="{609654FB-393E-4954-B3A3-EDB231775774}" id="{881F3BB7-106B-4F00-B0DA-BD9A53BEF838}">
    <text>This didn't get automatically pulled in by Haver. Run Haver pull tomorrow.</text>
  </threadedComment>
  <threadedComment ref="U13" dT="2023-04-28T16:49:22.08" personId="{104078EE-2393-4C21-9029-18A325FBDB70}" id="{C3DB8831-9F87-4F3D-9B9D-9A9E1597F426}">
    <text>Back to pre-pandemic level so we no longer get data from BEA and we don't use it</text>
  </threadedComment>
  <threadedComment ref="W24" dT="2023-07-28T15:01:48.28" personId="{609654FB-393E-4954-B3A3-EDB231775774}" id="{4228D01B-4AEF-4CA7-B658-811954DCF7BB}">
    <text>Our SNAP due to COVID projection goes on at its current level forever. Does this make sense to us, especially because it's been leveling off?</text>
  </threadedComment>
  <threadedComment ref="V25" dT="2023-04-27T02:58:38.96" personId="{2C68A5A1-706F-4A3E-93A3-741BBABEC4EA}" id="{04B398A3-1374-48E0-B6C2-D78AE6DA1BDD}">
    <text>Why are the projected #s so different from the historical #s?</text>
  </threadedComment>
  <threadedComment ref="T32" dT="2023-01-26T22:24:09.34" personId="{609654FB-393E-4954-B3A3-EDB231775774}" id="{0D6526F1-FB84-4CE1-BF6D-D216D2CBFA7D}">
    <text>Hard coded, formulas otherwise maintained.</text>
  </threadedComment>
  <threadedComment ref="W34" dT="2023-07-28T15:01:48.28" personId="{609654FB-393E-4954-B3A3-EDB231775774}" id="{776C20D9-BBE8-4C4A-83F8-DBDF30610EB7}">
    <text>Our SNAP due to COVID projection goes on at its current level forever. Does this make sense to us, especially because it's been leveling off?</text>
  </threadedComment>
  <threadedComment ref="S35" dT="2022-10-27T17:47:53.13" personId="{609654FB-393E-4954-B3A3-EDB231775774}" id="{13EDECA1-3336-4AAC-8327-B0C38DEC95D7}">
    <text>This didn't get automatically pulled in by Haver. Run Haver pull tomorrow.</text>
  </threadedComment>
  <threadedComment ref="U35" dT="2023-04-28T16:49:22.08" personId="{104078EE-2393-4C21-9029-18A325FBDB70}" id="{60848DDC-4FFF-464F-B8D9-5B6A281B60B5}">
    <text>Back to pre-pandemic level so we no longer get data from BEA and we don't use it</text>
  </threadedComment>
  <threadedComment ref="S38" dT="2022-10-27T17:37:59.67" personId="{609654FB-393E-4954-B3A3-EDB231775774}" id="{E57A7D31-77D0-420E-9DD7-198719027F9A}">
    <text>Another prediction ARP will crash. Do we still want this?</text>
  </threadedComment>
  <threadedComment ref="B40" dT="2023-02-16T19:02:57.27" personId="{609654FB-393E-4954-B3A3-EDB231775774}" id="{C002318B-0202-4CC0-8DD3-1725593FE3D1}">
    <text>Same issue as previous--we have policies but they don't feed into anything we get from the CBO. So what do we do?</text>
  </threadedComment>
  <threadedComment ref="B66" dT="2023-02-16T19:02:57.27" personId="{609654FB-393E-4954-B3A3-EDB231775774}" id="{E4FE7A8B-4D2A-4359-B238-2B2BE1512246}">
    <text>Same issue as previous--we have policies but they don't feed into anything we get from the CBO. So what do we do?</text>
  </threadedComment>
  <threadedComment ref="W85" dT="2023-07-28T17:56:37.74" personId="{2C68A5A1-706F-4A3E-93A3-741BBABEC4EA}" id="{43DC2388-3546-49A3-A073-D026721B0873}">
    <text>We're assuming it will stay at 37.7 because of the new TFP</text>
  </threadedComment>
  <threadedComment ref="J101" dT="2021-11-02T13:23:36.94" personId="{58CF8BEC-4104-46F7-BE4F-2C9403635492}" id="{FABA84AA-C37B-4336-B1EE-7A5E70CE24AE}">
    <text>Formula changes to grow by counterfactual pre-covid growth rate</text>
  </threadedComment>
  <threadedComment ref="M101" dT="2021-11-02T13:26:53.83" personId="{58CF8BEC-4104-46F7-BE4F-2C9403635492}" id="{54F419B7-0667-48BB-8A9C-D19D1B8EB15F}">
    <text>Accounting for step up in social security</text>
  </threadedComment>
  <threadedComment ref="M101" dT="2022-07-28T10:16:22.56" personId="{104078EE-2393-4C21-9029-18A325FBDB70}" id="{C13F0153-6FFC-4378-8217-B88FBB04205C}" parentId="{54F419B7-0667-48BB-8A9C-D19D1B8EB15F}">
    <text>every Q1</text>
  </threadedComment>
  <threadedComment ref="U101" dT="2022-10-28T13:56:35.19" personId="{609654FB-393E-4954-B3A3-EDB231775774}" id="{24DC2710-2BAF-4CA0-A042-43B56D306DEE}" done="1">
    <text>COLA adjustment questions.</text>
  </threadedComment>
  <threadedComment ref="Y101" dT="2022-10-28T13:56:35.19" personId="{609654FB-393E-4954-B3A3-EDB231775774}" id="{EB478BFD-2402-456B-898A-BD2349A0E650}">
    <text>COLA adjustment questions.</text>
  </threadedComment>
  <threadedComment ref="AC101" dT="2022-10-28T13:56:35.19" personId="{609654FB-393E-4954-B3A3-EDB231775774}" id="{B854E505-68D2-4028-B487-5373AF8AF641}">
    <text>COLA adjustment questions.</text>
  </threadedComment>
  <threadedComment ref="U114" dT="2022-10-28T13:56:35.19" personId="{609654FB-393E-4954-B3A3-EDB231775774}" id="{A74F5C9C-5443-4AD1-9B0C-B7667FF0C0B0}" done="1">
    <text>COLA adjustment questions.</text>
  </threadedComment>
  <threadedComment ref="Y114" dT="2022-10-28T13:56:35.19" personId="{609654FB-393E-4954-B3A3-EDB231775774}" id="{6EBA7EC1-98AF-47E6-9E37-660FEFC5B8A8}">
    <text>COLA adjustment questions.</text>
  </threadedComment>
  <threadedComment ref="AC114" dT="2022-10-28T13:56:35.19" personId="{609654FB-393E-4954-B3A3-EDB231775774}" id="{D9B40975-2C01-46AD-98EC-7D62C3266F39}">
    <text>COLA adjustment questions.</text>
  </threadedComment>
  <threadedComment ref="B126" dT="2023-02-24T16:39:02.09" personId="{104078EE-2393-4C21-9029-18A325FBDB70}" id="{19FB8D81-993F-405A-A8CE-0DEF848E524B}">
    <text>CBO Feb 2023 budget projections table 1-4, social security subtotal</text>
  </threadedComment>
  <threadedComment ref="B126" dT="2023-06-29T15:43:04.78" personId="{2C68A5A1-706F-4A3E-93A3-741BBABEC4EA}" id="{715AFA6B-B2F6-44AF-94D3-E3C61A3AFA39}" parentId="{19FB8D81-993F-405A-A8CE-0DEF848E524B}">
    <text>CBO May 2023 budget projections supplemental table 2, social security subtotal</text>
  </threadedComment>
</ThreadedComments>
</file>

<file path=xl/threadedComments/threadedComment13.xml><?xml version="1.0" encoding="utf-8"?>
<ThreadedComments xmlns="http://schemas.microsoft.com/office/spreadsheetml/2018/threadedcomments" xmlns:x="http://schemas.openxmlformats.org/spreadsheetml/2006/main">
  <threadedComment ref="R8" dT="2022-10-27T18:55:12.78" personId="{609654FB-393E-4954-B3A3-EDB231775774}" id="{C1427567-6345-422C-950F-10556EB5D1E6}">
    <text>The levels are a lot lower!</text>
  </threadedComment>
  <threadedComment ref="V16" dT="2023-07-27T13:55:30.12" personId="{2C68A5A1-706F-4A3E-93A3-741BBABEC4EA}" id="{EBE1E7D2-6EB8-4B92-8CE8-BB562C83E893}">
    <text>Drag my predecessor forward in August 2023!! (Corporate taxes come in late, and we couldn't update in July!)</text>
  </threadedComment>
  <threadedComment ref="V25" dT="2023-07-27T13:56:35.04" personId="{2C68A5A1-706F-4A3E-93A3-741BBABEC4EA}" id="{9443444D-0A20-425F-9300-C411DBC65A0D}">
    <text>Drag my predecessor forward in August 2023!! (Corporate taxes come in late, and we couldn't update in July!)</text>
  </threadedComment>
  <threadedComment ref="D50" dT="2023-02-15T20:39:04.10" personId="{609654FB-393E-4954-B3A3-EDB231775774}" id="{54F6D9F3-8868-417E-999A-B95E2C1FC589}">
    <text>May 2023 CBO Budget Projections Table 1 Row 12</text>
  </threadedComment>
  <threadedComment ref="D51" dT="2023-02-15T20:40:59.29" personId="{609654FB-393E-4954-B3A3-EDB231775774}" id="{1FB99C5A-E921-4C2B-94A6-469F8368DE8C}">
    <text>February 2023 Budget Projections Table 1 Row 13</text>
  </threadedComment>
  <threadedComment ref="D51" dT="2023-07-27T18:42:32.97" personId="{609654FB-393E-4954-B3A3-EDB231775774}" id="{6C707ADF-070D-4A54-B1A8-849B2DDA53F5}" parentId="{1FB99C5A-E921-4C2B-94A6-469F8368DE8C}">
    <text>These are now May 2023 Budget Projections Table 1 row 13</text>
  </threadedComment>
  <threadedComment ref="D53" dT="2023-02-15T20:49:24.23" personId="{609654FB-393E-4954-B3A3-EDB231775774}" id="{CE0F5DCB-3CCE-4E3D-A6E4-2AC8A4A5F19D}">
    <text>February 2023 CBO Budget Projections Table 1-6 Row 14</text>
  </threadedComment>
  <threadedComment ref="D54" dT="2023-02-15T20:50:01.14" personId="{609654FB-393E-4954-B3A3-EDB231775774}" id="{B0E96582-484F-445D-8FF5-3592B5A172FA}">
    <text>February 2023 CBO Budget Projections Table 1-6 Row 16</text>
  </threadedComment>
  <threadedComment ref="D55" dT="2023-02-15T20:51:09.94" personId="{609654FB-393E-4954-B3A3-EDB231775774}" id="{E6B5A35A-07FA-4F2B-9A9E-866D21A47917}">
    <text>May 2023 CBO Budget Projections Table 1 Row 14</text>
  </threadedComment>
  <threadedComment ref="D73" dT="2023-02-15T20:53:24.39" personId="{609654FB-393E-4954-B3A3-EDB231775774}" id="{BAC4C9C5-057D-4522-9D5B-345501733B13}">
    <text>February 2023 CBO Economic Projections Fiscal Year Table row 92</text>
  </threadedComment>
  <threadedComment ref="D73" dT="2023-07-27T18:46:48.63" personId="{609654FB-393E-4954-B3A3-EDB231775774}" id="{64D40D74-2A66-4530-BD07-3D55C243D880}" parentId="{BAC4C9C5-057D-4522-9D5B-345501733B13}">
    <text>July 2023 now</text>
  </threadedComment>
  <threadedComment ref="D74" dT="2023-02-15T20:55:16.88" personId="{609654FB-393E-4954-B3A3-EDB231775774}" id="{903D683D-E956-41A0-87A0-4A0ACF2A3EC0}">
    <text>February 2023 CBO Economic Projections Fiscal Year Table row 96</text>
  </threadedComment>
  <threadedComment ref="D74" dT="2023-07-27T18:46:54.82" personId="{609654FB-393E-4954-B3A3-EDB231775774}" id="{D9697230-6007-4D86-9D27-2784C2D59C94}" parentId="{903D683D-E956-41A0-87A0-4A0ACF2A3EC0}">
    <text>July 2023 now</text>
  </threadedComment>
  <threadedComment ref="D75" dT="2023-02-15T20:56:03.85" personId="{609654FB-393E-4954-B3A3-EDB231775774}" id="{3EBCE0D2-6A48-4CE9-BC8C-5855F5261D1F}">
    <text>February 2023 CBO Economic Projections, Fiscal Year Table row 116</text>
  </threadedComment>
  <threadedComment ref="D75" dT="2023-07-27T18:47:32.66" personId="{609654FB-393E-4954-B3A3-EDB231775774}" id="{A6D061A0-2D6B-4586-A606-81C5A9C89977}" parentId="{3EBCE0D2-6A48-4CE9-BC8C-5855F5261D1F}">
    <text>July now</text>
  </threadedComment>
  <threadedComment ref="D76" dT="2023-02-15T20:57:01.88" personId="{609654FB-393E-4954-B3A3-EDB231775774}" id="{48184811-5BD0-438A-8E38-4FDE0C8DFA8F}">
    <text>February 2023 CBO Economic Projections Fiscal Year Table row 110</text>
  </threadedComment>
  <threadedComment ref="D76" dT="2023-07-27T18:47:56.03" personId="{609654FB-393E-4954-B3A3-EDB231775774}" id="{42694EC8-B4D2-4CD1-BAD5-30DE831C4BF2}" parentId="{48184811-5BD0-438A-8E38-4FDE0C8DFA8F}">
    <text>July now</text>
  </threadedComment>
  <threadedComment ref="D97" dT="2023-02-15T21:14:11.24" personId="{609654FB-393E-4954-B3A3-EDB231775774}" id="{D2748782-D0E6-49AC-8A19-1F2FBF9255CC}">
    <text>February 2023 CBO Economic Projections Quarterly Table, row 96</text>
  </threadedComment>
  <threadedComment ref="D97" dT="2023-07-27T18:51:44.27" personId="{609654FB-393E-4954-B3A3-EDB231775774}" id="{7967E3A9-28DA-40F3-87FB-C23201CBC514}" parentId="{D2748782-D0E6-49AC-8A19-1F2FBF9255CC}">
    <text>Same table and row, July 2023</text>
  </threadedComment>
  <threadedComment ref="D98" dT="2023-02-15T21:14:52.42" personId="{609654FB-393E-4954-B3A3-EDB231775774}" id="{A46F7C4F-6912-4219-A6BF-9B291D29572E}">
    <text>February 2023 CBO Economic Projections quarterly tables, row 98</text>
  </threadedComment>
  <threadedComment ref="D98" dT="2023-07-27T18:51:58.38" personId="{609654FB-393E-4954-B3A3-EDB231775774}" id="{7A0F03B6-E33D-4474-9555-B84E69B17617}" parentId="{A46F7C4F-6912-4219-A6BF-9B291D29572E}">
    <text>Same table and row, July 2023</text>
  </threadedComment>
  <threadedComment ref="D99" dT="2023-02-15T21:15:38.27" personId="{609654FB-393E-4954-B3A3-EDB231775774}" id="{76E953CB-BD49-43CF-8F2D-8BFB47D725D7}">
    <text>February 2023 CBO Economic Projections quarterly table, row 116</text>
  </threadedComment>
  <threadedComment ref="D99" dT="2023-07-27T18:51:50.61" personId="{609654FB-393E-4954-B3A3-EDB231775774}" id="{5483793C-0C25-47A5-BAF9-EF712CAD7D04}" parentId="{76E953CB-BD49-43CF-8F2D-8BFB47D725D7}">
    <text>Same table and row, July 2023</text>
  </threadedComment>
  <threadedComment ref="D100" dT="2023-02-15T21:16:25.78" personId="{609654FB-393E-4954-B3A3-EDB231775774}" id="{8FB584A5-2B54-4AD8-94A1-F46A717E4FE5}">
    <text>February 2023 CBO Economic Projections quarterly table row 112</text>
  </threadedComment>
  <threadedComment ref="D100" dT="2023-07-27T18:52:05.52" personId="{609654FB-393E-4954-B3A3-EDB231775774}" id="{0C631DB7-7EAD-4CD2-978E-4DD9468CD3B1}" parentId="{8FB584A5-2B54-4AD8-94A1-F46A717E4FE5}">
    <text>Same table and row, July 2023</text>
  </threadedComment>
  <threadedComment ref="U123" dT="2023-04-27T03:02:33.18" personId="{2C68A5A1-706F-4A3E-93A3-741BBABEC4EA}" id="{65B2F617-D738-4757-983D-98D9DB3870FB}">
    <text>I can't drag these over because of circular references.</text>
  </threadedComment>
  <threadedComment ref="V126" dT="2023-07-27T14:08:57.55" personId="{2C68A5A1-706F-4A3E-93A3-741BBABEC4EA}" id="{0AC09EFD-8A54-444C-A82D-77111C533292}">
    <text>Drag my predecessor forward in August 2023!! (Corporate taxes come in late, and we couldn't update in July!)</text>
  </threadedComment>
  <threadedComment ref="D147" dT="2022-07-27T16:01:10.90" personId="{104078EE-2393-4C21-9029-18A325FBDB70}" id="{3DA40B3D-4A5D-452E-A72D-B2030842DDB4}">
    <text>May 2022 CBO Ten Year Economic Projections, Quarterly Table, Row 96</text>
  </threadedComment>
  <threadedComment ref="D149" dT="2022-07-27T16:01:37.37" personId="{104078EE-2393-4C21-9029-18A325FBDB70}" id="{D99B9B54-6076-41EB-BC07-437AE218B08B}">
    <text>May 2022 CBO Ten Year Economic Projections, Quarterly Table, Row 98</text>
  </threadedComment>
  <threadedComment ref="D151" dT="2022-07-27T16:02:04.85" personId="{104078EE-2393-4C21-9029-18A325FBDB70}" id="{623F5CCB-51DE-44FD-917A-D45F49A14B56}">
    <text>May 2022 CBO Ten Year Economic Projections, Quarterly Table, Row 116</text>
  </threadedComment>
  <threadedComment ref="D153" dT="2022-03-31T15:05:09.08" personId="{104078EE-2393-4C21-9029-18A325FBDB70}" id="{76D39B51-9B45-4C9D-BC1F-F3C52C7844F2}">
    <text>May 2022 CBO Ten Year Economic Projections, Quarterly Table, Row 112</text>
  </threadedComment>
  <threadedComment ref="D159" dT="2022-07-27T16:01:10.90" personId="{104078EE-2393-4C21-9029-18A325FBDB70}" id="{261212D0-3270-4BCA-9A94-F5349DB2897B}">
    <text>May 2022 CBO Ten Year Economic Projections, Quarterly Table, Row 96</text>
  </threadedComment>
  <threadedComment ref="D161" dT="2022-07-27T16:01:37.37" personId="{104078EE-2393-4C21-9029-18A325FBDB70}" id="{093CFE5E-1370-4B7D-A6E3-831D81F9257A}">
    <text>May 2022 CBO Ten Year Economic Projections, Quarterly Table, Row 98</text>
  </threadedComment>
  <threadedComment ref="D163" dT="2022-07-27T16:02:04.85" personId="{104078EE-2393-4C21-9029-18A325FBDB70}" id="{8471787A-6E7E-4D0B-B7B0-44BB3DD67EEC}">
    <text>May 2022 CBO Ten Year Economic Projections, Quarterly Table, Row 116</text>
  </threadedComment>
  <threadedComment ref="D165" dT="2022-03-31T15:05:09.08" personId="{104078EE-2393-4C21-9029-18A325FBDB70}" id="{C0761490-DB03-459E-80D6-455B0C07D430}">
    <text>May 2022 CBO Ten Year Economic Projections, Quarterly Table, Row 112</text>
  </threadedComment>
</ThreadedComments>
</file>

<file path=xl/threadedComments/threadedComment14.xml><?xml version="1.0" encoding="utf-8"?>
<ThreadedComments xmlns="http://schemas.microsoft.com/office/spreadsheetml/2018/threadedcomments" xmlns:x="http://schemas.openxmlformats.org/spreadsheetml/2006/main">
  <threadedComment ref="B52" dT="2022-12-08T15:25:37.53" personId="{104078EE-2393-4C21-9029-18A325FBDB70}" id="{3D2D0DDD-7B5A-43DF-B8EA-F946232323B5}">
    <text>These series are in inst/extdata/projections.xlsx. See the dictionary sheet in that workbook to locate these in CBO. When there's a new baseline, update projections.xlsx and pull in the variables here as well.</text>
  </threadedComment>
  <threadedComment ref="B54" dT="2023-07-27T18:54:18.72" personId="{609654FB-393E-4954-B3A3-EDB231775774}" id="{0DF18CD1-DDA4-4936-9B9E-36F885A8A9DF}">
    <text>July 2023 10-year economic projections Quarterly Table line 116</text>
  </threadedComment>
  <threadedComment ref="B55" dT="2023-07-27T18:58:29.78" personId="{609654FB-393E-4954-B3A3-EDB231775774}" id="{9DDFDF05-CB8A-4154-92B5-FB4AFBAE30F8}">
    <text>July 2023 10-year economic projections quarterly table line 127</text>
  </threadedComment>
  <threadedComment ref="B56" dT="2023-07-27T18:58:47.03" personId="{609654FB-393E-4954-B3A3-EDB231775774}" id="{C72DB8C1-80AB-49EE-8306-B3882C563DE7}">
    <text>July 2023 economic projections quarterly table line 129</text>
  </threadedComment>
  <threadedComment ref="B57" dT="2023-07-27T18:59:18.12" personId="{609654FB-393E-4954-B3A3-EDB231775774}" id="{65400755-1E7E-45CD-B1D4-DAC1E9F13C96}">
    <text>July 2023 economic projections quarterly table line 139</text>
  </threadedComment>
  <threadedComment ref="B58" dT="2023-07-27T18:59:50.42" personId="{609654FB-393E-4954-B3A3-EDB231775774}" id="{2342851E-1027-489D-A9C9-2E8A800F814B}">
    <text>July 2023 economic projections quarterly table line 150</text>
  </threadedComment>
  <threadedComment ref="B59" dT="2023-07-27T19:00:00.27" personId="{609654FB-393E-4954-B3A3-EDB231775774}" id="{7C559531-A861-49AD-8365-07F57C6BE5A0}">
    <text>July 2023 economic projections quarterly table line 152</text>
  </threadedComment>
</ThreadedComments>
</file>

<file path=xl/threadedComments/threadedComment15.xml><?xml version="1.0" encoding="utf-8"?>
<ThreadedComments xmlns="http://schemas.microsoft.com/office/spreadsheetml/2018/threadedcomments" xmlns:x="http://schemas.openxmlformats.org/spreadsheetml/2006/main">
  <threadedComment ref="B4" dT="2021-06-08T17:55:11.90" personId="{6F934F46-906E-4DFC-AA15-8C66AF925C04}" id="{932956EA-9A05-4B8D-ABE8-9A5A953CB2B6}">
    <text>CRFB assumes 8% of forgivable loans will bee repaid, So they actually have $261 in their score</text>
  </threadedComment>
</ThreadedComments>
</file>

<file path=xl/threadedComments/threadedComment16.xml><?xml version="1.0" encoding="utf-8"?>
<ThreadedComments xmlns="http://schemas.microsoft.com/office/spreadsheetml/2018/threadedcomments" xmlns:x="http://schemas.openxmlformats.org/spreadsheetml/2006/main">
  <threadedComment ref="L5" dT="2021-06-22T12:09:07.79" personId="{58CF8BEC-4104-46F7-BE4F-2C9403635492}" id="{DC73AD49-B7D6-4667-A66E-8EE403D2E997}">
    <text>BEA categorizes rental assistance as capital transfer payments. 203 was disbursed in 2021Q1; 100 of that was from the December legislation, 103 of that was from ARP.</text>
  </threadedComment>
  <threadedComment ref="O5" dT="2021-08-27T14:15:21.89" personId="{58CF8BEC-4104-46F7-BE4F-2C9403635492}" id="{DF115210-C3D9-4849-892E-0C642306D5B7}">
    <text>We changed the CBO score to reflect that more money was going out in 2021 than anticipated as of July 2021</text>
  </threadedComment>
</ThreadedComments>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1h" Type="http://schemas.openxmlformats.org/officeDocument/2006/relationships/hyperlink" Target="https://www.bea.gov/news/current-releases" TargetMode="Externa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1h" Type="http://schemas.openxmlformats.org/officeDocument/2006/relationships/hyperlink" Target="https://www.bea.gov/news/current-releases" TargetMode="Externa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comment" Type="http://schemas.openxmlformats.org/officeDocument/2006/relationships/comments" Target="../comments8.xml"/><Relationship Id="rIdthread" Type="http://schemas.microsoft.com/office/2017/10/relationships/threadedComment" Target="../threadedComments/threadedComment1.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h" Type="http://schemas.openxmlformats.org/officeDocument/2006/relationships/hyperlink" Target="https://www.bea.gov/help/faq/1407" TargetMode="External"/><Relationship Id="rId2h" Type="http://schemas.openxmlformats.org/officeDocument/2006/relationships/hyperlink" Target="https://www.bea.gov/help/faq/121" TargetMode="External"/><Relationship Id="rId3h" Type="http://schemas.openxmlformats.org/officeDocument/2006/relationships/hyperlink" Target="https://www.bea.gov/help/faq/1415" TargetMode="External"/><Relationship Id="rId4h" Type="http://schemas.openxmlformats.org/officeDocument/2006/relationships/hyperlink" Target="https://www.bea.gov/help/faq/1409" TargetMode="External"/><Relationship Id="rId5h" Type="http://schemas.openxmlformats.org/officeDocument/2006/relationships/hyperlink" Target="https://www.bea.gov/help/faq/1407" TargetMode="External"/><Relationship Id="rId6h" Type="http://schemas.openxmlformats.org/officeDocument/2006/relationships/hyperlink" Target="https://www.bea.gov/help/faq/121" TargetMode="External"/><Relationship Id="rId7h" Type="http://schemas.openxmlformats.org/officeDocument/2006/relationships/hyperlink" Target="https://www.bea.gov/help/faq/1409" TargetMode="Externa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 Id="rId1h" Type="http://schemas.openxmlformats.org/officeDocument/2006/relationships/hyperlink" Target="https://apps.bea.gov/iTable/?reqid=19&amp;step=2&amp;isuri=1&amp;categories=survey" TargetMode="Externa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 Id="rIdcomment" Type="http://schemas.openxmlformats.org/officeDocument/2006/relationships/comments" Target="../comments13.xml"/><Relationship Id="rIdthread" Type="http://schemas.microsoft.com/office/2017/10/relationships/threadedComment" Target="../threadedComments/threadedComment2.x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 Id="rId20001" Type="http://schemas.openxmlformats.org/officeDocument/2006/relationships/pivotTable" Target="../pivotTables/pivotTable1.xml"/><Relationship Id="rIdcomment" Type="http://schemas.openxmlformats.org/officeDocument/2006/relationships/comments" Target="../comments14.xml"/><Relationship Id="rIdthread" Type="http://schemas.microsoft.com/office/2017/10/relationships/threadedComment" Target="../threadedComments/threadedComment3.xm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 Id="rId20001" Type="http://schemas.openxmlformats.org/officeDocument/2006/relationships/pivotTable" Target="../pivotTables/pivotTable2.xml"/><Relationship Id="rIdcomment" Type="http://schemas.openxmlformats.org/officeDocument/2006/relationships/comments" Target="../comments15.xml"/><Relationship Id="rIdthread" Type="http://schemas.microsoft.com/office/2017/10/relationships/threadedComment" Target="../threadedComments/threadedComment4.x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 Id="rIdcomment" Type="http://schemas.openxmlformats.org/officeDocument/2006/relationships/comments" Target="../comments16.xml"/><Relationship Id="rIdthread" Type="http://schemas.microsoft.com/office/2017/10/relationships/threadedComment" Target="../threadedComments/threadedComment5.xm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 Id="rIdcomment" Type="http://schemas.openxmlformats.org/officeDocument/2006/relationships/comments" Target="../comments17.xml"/><Relationship Id="rIdthread" Type="http://schemas.microsoft.com/office/2017/10/relationships/threadedComment" Target="../threadedComments/threadedComment6.xml"/></Relationships>
</file>

<file path=xl/worksheets/_rels/sheet18.xml.rels><?xml version="1.0" encoding="UTF-8" standalone="yes"?><Relationships xmlns="http://schemas.openxmlformats.org/package/2006/relationships"><Relationship Id="rId1" Type="http://schemas.openxmlformats.org/officeDocument/2006/relationships/drawing" Target="../drawings/drawing18.xml"/><Relationship Id="rId2" Type="http://schemas.openxmlformats.org/officeDocument/2006/relationships/printerSettings" Target="../printerSettings/printerSettings18.bin"/><Relationship Id="rIdvml" Type="http://schemas.openxmlformats.org/officeDocument/2006/relationships/vmlDrawing" Target="../drawings/vmlDrawing18.vml"/><Relationship Id="rIdcomment" Type="http://schemas.openxmlformats.org/officeDocument/2006/relationships/comments" Target="../comments18.xml"/><Relationship Id="rIdthread" Type="http://schemas.microsoft.com/office/2017/10/relationships/threadedComment" Target="../threadedComments/threadedComment7.xml"/></Relationships>
</file>

<file path=xl/worksheets/_rels/sheet19.xml.rels><?xml version="1.0" encoding="UTF-8" standalone="yes"?><Relationships xmlns="http://schemas.openxmlformats.org/package/2006/relationships"><Relationship Id="rId1" Type="http://schemas.openxmlformats.org/officeDocument/2006/relationships/drawing" Target="../drawings/drawing19.xml"/><Relationship Id="rId2" Type="http://schemas.openxmlformats.org/officeDocument/2006/relationships/printerSettings" Target="../printerSettings/printerSettings19.bin"/><Relationship Id="rIdvml" Type="http://schemas.openxmlformats.org/officeDocument/2006/relationships/vmlDrawing" Target="../drawings/vmlDrawing19.vml"/><Relationship Id="rIdcomment" Type="http://schemas.openxmlformats.org/officeDocument/2006/relationships/comments" Target="../comments19.xml"/><Relationship Id="rIdthread" Type="http://schemas.microsoft.com/office/2017/10/relationships/threadedComment" Target="../threadedComments/threadedComment8.xml"/></Relationships>
</file>

<file path=xl/worksheets/_rels/sheet20.xml.rels><?xml version="1.0" encoding="UTF-8" standalone="yes"?><Relationships xmlns="http://schemas.openxmlformats.org/package/2006/relationships"><Relationship Id="rId1" Type="http://schemas.openxmlformats.org/officeDocument/2006/relationships/drawing" Target="../drawings/drawing20.xml"/><Relationship Id="rId2" Type="http://schemas.openxmlformats.org/officeDocument/2006/relationships/printerSettings" Target="../printerSettings/printerSettings20.bin"/><Relationship Id="rIdvml" Type="http://schemas.openxmlformats.org/officeDocument/2006/relationships/vmlDrawing" Target="../drawings/vmlDrawing20.vml"/><Relationship Id="rIdcomment" Type="http://schemas.openxmlformats.org/officeDocument/2006/relationships/comments" Target="../comments20.xml"/><Relationship Id="rIdthread" Type="http://schemas.microsoft.com/office/2017/10/relationships/threadedComment" Target="../threadedComments/threadedComment9.xml"/></Relationships>
</file>

<file path=xl/worksheets/_rels/sheet21.xml.rels><?xml version="1.0" encoding="UTF-8" standalone="yes"?><Relationships xmlns="http://schemas.openxmlformats.org/package/2006/relationships"><Relationship Id="rId1" Type="http://schemas.openxmlformats.org/officeDocument/2006/relationships/drawing" Target="../drawings/drawing21.xml"/><Relationship Id="rId2" Type="http://schemas.openxmlformats.org/officeDocument/2006/relationships/printerSettings" Target="../printerSettings/printerSettings21.bin"/><Relationship Id="rIdvml" Type="http://schemas.openxmlformats.org/officeDocument/2006/relationships/vmlDrawing" Target="../drawings/vmlDrawing21.vml"/><Relationship Id="rIdcomment" Type="http://schemas.openxmlformats.org/officeDocument/2006/relationships/comments" Target="../comments21.xml"/><Relationship Id="rIdthread" Type="http://schemas.microsoft.com/office/2017/10/relationships/threadedComment" Target="../threadedComments/threadedComment10.xml"/><Relationship Id="rId1h" Type="http://schemas.openxmlformats.org/officeDocument/2006/relationships/hyperlink" Target="https://www.cbo.gov/system/files/2023-03/58983-IDR.pdf" TargetMode="External"/></Relationships>
</file>

<file path=xl/worksheets/_rels/sheet22.xml.rels><?xml version="1.0" encoding="UTF-8" standalone="yes"?><Relationships xmlns="http://schemas.openxmlformats.org/package/2006/relationships"><Relationship Id="rId1" Type="http://schemas.openxmlformats.org/officeDocument/2006/relationships/drawing" Target="../drawings/drawing22.xml"/><Relationship Id="rId2" Type="http://schemas.openxmlformats.org/officeDocument/2006/relationships/printerSettings" Target="../printerSettings/printerSettings22.bin"/><Relationship Id="rIdvml" Type="http://schemas.openxmlformats.org/officeDocument/2006/relationships/vmlDrawing" Target="../drawings/vmlDrawing22.vml"/><Relationship Id="rIdcomment" Type="http://schemas.openxmlformats.org/officeDocument/2006/relationships/comments" Target="../comments22.xml"/><Relationship Id="rIdthread" Type="http://schemas.microsoft.com/office/2017/10/relationships/threadedComment" Target="../threadedComments/threadedComment11.xml"/></Relationships>
</file>

<file path=xl/worksheets/_rels/sheet23.xml.rels><?xml version="1.0" encoding="UTF-8" standalone="yes"?><Relationships xmlns="http://schemas.openxmlformats.org/package/2006/relationships"><Relationship Id="rId1" Type="http://schemas.openxmlformats.org/officeDocument/2006/relationships/drawing" Target="../drawings/drawing23.xml"/><Relationship Id="rId2" Type="http://schemas.openxmlformats.org/officeDocument/2006/relationships/printerSettings" Target="../printerSettings/printerSettings23.bin"/><Relationship Id="rIdvml" Type="http://schemas.openxmlformats.org/officeDocument/2006/relationships/vmlDrawing" Target="../drawings/vmlDrawing23.vml"/><Relationship Id="rIdcomment" Type="http://schemas.openxmlformats.org/officeDocument/2006/relationships/comments" Target="../comments23.xml"/><Relationship Id="rIdthread" Type="http://schemas.microsoft.com/office/2017/10/relationships/threadedComment" Target="../threadedComments/threadedComment12.xml"/></Relationships>
</file>

<file path=xl/worksheets/_rels/sheet24.xml.rels><?xml version="1.0" encoding="UTF-8" standalone="yes"?><Relationships xmlns="http://schemas.openxmlformats.org/package/2006/relationships"><Relationship Id="rId1" Type="http://schemas.openxmlformats.org/officeDocument/2006/relationships/drawing" Target="../drawings/drawing24.xml"/><Relationship Id="rId2" Type="http://schemas.openxmlformats.org/officeDocument/2006/relationships/printerSettings" Target="../printerSettings/printerSettings24.bin"/><Relationship Id="rIdvml" Type="http://schemas.openxmlformats.org/officeDocument/2006/relationships/vmlDrawing" Target="../drawings/vmlDrawing24.vml"/></Relationships>
</file>

<file path=xl/worksheets/_rels/sheet25.xml.rels><?xml version="1.0" encoding="UTF-8" standalone="yes"?><Relationships xmlns="http://schemas.openxmlformats.org/package/2006/relationships"><Relationship Id="rId1" Type="http://schemas.openxmlformats.org/officeDocument/2006/relationships/drawing" Target="../drawings/drawing25.xml"/><Relationship Id="rId2" Type="http://schemas.openxmlformats.org/officeDocument/2006/relationships/printerSettings" Target="../printerSettings/printerSettings25.bin"/><Relationship Id="rIdvml" Type="http://schemas.openxmlformats.org/officeDocument/2006/relationships/vmlDrawing" Target="../drawings/vmlDrawing25.vml"/></Relationships>
</file>

<file path=xl/worksheets/_rels/sheet26.xml.rels><?xml version="1.0" encoding="UTF-8" standalone="yes"?><Relationships xmlns="http://schemas.openxmlformats.org/package/2006/relationships"><Relationship Id="rId1" Type="http://schemas.openxmlformats.org/officeDocument/2006/relationships/drawing" Target="../drawings/drawing26.xml"/><Relationship Id="rId2" Type="http://schemas.openxmlformats.org/officeDocument/2006/relationships/printerSettings" Target="../printerSettings/printerSettings26.bin"/><Relationship Id="rIdvml" Type="http://schemas.openxmlformats.org/officeDocument/2006/relationships/vmlDrawing" Target="../drawings/vmlDrawing26.vml"/><Relationship Id="rIdcomment" Type="http://schemas.openxmlformats.org/officeDocument/2006/relationships/comments" Target="../comments26.xml"/><Relationship Id="rIdthread" Type="http://schemas.microsoft.com/office/2017/10/relationships/threadedComment" Target="../threadedComments/threadedComment13.xml"/></Relationships>
</file>

<file path=xl/worksheets/_rels/sheet27.xml.rels><?xml version="1.0" encoding="UTF-8" standalone="yes"?><Relationships xmlns="http://schemas.openxmlformats.org/package/2006/relationships"><Relationship Id="rId1" Type="http://schemas.openxmlformats.org/officeDocument/2006/relationships/drawing" Target="../drawings/drawing27.xml"/><Relationship Id="rId2" Type="http://schemas.openxmlformats.org/officeDocument/2006/relationships/printerSettings" Target="../printerSettings/printerSettings27.bin"/><Relationship Id="rIdvml" Type="http://schemas.openxmlformats.org/officeDocument/2006/relationships/vmlDrawing" Target="../drawings/vmlDrawing27.vml"/><Relationship Id="rIdcomment" Type="http://schemas.openxmlformats.org/officeDocument/2006/relationships/comments" Target="../comments27.xml"/><Relationship Id="rIdthread" Type="http://schemas.microsoft.com/office/2017/10/relationships/threadedComment" Target="../threadedComments/threadedComment14.xml"/></Relationships>
</file>

<file path=xl/worksheets/_rels/sheet28.xml.rels><?xml version="1.0" encoding="UTF-8" standalone="yes"?><Relationships xmlns="http://schemas.openxmlformats.org/package/2006/relationships"><Relationship Id="rId1" Type="http://schemas.openxmlformats.org/officeDocument/2006/relationships/drawing" Target="../drawings/drawing28.xml"/><Relationship Id="rId2" Type="http://schemas.openxmlformats.org/officeDocument/2006/relationships/printerSettings" Target="../printerSettings/printerSettings28.bin"/><Relationship Id="rIdvml" Type="http://schemas.openxmlformats.org/officeDocument/2006/relationships/vmlDrawing" Target="../drawings/vmlDrawing28.vml"/><Relationship Id="rId1h" Type="http://schemas.openxmlformats.org/officeDocument/2006/relationships/hyperlink" Target="https://www.americanactionforum.org/research/tracker-paycheck-protection-program-loans/" TargetMode="External"/></Relationships>
</file>

<file path=xl/worksheets/_rels/sheet29.xml.rels><?xml version="1.0" encoding="UTF-8" standalone="yes"?><Relationships xmlns="http://schemas.openxmlformats.org/package/2006/relationships"><Relationship Id="rId1" Type="http://schemas.openxmlformats.org/officeDocument/2006/relationships/drawing" Target="../drawings/drawing29.xml"/><Relationship Id="rId2" Type="http://schemas.openxmlformats.org/officeDocument/2006/relationships/printerSettings" Target="../printerSettings/printerSettings29.bin"/><Relationship Id="rIdvml" Type="http://schemas.openxmlformats.org/officeDocument/2006/relationships/vmlDrawing" Target="../drawings/vmlDrawing29.vml"/></Relationships>
</file>

<file path=xl/worksheets/_rels/sheet30.xml.rels><?xml version="1.0" encoding="UTF-8" standalone="yes"?><Relationships xmlns="http://schemas.openxmlformats.org/package/2006/relationships"><Relationship Id="rId1" Type="http://schemas.openxmlformats.org/officeDocument/2006/relationships/drawing" Target="../drawings/drawing30.xml"/><Relationship Id="rId2" Type="http://schemas.openxmlformats.org/officeDocument/2006/relationships/printerSettings" Target="../printerSettings/printerSettings30.bin"/><Relationship Id="rIdvml" Type="http://schemas.openxmlformats.org/officeDocument/2006/relationships/vmlDrawing" Target="../drawings/vmlDrawing30.vml"/><Relationship Id="rId1h" Type="http://schemas.openxmlformats.org/officeDocument/2006/relationships/hyperlink" Target="https://www.bea.gov/sites/default/files/2021-05/effects-of-selected-federal-pandemic-response-programs-on-personal-income-april-2021.pdf" TargetMode="External"/></Relationships>
</file>

<file path=xl/worksheets/_rels/sheet31.xml.rels><?xml version="1.0" encoding="UTF-8" standalone="yes"?><Relationships xmlns="http://schemas.openxmlformats.org/package/2006/relationships"><Relationship Id="rId1" Type="http://schemas.openxmlformats.org/officeDocument/2006/relationships/drawing" Target="../drawings/drawing31.xml"/><Relationship Id="rId2" Type="http://schemas.openxmlformats.org/officeDocument/2006/relationships/printerSettings" Target="../printerSettings/printerSettings31.bin"/><Relationship Id="rIdvml" Type="http://schemas.openxmlformats.org/officeDocument/2006/relationships/vmlDrawing" Target="../drawings/vmlDrawing31.vml"/></Relationships>
</file>

<file path=xl/worksheets/_rels/sheet32.xml.rels><?xml version="1.0" encoding="UTF-8" standalone="yes"?><Relationships xmlns="http://schemas.openxmlformats.org/package/2006/relationships"><Relationship Id="rId1" Type="http://schemas.openxmlformats.org/officeDocument/2006/relationships/drawing" Target="../drawings/drawing32.xml"/><Relationship Id="rId2" Type="http://schemas.openxmlformats.org/officeDocument/2006/relationships/printerSettings" Target="../printerSettings/printerSettings32.bin"/><Relationship Id="rIdvml" Type="http://schemas.openxmlformats.org/officeDocument/2006/relationships/vmlDrawing" Target="../drawings/vmlDrawing32.vml"/><Relationship Id="rId1h" Type="http://schemas.openxmlformats.org/officeDocument/2006/relationships/hyperlink" Target="http://www.cbo.gov/publication/56517" TargetMode="External"/></Relationships>
</file>

<file path=xl/worksheets/_rels/sheet33.xml.rels><?xml version="1.0" encoding="UTF-8" standalone="yes"?><Relationships xmlns="http://schemas.openxmlformats.org/package/2006/relationships"><Relationship Id="rId1" Type="http://schemas.openxmlformats.org/officeDocument/2006/relationships/drawing" Target="../drawings/drawing33.xml"/><Relationship Id="rId2" Type="http://schemas.openxmlformats.org/officeDocument/2006/relationships/printerSettings" Target="../printerSettings/printerSettings33.bin"/><Relationship Id="rIdvml" Type="http://schemas.openxmlformats.org/officeDocument/2006/relationships/vmlDrawing" Target="../drawings/vmlDrawing33.vml"/><Relationship Id="rId1h" Type="http://schemas.openxmlformats.org/officeDocument/2006/relationships/hyperlink" Target="https://www.rd.usda.gov/programs-services/energy-programs/rural-energy-america-program-renewable-energy-systems-energy-efficiency-improvement-guaranteed-loans" TargetMode="External"/><Relationship Id="rId2h" Type="http://schemas.openxmlformats.org/officeDocument/2006/relationships/hyperlink" Target="https://www.apta.com/advocacy-legislation-policy/legislative-updates-alerts/updates/inflation-reduction-act-public-transit-tax-credits-and-new-investments/" TargetMode="External"/><Relationship Id="rId3h" Type="http://schemas.openxmlformats.org/officeDocument/2006/relationships/hyperlink" Target="https://www.benefits.gov/benefit/5868" TargetMode="External"/><Relationship Id="rId4h" Type="http://schemas.openxmlformats.org/officeDocument/2006/relationships/hyperlink" Target="https://www.cbo.gov/system/files/2022-09/PL117-169_9-7-22.pdf" TargetMode="External"/></Relationships>
</file>

<file path=xl/worksheets/_rels/sheet34.xml.rels><?xml version="1.0" encoding="UTF-8" standalone="yes"?><Relationships xmlns="http://schemas.openxmlformats.org/package/2006/relationships"><Relationship Id="rId1" Type="http://schemas.openxmlformats.org/officeDocument/2006/relationships/drawing" Target="../drawings/drawing34.xml"/><Relationship Id="rId2" Type="http://schemas.openxmlformats.org/officeDocument/2006/relationships/printerSettings" Target="../printerSettings/printerSettings34.bin"/><Relationship Id="rIdvml" Type="http://schemas.openxmlformats.org/officeDocument/2006/relationships/vmlDrawing" Target="../drawings/vmlDrawing34.vml"/><Relationship Id="rId3" Type="http://schemas.openxmlformats.org/officeDocument/2006/relationships/table" Target="../tables/table3.xml"/><Relationship Id="rIdcomment" Type="http://schemas.openxmlformats.org/officeDocument/2006/relationships/comments" Target="../comments34.xml"/><Relationship Id="rIdthread" Type="http://schemas.microsoft.com/office/2017/10/relationships/threadedComment" Target="../threadedComments/threadedComment15.xml"/></Relationships>
</file>

<file path=xl/worksheets/_rels/sheet35.xml.rels><?xml version="1.0" encoding="UTF-8" standalone="yes"?><Relationships xmlns="http://schemas.openxmlformats.org/package/2006/relationships"><Relationship Id="rId1" Type="http://schemas.openxmlformats.org/officeDocument/2006/relationships/drawing" Target="../drawings/drawing35.xml"/><Relationship Id="rId2" Type="http://schemas.openxmlformats.org/officeDocument/2006/relationships/printerSettings" Target="../printerSettings/printerSettings35.bin"/><Relationship Id="rIdvml" Type="http://schemas.openxmlformats.org/officeDocument/2006/relationships/vmlDrawing" Target="../drawings/vmlDrawing35.vml"/><Relationship Id="rIdcomment" Type="http://schemas.openxmlformats.org/officeDocument/2006/relationships/comments" Target="../comments35.xml"/><Relationship Id="rIdthread" Type="http://schemas.microsoft.com/office/2017/10/relationships/threadedComment" Target="../threadedComments/threadedComment16.xml"/></Relationships>
</file>

<file path=xl/worksheets/_rels/sheet36.xml.rels><?xml version="1.0" encoding="UTF-8" standalone="yes"?><Relationships xmlns="http://schemas.openxmlformats.org/package/2006/relationships"><Relationship Id="rId1" Type="http://schemas.openxmlformats.org/officeDocument/2006/relationships/drawing" Target="../drawings/drawing36.xml"/><Relationship Id="rId2" Type="http://schemas.openxmlformats.org/officeDocument/2006/relationships/printerSettings" Target="../printerSettings/printerSettings36.bin"/><Relationship Id="rIdvml" Type="http://schemas.openxmlformats.org/officeDocument/2006/relationships/vmlDrawing" Target="../drawings/vmlDrawing36.vml"/></Relationships>
</file>

<file path=xl/worksheets/_rels/sheet37.xml.rels><?xml version="1.0" encoding="UTF-8" standalone="yes"?><Relationships xmlns="http://schemas.openxmlformats.org/package/2006/relationships"><Relationship Id="rId1" Type="http://schemas.openxmlformats.org/officeDocument/2006/relationships/drawing" Target="../drawings/drawing37.xml"/><Relationship Id="rId2" Type="http://schemas.openxmlformats.org/officeDocument/2006/relationships/printerSettings" Target="../printerSettings/printerSettings37.bin"/><Relationship Id="rIdvml" Type="http://schemas.openxmlformats.org/officeDocument/2006/relationships/vmlDrawing" Target="../drawings/vmlDrawing37.vml"/></Relationships>
</file>

<file path=xl/worksheets/_rels/sheet38.xml.rels><?xml version="1.0" encoding="UTF-8" standalone="yes"?><Relationships xmlns="http://schemas.openxmlformats.org/package/2006/relationships"><Relationship Id="rId1" Type="http://schemas.openxmlformats.org/officeDocument/2006/relationships/drawing" Target="../drawings/drawing38.xml"/><Relationship Id="rId2" Type="http://schemas.openxmlformats.org/officeDocument/2006/relationships/printerSettings" Target="../printerSettings/printerSettings38.bin"/><Relationship Id="rIdvml" Type="http://schemas.openxmlformats.org/officeDocument/2006/relationships/vmlDrawing" Target="../drawings/vmlDrawing38.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A6" zoomScale="82" zoomScaleNormal="82" workbookViewId="0">
      <selection activeCell="D39" sqref="D39"/>
    </sheetView>
  </sheetViews>
  <sheetFormatPr defaultRowHeight="15.0" baseColWidth="10"/>
  <cols>
    <col min="2" max="2" width="34.1796875" hidden="0" customWidth="1"/>
    <col min="17" max="17" width="38.453125" hidden="0" customWidth="1"/>
  </cols>
  <sheetData>
    <row r="10">
      <c r="B10" s="23" t="s">
        <v>0</v>
      </c>
      <c r="C10" s="24"/>
      <c r="D10" s="24"/>
      <c r="E10" s="24"/>
      <c r="F10" s="24"/>
      <c r="G10" s="24"/>
      <c r="H10" s="24"/>
      <c r="I10" s="24"/>
      <c r="J10" s="24"/>
      <c r="K10" s="24"/>
      <c r="L10" s="24"/>
      <c r="M10" s="24"/>
      <c r="N10" s="24"/>
      <c r="O10" s="24"/>
      <c r="P10" s="24"/>
      <c r="Q10" s="2"/>
    </row>
    <row r="11">
      <c r="B11" s="3"/>
      <c r="C11" s="4"/>
      <c r="D11" s="4"/>
      <c r="E11" s="4"/>
      <c r="F11" s="4"/>
      <c r="G11" s="4"/>
      <c r="H11" s="4"/>
      <c r="I11" s="4"/>
      <c r="J11" s="4"/>
      <c r="K11" s="4"/>
      <c r="L11" s="4"/>
      <c r="M11" s="4"/>
      <c r="N11" s="4"/>
      <c r="O11" s="4"/>
      <c r="P11" s="4"/>
      <c r="Q11" s="5"/>
    </row>
    <row r="12">
      <c r="B12" s="16" t="s">
        <v>1</v>
      </c>
      <c r="C12" s="13"/>
      <c r="D12" s="13"/>
      <c r="E12" s="13"/>
      <c r="F12" s="13"/>
      <c r="G12" s="13"/>
      <c r="H12" s="13"/>
      <c r="I12" s="13"/>
      <c r="J12" s="13"/>
      <c r="K12" s="13"/>
      <c r="L12" s="13"/>
      <c r="M12" s="13"/>
      <c r="N12" s="13"/>
      <c r="O12" s="13"/>
      <c r="P12" s="13"/>
      <c r="Q12" s="10"/>
    </row>
    <row r="13">
      <c r="B13" s="15" t="s">
        <v>2</v>
      </c>
      <c r="C13" s="6" t="s">
        <v>3</v>
      </c>
      <c r="D13" s="6"/>
      <c r="E13" s="6"/>
      <c r="F13" s="6"/>
      <c r="G13" s="6"/>
      <c r="H13" s="6"/>
      <c r="I13" s="6"/>
      <c r="J13" s="6"/>
      <c r="K13" s="6"/>
      <c r="L13" s="6"/>
      <c r="M13" s="6"/>
      <c r="N13" s="6"/>
      <c r="O13" s="6"/>
      <c r="P13" s="6"/>
      <c r="Q13" s="7"/>
    </row>
    <row r="14">
      <c r="B14" s="15" t="s">
        <v>4</v>
      </c>
      <c r="C14" s="11" t="s">
        <v>5</v>
      </c>
      <c r="D14" s="11"/>
      <c r="E14" s="11"/>
      <c r="F14" s="11"/>
      <c r="G14" s="11"/>
      <c r="H14" s="11"/>
      <c r="I14" s="11"/>
      <c r="J14" s="11"/>
      <c r="K14" s="11"/>
      <c r="L14" s="11"/>
      <c r="M14" s="11"/>
      <c r="N14" s="11"/>
      <c r="O14" s="11"/>
      <c r="P14" s="11"/>
      <c r="Q14" s="12"/>
    </row>
    <row r="15">
      <c r="B15" s="15" t="s">
        <v>6</v>
      </c>
      <c r="C15" s="11" t="s">
        <v>7</v>
      </c>
      <c r="D15" s="11"/>
      <c r="E15" s="11"/>
      <c r="F15" s="11"/>
      <c r="G15" s="11"/>
      <c r="H15" s="11"/>
      <c r="I15" s="11"/>
      <c r="J15" s="11"/>
      <c r="K15" s="11"/>
      <c r="L15" s="11"/>
      <c r="M15" s="11"/>
      <c r="N15" s="11"/>
      <c r="O15" s="11"/>
      <c r="P15" s="11"/>
      <c r="Q15" s="12"/>
    </row>
    <row r="16">
      <c r="B16" s="15" t="s">
        <v>8</v>
      </c>
      <c r="C16" s="11" t="s">
        <v>835</v>
      </c>
      <c r="D16" s="11"/>
      <c r="E16" s="11"/>
      <c r="F16" s="11"/>
      <c r="G16" s="11"/>
      <c r="H16" s="11"/>
      <c r="I16" s="11"/>
      <c r="J16" s="11"/>
      <c r="K16" s="11"/>
      <c r="L16" s="11"/>
      <c r="M16" s="11"/>
      <c r="N16" s="11"/>
      <c r="O16" s="11"/>
      <c r="P16" s="11"/>
      <c r="Q16" s="12"/>
    </row>
    <row r="17">
      <c r="B17" s="15" t="s">
        <v>9</v>
      </c>
      <c r="C17" s="11" t="s">
        <v>10</v>
      </c>
      <c r="D17" s="11"/>
      <c r="E17" s="11"/>
      <c r="F17" s="11"/>
      <c r="G17" s="11"/>
      <c r="H17" s="11"/>
      <c r="I17" s="11"/>
      <c r="J17" s="11"/>
      <c r="K17" s="11"/>
      <c r="L17" s="11"/>
      <c r="M17" s="11"/>
      <c r="N17" s="11"/>
      <c r="O17" s="11"/>
      <c r="P17" s="11"/>
      <c r="Q17" s="12"/>
    </row>
    <row r="18">
      <c r="B18" s="15" t="s">
        <v>836</v>
      </c>
      <c r="C18" s="11" t="s">
        <v>11</v>
      </c>
      <c r="D18" s="11"/>
      <c r="E18" s="11"/>
      <c r="F18" s="11"/>
      <c r="G18" s="11"/>
      <c r="H18" s="11"/>
      <c r="I18" s="11"/>
      <c r="J18" s="11"/>
      <c r="K18" s="11"/>
      <c r="L18" s="11"/>
      <c r="M18" s="11"/>
      <c r="N18" s="11"/>
      <c r="O18" s="11"/>
      <c r="P18" s="11"/>
      <c r="Q18" s="12"/>
    </row>
    <row r="19">
      <c r="B19" s="15" t="s">
        <v>12</v>
      </c>
      <c r="C19" s="11" t="s">
        <v>837</v>
      </c>
      <c r="D19" s="11"/>
      <c r="E19" s="11"/>
      <c r="F19" s="11"/>
      <c r="G19" s="11"/>
      <c r="H19" s="11"/>
      <c r="I19" s="11"/>
      <c r="J19" s="11"/>
      <c r="K19" s="11"/>
      <c r="L19" s="11"/>
      <c r="M19" s="11"/>
      <c r="N19" s="11"/>
      <c r="O19" s="11"/>
      <c r="P19" s="11"/>
      <c r="Q19" s="12"/>
    </row>
    <row r="20" ht="30.75" customHeight="1">
      <c r="B20" s="15" t="s">
        <v>13</v>
      </c>
      <c r="C20" s="21" t="s">
        <v>14</v>
      </c>
      <c r="D20" s="21"/>
      <c r="E20" s="21"/>
      <c r="F20" s="21"/>
      <c r="G20" s="21"/>
      <c r="H20" s="21"/>
      <c r="I20" s="21"/>
      <c r="J20" s="21"/>
      <c r="K20" s="21"/>
      <c r="L20" s="21"/>
      <c r="M20" s="21"/>
      <c r="N20" s="21"/>
      <c r="O20" s="21"/>
      <c r="P20" s="21"/>
      <c r="Q20" s="22"/>
    </row>
    <row r="21">
      <c r="B21" s="15" t="s">
        <v>15</v>
      </c>
      <c r="C21" s="11" t="s">
        <v>16</v>
      </c>
      <c r="D21" s="11"/>
      <c r="E21" s="11"/>
      <c r="F21" s="11"/>
      <c r="G21" s="11"/>
      <c r="H21" s="11"/>
      <c r="I21" s="11"/>
      <c r="J21" s="11"/>
      <c r="K21" s="11"/>
      <c r="L21" s="11"/>
      <c r="M21" s="11"/>
      <c r="N21" s="11"/>
      <c r="O21" s="11"/>
      <c r="P21" s="11"/>
      <c r="Q21" s="12"/>
    </row>
    <row r="22" ht="32.25" customHeight="1">
      <c r="B22" s="1" t="s">
        <v>839</v>
      </c>
      <c r="C22" s="21" t="s">
        <v>838</v>
      </c>
      <c r="D22" s="21"/>
      <c r="E22" s="21"/>
      <c r="F22" s="21"/>
      <c r="G22" s="21"/>
      <c r="H22" s="21"/>
      <c r="I22" s="21"/>
      <c r="J22" s="21"/>
      <c r="K22" s="21"/>
      <c r="L22" s="21"/>
      <c r="M22" s="21"/>
      <c r="N22" s="21"/>
      <c r="O22" s="21"/>
      <c r="P22" s="21"/>
      <c r="Q22" s="22"/>
    </row>
    <row r="23" ht="31.4" customHeight="1">
      <c r="B23" s="15" t="s">
        <v>17</v>
      </c>
      <c r="C23" s="21" t="s">
        <v>840</v>
      </c>
      <c r="D23" s="21"/>
      <c r="E23" s="21"/>
      <c r="F23" s="21"/>
      <c r="G23" s="21"/>
      <c r="H23" s="21"/>
      <c r="I23" s="21"/>
      <c r="J23" s="21"/>
      <c r="K23" s="21"/>
      <c r="L23" s="21"/>
      <c r="M23" s="21"/>
      <c r="N23" s="21"/>
      <c r="O23" s="21"/>
      <c r="P23" s="21"/>
      <c r="Q23" s="22"/>
    </row>
    <row r="24">
      <c r="B24" s="15" t="s">
        <v>18</v>
      </c>
      <c r="C24" s="11" t="s">
        <v>19</v>
      </c>
      <c r="D24" s="11"/>
      <c r="E24" s="11"/>
      <c r="F24" s="11"/>
      <c r="G24" s="11"/>
      <c r="H24" s="11"/>
      <c r="I24" s="11"/>
      <c r="J24" s="11"/>
      <c r="K24" s="11"/>
      <c r="L24" s="11"/>
      <c r="M24" s="11"/>
      <c r="N24" s="11"/>
      <c r="O24" s="11"/>
      <c r="P24" s="11"/>
      <c r="Q24" s="12"/>
    </row>
    <row r="25">
      <c r="B25" s="15" t="s">
        <v>20</v>
      </c>
      <c r="C25" s="11" t="s">
        <v>21</v>
      </c>
      <c r="D25" s="11"/>
      <c r="E25" s="11"/>
      <c r="F25" s="11"/>
      <c r="G25" s="11"/>
      <c r="H25" s="11"/>
      <c r="I25" s="11"/>
      <c r="J25" s="11"/>
      <c r="K25" s="11"/>
      <c r="L25" s="11"/>
      <c r="M25" s="11"/>
      <c r="N25" s="11"/>
      <c r="O25" s="11"/>
      <c r="P25" s="11"/>
      <c r="Q25" s="12"/>
    </row>
    <row r="26">
      <c r="B26" s="15" t="s">
        <v>22</v>
      </c>
      <c r="C26" s="11" t="s">
        <v>23</v>
      </c>
      <c r="D26" s="11"/>
      <c r="E26" s="11"/>
      <c r="F26" s="11"/>
      <c r="G26" s="11"/>
      <c r="H26" s="11"/>
      <c r="I26" s="11"/>
      <c r="J26" s="11"/>
      <c r="K26" s="11"/>
      <c r="L26" s="11"/>
      <c r="M26" s="11"/>
      <c r="N26" s="11"/>
      <c r="O26" s="11"/>
      <c r="P26" s="11"/>
      <c r="Q26" s="12"/>
    </row>
    <row r="27">
      <c r="B27" s="15" t="s">
        <v>24</v>
      </c>
      <c r="C27" s="11" t="s">
        <v>841</v>
      </c>
      <c r="D27" s="11"/>
      <c r="E27" s="11"/>
      <c r="F27" s="11"/>
      <c r="G27" s="11"/>
      <c r="H27" s="11"/>
      <c r="I27" s="11"/>
      <c r="J27" s="11"/>
      <c r="K27" s="11"/>
      <c r="L27" s="11"/>
      <c r="M27" s="11"/>
      <c r="N27" s="11"/>
      <c r="O27" s="11"/>
      <c r="P27" s="11"/>
      <c r="Q27" s="12"/>
    </row>
    <row r="28">
      <c r="B28" s="15" t="s">
        <v>25</v>
      </c>
      <c r="C28" s="11" t="s">
        <v>842</v>
      </c>
      <c r="D28" s="11"/>
      <c r="E28" s="11"/>
      <c r="F28" s="11"/>
      <c r="G28" s="11"/>
      <c r="H28" s="11"/>
      <c r="I28" s="11"/>
      <c r="J28" s="11"/>
      <c r="K28" s="11"/>
      <c r="L28" s="11"/>
      <c r="M28" s="11"/>
      <c r="N28" s="11"/>
      <c r="O28" s="11"/>
      <c r="P28" s="11"/>
      <c r="Q28" s="12"/>
    </row>
    <row r="29">
      <c r="B29" s="15" t="s">
        <v>26</v>
      </c>
      <c r="C29" s="11" t="s">
        <v>27</v>
      </c>
      <c r="D29" s="11"/>
      <c r="E29" s="11"/>
      <c r="F29" s="11"/>
      <c r="G29" s="11"/>
      <c r="H29" s="11"/>
      <c r="I29" s="11"/>
      <c r="J29" s="11"/>
      <c r="K29" s="11"/>
      <c r="L29" s="11"/>
      <c r="M29" s="11"/>
      <c r="N29" s="11"/>
      <c r="O29" s="11"/>
      <c r="P29" s="11"/>
      <c r="Q29" s="12"/>
    </row>
    <row r="30">
      <c r="B30" s="15"/>
      <c r="C30" s="11"/>
      <c r="D30" s="11"/>
      <c r="E30" s="11"/>
      <c r="F30" s="11"/>
      <c r="G30" s="11"/>
      <c r="H30" s="11"/>
      <c r="I30" s="11"/>
      <c r="J30" s="11"/>
      <c r="K30" s="11"/>
      <c r="L30" s="11"/>
      <c r="M30" s="11"/>
      <c r="N30" s="11"/>
      <c r="O30" s="11"/>
      <c r="P30" s="11"/>
      <c r="Q30" s="12"/>
    </row>
    <row r="31">
      <c r="B31" s="17" t="s">
        <v>28</v>
      </c>
      <c r="C31" s="11"/>
      <c r="D31" s="11"/>
      <c r="E31" s="11"/>
      <c r="F31" s="11"/>
      <c r="G31" s="11"/>
      <c r="H31" s="11"/>
      <c r="I31" s="11"/>
      <c r="J31" s="11"/>
      <c r="K31" s="11"/>
      <c r="L31" s="11"/>
      <c r="M31" s="11"/>
      <c r="N31" s="11"/>
      <c r="O31" s="11"/>
      <c r="P31" s="11"/>
      <c r="Q31" s="12"/>
    </row>
    <row r="32">
      <c r="B32" s="15" t="s">
        <v>29</v>
      </c>
      <c r="C32" s="11"/>
      <c r="D32" s="11"/>
      <c r="E32" s="11"/>
      <c r="F32" s="11"/>
      <c r="G32" s="11"/>
      <c r="H32" s="11"/>
      <c r="I32" s="11"/>
      <c r="J32" s="11"/>
      <c r="K32" s="11"/>
      <c r="L32" s="11"/>
      <c r="M32" s="11"/>
      <c r="N32" s="11"/>
      <c r="O32" s="11"/>
      <c r="P32" s="11"/>
      <c r="Q32" s="12"/>
    </row>
    <row r="33" ht="30.75" customHeight="1">
      <c r="B33" s="20" t="s">
        <v>843</v>
      </c>
      <c r="C33" s="21"/>
      <c r="D33" s="21"/>
      <c r="E33" s="21"/>
      <c r="F33" s="21"/>
      <c r="G33" s="21"/>
      <c r="H33" s="21"/>
      <c r="I33" s="21"/>
      <c r="J33" s="21"/>
      <c r="K33" s="21"/>
      <c r="L33" s="21"/>
      <c r="M33" s="21"/>
      <c r="N33" s="21"/>
      <c r="O33" s="21"/>
      <c r="P33" s="21"/>
      <c r="Q33" s="22"/>
    </row>
    <row r="34">
      <c r="B34" s="8" t="s">
        <v>30</v>
      </c>
      <c r="C34" s="11"/>
      <c r="D34" s="11"/>
      <c r="E34" s="11"/>
      <c r="F34" s="11"/>
      <c r="G34" s="11"/>
      <c r="H34" s="11"/>
      <c r="I34" s="11"/>
      <c r="J34" s="11"/>
      <c r="K34" s="11"/>
      <c r="L34" s="11"/>
      <c r="M34" s="11"/>
      <c r="N34" s="11"/>
      <c r="O34" s="11"/>
      <c r="P34" s="11"/>
      <c r="Q34" s="12"/>
    </row>
    <row r="35">
      <c r="B35" s="15" t="s">
        <v>31</v>
      </c>
      <c r="C35" s="11"/>
      <c r="D35" s="11"/>
      <c r="E35" s="11"/>
      <c r="F35" s="11"/>
      <c r="G35" s="11"/>
      <c r="H35" s="11"/>
      <c r="I35" s="11"/>
      <c r="J35" s="11"/>
      <c r="K35" s="11"/>
      <c r="L35" s="11"/>
      <c r="M35" s="11"/>
      <c r="N35" s="11"/>
      <c r="O35" s="11"/>
      <c r="P35" s="11"/>
      <c r="Q35" s="12"/>
    </row>
    <row r="36">
      <c r="B36" s="14" t="s">
        <v>32</v>
      </c>
      <c r="C36" s="18"/>
      <c r="D36" s="18"/>
      <c r="E36" s="18"/>
      <c r="F36" s="18"/>
      <c r="G36" s="18"/>
      <c r="H36" s="18"/>
      <c r="I36" s="18"/>
      <c r="J36" s="18"/>
      <c r="K36" s="18"/>
      <c r="L36" s="18"/>
      <c r="M36" s="18"/>
      <c r="N36" s="18"/>
      <c r="O36" s="18"/>
      <c r="P36" s="18"/>
      <c r="Q36" s="19"/>
    </row>
    <row r="39">
      <c r="B39" s="9"/>
      <c r="C39" s="9"/>
      <c r="D39" s="9"/>
      <c r="E39" s="9"/>
      <c r="F39" s="9"/>
      <c r="G39" s="9"/>
      <c r="H39" s="9"/>
      <c r="I39" s="9"/>
      <c r="J39" s="9"/>
      <c r="K39" s="9"/>
      <c r="L39" s="9"/>
      <c r="M39" s="9"/>
      <c r="N39" s="9"/>
      <c r="O39" s="9"/>
      <c r="P39" s="9"/>
      <c r="Q39" s="9"/>
    </row>
    <row r="40">
      <c r="B40" s="9"/>
      <c r="C40" s="9"/>
      <c r="D40" s="9"/>
      <c r="E40" s="9"/>
      <c r="F40" s="9"/>
      <c r="G40" s="9"/>
      <c r="H40" s="9"/>
      <c r="I40" s="9"/>
      <c r="J40" s="9"/>
      <c r="K40" s="9"/>
      <c r="L40" s="9"/>
      <c r="M40" s="9"/>
      <c r="N40" s="9"/>
      <c r="O40" s="9"/>
      <c r="P40" s="9"/>
      <c r="Q40" s="9"/>
    </row>
    <row r="41">
      <c r="B41" s="9"/>
      <c r="C41" s="9"/>
      <c r="D41" s="9"/>
      <c r="E41" s="9"/>
      <c r="F41" s="9"/>
      <c r="G41" s="9"/>
      <c r="H41" s="9"/>
      <c r="I41" s="9"/>
      <c r="J41" s="9"/>
      <c r="K41" s="9"/>
      <c r="L41" s="9"/>
      <c r="M41" s="9"/>
      <c r="N41" s="9"/>
      <c r="O41" s="9"/>
      <c r="P41" s="9"/>
      <c r="Q41" s="9"/>
    </row>
    <row r="42">
      <c r="B42" s="9"/>
      <c r="C42" s="9"/>
      <c r="D42" s="9"/>
      <c r="E42" s="9"/>
      <c r="F42" s="9"/>
      <c r="G42" s="9"/>
      <c r="H42" s="9"/>
      <c r="I42" s="9"/>
      <c r="J42" s="9"/>
      <c r="K42" s="9"/>
      <c r="L42" s="9"/>
      <c r="M42" s="9"/>
      <c r="N42" s="9"/>
      <c r="O42" s="9"/>
      <c r="P42" s="9"/>
      <c r="Q42" s="9"/>
    </row>
    <row r="43">
      <c r="B43" s="9"/>
      <c r="C43" s="9"/>
      <c r="D43" s="9"/>
      <c r="E43" s="9"/>
      <c r="F43" s="9"/>
      <c r="G43" s="9"/>
      <c r="H43" s="9"/>
      <c r="I43" s="9"/>
      <c r="J43" s="9"/>
      <c r="K43" s="9"/>
      <c r="L43" s="9"/>
      <c r="M43" s="9"/>
      <c r="N43" s="9"/>
      <c r="O43" s="9"/>
      <c r="P43" s="9"/>
      <c r="Q43" s="9"/>
    </row>
  </sheetData>
  <mergeCells count="6">
    <mergeCell ref="B33:Q33"/>
    <mergeCell ref="B10:Q11"/>
    <mergeCell ref="C13:Q13"/>
    <mergeCell ref="C22:Q22"/>
    <mergeCell ref="C20:Q20"/>
    <mergeCell ref="C23:Q23"/>
  </mergeCells>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1" zoomScaleNormal="100" workbookViewId="0">
      <selection activeCell="D1" sqref="D1"/>
    </sheetView>
  </sheetViews>
  <sheetFormatPr defaultRowHeight="15.0" baseColWidth="10"/>
  <cols>
    <col min="1" max="1" width="44.1796875" hidden="0" customWidth="1"/>
    <col min="2" max="2" width="58.81640625" hidden="0" customWidth="1"/>
    <col min="3" max="3" width="56.453125" hidden="0" customWidth="1"/>
    <col min="5" max="5" width="42.81640625" hidden="0" customWidth="1"/>
    <col min="6" max="6" width="21.453125" hidden="0" customWidth="1"/>
  </cols>
  <sheetData>
    <row r="1" ht="47.9" customHeight="1">
      <c r="A1" s="45" t="s">
        <v>33</v>
      </c>
      <c r="B1" s="46" t="s">
        <v>34</v>
      </c>
      <c r="C1" s="46" t="s">
        <v>35</v>
      </c>
      <c r="D1" s="47" t="s">
        <v>36</v>
      </c>
      <c r="E1" s="36"/>
      <c r="F1" s="36"/>
    </row>
    <row r="2" ht="16.5" customHeight="1">
      <c r="A2" s="27" t="s">
        <v>37</v>
      </c>
      <c r="B2" s="28"/>
      <c r="C2" s="28"/>
      <c r="D2" s="29"/>
      <c r="E2" s="36"/>
      <c r="F2" s="36"/>
    </row>
    <row r="3" ht="148.4" customHeight="1">
      <c r="A3" s="39" t="s">
        <v>856</v>
      </c>
      <c r="B3" s="34" t="s">
        <v>1802</v>
      </c>
      <c r="C3" s="34" t="s">
        <v>854</v>
      </c>
      <c r="D3" s="43"/>
    </row>
    <row r="4" ht="85.5" customHeight="1">
      <c r="A4" s="39" t="s">
        <v>1887</v>
      </c>
      <c r="B4" s="34" t="s">
        <v>1888</v>
      </c>
      <c r="C4" s="34" t="s">
        <v>927</v>
      </c>
      <c r="D4" s="43"/>
      <c r="E4" s="34"/>
      <c r="F4" s="34"/>
    </row>
    <row r="5" ht="168" customHeight="1">
      <c r="A5" s="39" t="s">
        <v>844</v>
      </c>
      <c r="B5" s="34" t="s">
        <v>845</v>
      </c>
      <c r="C5" s="34" t="s">
        <v>867</v>
      </c>
      <c r="D5" s="43"/>
      <c r="E5" s="34"/>
      <c r="F5" s="34"/>
    </row>
    <row r="6" ht="105" customHeight="1">
      <c r="A6" s="39" t="s">
        <v>846</v>
      </c>
      <c r="B6" s="34" t="s">
        <v>38</v>
      </c>
      <c r="C6" s="34" t="s">
        <v>39</v>
      </c>
      <c r="D6" s="43"/>
      <c r="E6" s="34"/>
      <c r="F6" s="34"/>
    </row>
    <row r="7" ht="61.5" customHeight="1">
      <c r="A7" s="39" t="s">
        <v>1890</v>
      </c>
      <c r="B7" s="34" t="s">
        <v>1891</v>
      </c>
      <c r="C7" s="34" t="s">
        <v>1897</v>
      </c>
      <c r="D7" s="43"/>
      <c r="E7" s="34"/>
      <c r="F7" s="34"/>
    </row>
    <row r="8" ht="100.4" customHeight="1">
      <c r="A8" s="39" t="s">
        <v>42</v>
      </c>
      <c r="B8" s="34" t="s">
        <v>43</v>
      </c>
      <c r="C8" s="48" t="s">
        <v>44</v>
      </c>
      <c r="D8" s="43"/>
      <c r="E8" s="37"/>
      <c r="F8" s="34"/>
      <c r="G8" s="49"/>
    </row>
    <row r="9" ht="78" customHeight="1">
      <c r="A9" s="39" t="s">
        <v>45</v>
      </c>
      <c r="B9" s="34" t="s">
        <v>46</v>
      </c>
      <c r="C9" s="34" t="s">
        <v>873</v>
      </c>
      <c r="D9" s="43"/>
      <c r="E9" s="34"/>
      <c r="F9" s="34"/>
    </row>
    <row r="10" ht="67.5" customHeight="1">
      <c r="A10" s="39" t="s">
        <v>820</v>
      </c>
      <c r="B10" s="34" t="s">
        <v>830</v>
      </c>
      <c r="C10" s="34" t="s">
        <v>887</v>
      </c>
      <c r="D10" s="43"/>
      <c r="E10" s="34"/>
      <c r="F10" s="34"/>
    </row>
    <row r="11" ht="63.65" customHeight="1">
      <c r="A11" s="39" t="s">
        <v>47</v>
      </c>
      <c r="B11" s="34" t="s">
        <v>48</v>
      </c>
      <c r="C11" s="34" t="s">
        <v>847</v>
      </c>
      <c r="D11" s="35"/>
      <c r="E11" s="34"/>
      <c r="F11" s="34"/>
    </row>
    <row r="12" ht="15" customHeight="1">
      <c r="A12" s="27" t="s">
        <v>848</v>
      </c>
      <c r="B12" s="28"/>
      <c r="C12" s="28"/>
      <c r="D12" s="29"/>
      <c r="E12" s="36"/>
      <c r="F12" s="34"/>
    </row>
    <row r="13" ht="29.9" customHeight="1">
      <c r="A13" s="40" t="s">
        <v>9</v>
      </c>
      <c r="B13" s="33" t="s">
        <v>850</v>
      </c>
      <c r="C13" s="33"/>
      <c r="D13" s="44"/>
      <c r="E13" s="36"/>
      <c r="F13" s="34"/>
    </row>
    <row r="14" ht="48.65" customHeight="1">
      <c r="A14" s="38" t="s">
        <v>849</v>
      </c>
      <c r="B14" s="33" t="s">
        <v>860</v>
      </c>
      <c r="C14" s="33"/>
      <c r="D14" s="43"/>
      <c r="E14" s="36"/>
      <c r="F14" s="34"/>
    </row>
    <row r="15" ht="48.65" customHeight="1">
      <c r="A15" s="38" t="s">
        <v>851</v>
      </c>
      <c r="B15" s="33" t="s">
        <v>852</v>
      </c>
      <c r="C15" s="33"/>
      <c r="D15" s="35"/>
      <c r="E15" s="36"/>
      <c r="F15" s="34"/>
    </row>
    <row r="16">
      <c r="A16" s="30" t="s">
        <v>59</v>
      </c>
      <c r="B16" s="31"/>
      <c r="C16" s="31"/>
      <c r="D16" s="32"/>
      <c r="E16" s="34"/>
      <c r="F16" s="34"/>
    </row>
    <row r="17" ht="36.65" customHeight="1">
      <c r="A17" s="25" t="s">
        <v>853</v>
      </c>
      <c r="B17" s="26"/>
      <c r="C17" s="26"/>
      <c r="D17" s="44"/>
      <c r="E17" s="34"/>
      <c r="F17" s="34"/>
    </row>
    <row r="18" ht="145.5" customHeight="1">
      <c r="A18" s="39" t="s">
        <v>60</v>
      </c>
      <c r="B18" s="34" t="s">
        <v>874</v>
      </c>
      <c r="C18" s="34" t="s">
        <v>881</v>
      </c>
      <c r="D18" s="43"/>
      <c r="E18" s="34"/>
      <c r="F18" s="34"/>
    </row>
    <row r="19" ht="63.65" customHeight="1">
      <c r="A19" s="39" t="s">
        <v>61</v>
      </c>
      <c r="B19" s="34" t="s">
        <v>875</v>
      </c>
      <c r="C19" s="34" t="s">
        <v>876</v>
      </c>
      <c r="D19" s="43"/>
      <c r="E19" s="34"/>
      <c r="F19" s="34"/>
    </row>
    <row r="20" ht="63.65" customHeight="1">
      <c r="A20" s="39" t="s">
        <v>877</v>
      </c>
      <c r="B20" s="34" t="s">
        <v>878</v>
      </c>
      <c r="C20" s="34" t="s">
        <v>879</v>
      </c>
      <c r="D20" s="43"/>
      <c r="E20" s="34"/>
      <c r="F20" s="34"/>
    </row>
    <row r="21" ht="34.4" customHeight="1">
      <c r="A21" s="25" t="s">
        <v>827</v>
      </c>
      <c r="B21" s="26"/>
      <c r="C21" s="26"/>
      <c r="D21" s="35"/>
      <c r="E21" s="34"/>
      <c r="F21" s="34"/>
    </row>
    <row r="22">
      <c r="A22" s="30" t="s">
        <v>62</v>
      </c>
      <c r="B22" s="31"/>
      <c r="C22" s="31"/>
      <c r="D22" s="32"/>
      <c r="E22" s="34"/>
      <c r="F22" s="34"/>
    </row>
    <row r="23" ht="29.15" customHeight="1">
      <c r="A23" s="39" t="s">
        <v>63</v>
      </c>
      <c r="B23" s="34"/>
      <c r="C23" s="34" t="s">
        <v>64</v>
      </c>
      <c r="D23" s="44"/>
      <c r="E23" s="34"/>
      <c r="F23" s="34"/>
    </row>
    <row r="24" ht="57.65" customHeight="1">
      <c r="A24" s="39" t="s">
        <v>65</v>
      </c>
      <c r="B24" s="34" t="s">
        <v>66</v>
      </c>
      <c r="C24" s="34" t="s">
        <v>67</v>
      </c>
      <c r="D24" s="43"/>
      <c r="E24" s="34"/>
      <c r="F24" s="34"/>
    </row>
    <row r="25" ht="29.15" customHeight="1">
      <c r="A25" s="39" t="s">
        <v>68</v>
      </c>
      <c r="B25" s="34" t="s">
        <v>69</v>
      </c>
      <c r="C25" s="34" t="s">
        <v>866</v>
      </c>
      <c r="D25" s="43"/>
      <c r="E25" s="34"/>
      <c r="F25" s="34"/>
    </row>
    <row r="26" ht="72" customHeight="1">
      <c r="A26" s="41" t="s">
        <v>70</v>
      </c>
      <c r="B26" s="42" t="s">
        <v>71</v>
      </c>
      <c r="C26" s="42" t="s">
        <v>72</v>
      </c>
      <c r="D26" s="35"/>
      <c r="E26" s="34"/>
      <c r="F26" s="34"/>
    </row>
  </sheetData>
  <mergeCells count="9">
    <mergeCell ref="A21:C21"/>
    <mergeCell ref="A12:D12"/>
    <mergeCell ref="A16:D16"/>
    <mergeCell ref="A22:D22"/>
    <mergeCell ref="A2:D2"/>
    <mergeCell ref="B13:C13"/>
    <mergeCell ref="B14:C14"/>
    <mergeCell ref="B15:C15"/>
    <mergeCell ref="A17:C17"/>
  </mergeCells>
  <conditionalFormatting sqref="D17:D20">
    <cfRule type="containsText" dxfId="80" priority="3" operator="containsText" text="Yes">
      <formula>NOT(ISERROR(SEARCH("Yes",D17)))</formula>
    </cfRule>
  </conditionalFormatting>
  <conditionalFormatting sqref="D13:D15 D4:D11">
    <cfRule type="containsText" dxfId="79" priority="6" operator="containsText" text="Yes">
      <formula>NOT(ISERROR(SEARCH("Yes",D4)))</formula>
    </cfRule>
  </conditionalFormatting>
  <conditionalFormatting sqref="D21 D23:D26">
    <cfRule type="containsText" dxfId="78" priority="4" operator="containsText" text="Yes">
      <formula>NOT(ISERROR(SEARCH("Yes",D21)))</formula>
    </cfRule>
  </conditionalFormatting>
  <conditionalFormatting sqref="D10">
    <cfRule type="containsText" dxfId="77" priority="2" operator="containsText" text="Yes">
      <formula>NOT(ISERROR(SEARCH("Yes",D10)))</formula>
    </cfRule>
  </conditionalFormatting>
  <conditionalFormatting sqref="D3">
    <cfRule type="containsText" dxfId="76" priority="1" operator="containsText" text="Yes">
      <formula>NOT(ISERROR(SEARCH("Yes",D3)))</formula>
    </cfRule>
  </conditionalFormatting>
  <hyperlinks>
    <hyperlink ref="C8" r:id="rId1h"/>
  </hyperlinks>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abSelected="true" zoomScaleNormal="100" workbookViewId="0">
      <pane ySplit="1" topLeftCell="A2" activePane="bottomLeft" state="frozen"/>
      <selection pane="bottomLeft" activeCell="D5" sqref="D5"/>
    </sheetView>
  </sheetViews>
  <sheetFormatPr defaultRowHeight="15.0" baseColWidth="10"/>
  <cols>
    <col min="1" max="1" width="30.81640625" hidden="0" customWidth="1"/>
    <col min="2" max="2" width="109.453125" hidden="0" customWidth="1"/>
    <col min="3" max="3" width="47" hidden="0" customWidth="1"/>
    <col min="4" max="4" width="18.81640625" hidden="0" customWidth="1"/>
    <col min="5" max="5" width="58.81640625" hidden="0" customWidth="1"/>
    <col min="6" max="6" width="33.1796875" hidden="0" customWidth="1"/>
  </cols>
  <sheetData>
    <row r="1" ht="47.9" customHeight="1">
      <c r="A1" s="45" t="s">
        <v>33</v>
      </c>
      <c r="B1" s="46" t="s">
        <v>34</v>
      </c>
      <c r="C1" s="46" t="s">
        <v>35</v>
      </c>
      <c r="D1" s="47" t="s">
        <v>36</v>
      </c>
      <c r="E1" s="58"/>
      <c r="F1" s="58"/>
    </row>
    <row r="2" ht="16.5" customHeight="1">
      <c r="A2" s="27" t="s">
        <v>37</v>
      </c>
      <c r="B2" s="28"/>
      <c r="C2" s="28"/>
      <c r="D2" s="29"/>
      <c r="E2" s="58"/>
      <c r="F2" s="58"/>
    </row>
    <row r="3" ht="148.4" customHeight="1">
      <c r="A3" s="39" t="s">
        <v>856</v>
      </c>
      <c r="B3" s="34" t="s">
        <v>855</v>
      </c>
      <c r="C3" s="34" t="s">
        <v>854</v>
      </c>
      <c r="D3" s="43" t="s">
        <v>928</v>
      </c>
    </row>
    <row r="4" ht="148.4" customHeight="1">
      <c r="A4" s="39" t="s">
        <v>79</v>
      </c>
      <c r="B4" s="34" t="s">
        <v>40</v>
      </c>
      <c r="C4" s="34" t="s">
        <v>912</v>
      </c>
      <c r="D4" s="43" t="s">
        <v>928</v>
      </c>
      <c r="E4" s="34"/>
      <c r="F4" s="34"/>
    </row>
    <row r="5" ht="61.5" customHeight="1">
      <c r="A5" s="39" t="s">
        <v>73</v>
      </c>
      <c r="B5" s="34" t="s">
        <v>74</v>
      </c>
      <c r="C5" s="60" t="s">
        <v>44</v>
      </c>
      <c r="D5" s="43" t="s">
        <v>925</v>
      </c>
    </row>
    <row r="6" ht="78" customHeight="1">
      <c r="A6" s="39" t="s">
        <v>45</v>
      </c>
      <c r="B6" s="34" t="s">
        <v>46</v>
      </c>
      <c r="C6" s="34" t="s">
        <v>873</v>
      </c>
      <c r="D6" s="43" t="s">
        <v>925</v>
      </c>
      <c r="E6" s="34"/>
      <c r="F6" s="34"/>
    </row>
    <row r="7" ht="50.9" customHeight="1">
      <c r="A7" s="39" t="s">
        <v>820</v>
      </c>
      <c r="B7" s="34" t="s">
        <v>830</v>
      </c>
      <c r="C7" s="34" t="s">
        <v>1441</v>
      </c>
      <c r="D7" s="43" t="s">
        <v>925</v>
      </c>
      <c r="E7" s="36"/>
      <c r="F7" s="34"/>
    </row>
    <row r="8" ht="29.9" customHeight="1">
      <c r="A8" s="39" t="s">
        <v>75</v>
      </c>
      <c r="B8" s="34" t="s">
        <v>76</v>
      </c>
      <c r="C8" s="34" t="s">
        <v>77</v>
      </c>
      <c r="D8" s="43" t="s">
        <v>925</v>
      </c>
      <c r="E8" s="36"/>
      <c r="F8" s="34"/>
    </row>
    <row r="9" ht="48.65" customHeight="1">
      <c r="A9" s="39" t="s">
        <v>47</v>
      </c>
      <c r="B9" s="34" t="s">
        <v>48</v>
      </c>
      <c r="C9" s="34" t="s">
        <v>847</v>
      </c>
      <c r="D9" s="43" t="s">
        <v>925</v>
      </c>
      <c r="E9" s="36"/>
      <c r="F9" s="34"/>
    </row>
    <row r="10" ht="22.5" customHeight="1">
      <c r="A10" s="27" t="s">
        <v>848</v>
      </c>
      <c r="B10" s="28"/>
      <c r="C10" s="28"/>
      <c r="D10" s="29"/>
      <c r="E10" s="36"/>
      <c r="F10" s="34"/>
    </row>
    <row r="11" ht="22.5" customHeight="1">
      <c r="A11" s="40" t="s">
        <v>75</v>
      </c>
      <c r="B11" s="56" t="s">
        <v>858</v>
      </c>
      <c r="C11" s="57"/>
      <c r="D11" s="59"/>
      <c r="E11" s="36"/>
      <c r="F11" s="34"/>
    </row>
    <row r="12" ht="33" customHeight="1">
      <c r="A12" s="40" t="s">
        <v>857</v>
      </c>
      <c r="B12" s="33" t="s">
        <v>859</v>
      </c>
      <c r="C12" s="33"/>
      <c r="D12" s="43"/>
      <c r="E12" s="34"/>
      <c r="F12" s="34"/>
    </row>
    <row r="13" ht="39.65" customHeight="1">
      <c r="A13" s="38" t="s">
        <v>849</v>
      </c>
      <c r="B13" s="33" t="s">
        <v>860</v>
      </c>
      <c r="C13" s="33"/>
      <c r="D13" s="43"/>
    </row>
    <row r="14" ht="38.9" customHeight="1">
      <c r="A14" s="38" t="s">
        <v>851</v>
      </c>
      <c r="B14" s="33" t="s">
        <v>852</v>
      </c>
      <c r="C14" s="33"/>
      <c r="D14" s="43"/>
    </row>
    <row r="15" ht="20.149999999999999" customHeight="1">
      <c r="A15" s="30" t="s">
        <v>59</v>
      </c>
      <c r="B15" s="31"/>
      <c r="C15" s="31"/>
      <c r="D15" s="32"/>
    </row>
    <row r="16" ht="24.65" customHeight="1">
      <c r="A16" s="50" t="s">
        <v>828</v>
      </c>
      <c r="B16" s="51"/>
      <c r="C16" s="52"/>
      <c r="D16" s="43"/>
    </row>
    <row r="17" ht="101.9" customHeight="1">
      <c r="A17" s="38" t="s">
        <v>60</v>
      </c>
      <c r="B17" s="61" t="s">
        <v>874</v>
      </c>
      <c r="C17" s="61" t="s">
        <v>881</v>
      </c>
      <c r="D17" s="62"/>
      <c r="E17" s="61"/>
      <c r="F17" s="61"/>
      <c r="G17" s="61"/>
    </row>
    <row r="18" ht="101.15" customHeight="1">
      <c r="A18" s="38" t="s">
        <v>61</v>
      </c>
      <c r="B18" s="61" t="s">
        <v>875</v>
      </c>
      <c r="C18" s="61" t="s">
        <v>876</v>
      </c>
      <c r="D18" s="62"/>
      <c r="E18" s="61"/>
      <c r="F18" s="61"/>
      <c r="G18" s="61"/>
    </row>
    <row r="19" ht="57.65" customHeight="1">
      <c r="A19" s="38" t="s">
        <v>877</v>
      </c>
      <c r="B19" s="61" t="s">
        <v>878</v>
      </c>
      <c r="C19" s="61" t="s">
        <v>879</v>
      </c>
      <c r="D19" s="62"/>
      <c r="E19" s="61"/>
      <c r="F19" s="61"/>
      <c r="G19" s="61"/>
    </row>
    <row r="20" ht="37.5" customHeight="1">
      <c r="A20" s="53" t="s">
        <v>827</v>
      </c>
      <c r="B20" s="54"/>
      <c r="C20" s="55"/>
      <c r="D20" s="43"/>
    </row>
    <row r="21">
      <c r="A21" s="30" t="s">
        <v>62</v>
      </c>
      <c r="B21" s="31"/>
      <c r="C21" s="31"/>
      <c r="D21" s="32"/>
    </row>
    <row r="22" ht="29.15" customHeight="1">
      <c r="A22" s="39" t="s">
        <v>63</v>
      </c>
      <c r="B22" s="34" t="s">
        <v>78</v>
      </c>
      <c r="C22" s="34" t="s">
        <v>64</v>
      </c>
      <c r="D22" s="43"/>
    </row>
    <row r="23" ht="72" customHeight="1">
      <c r="A23" s="39" t="s">
        <v>65</v>
      </c>
      <c r="B23" s="34" t="s">
        <v>66</v>
      </c>
      <c r="C23" s="34" t="s">
        <v>67</v>
      </c>
      <c r="D23" s="43"/>
    </row>
    <row r="24" ht="29.15" customHeight="1">
      <c r="A24" s="39" t="s">
        <v>68</v>
      </c>
      <c r="B24" s="34" t="s">
        <v>69</v>
      </c>
      <c r="C24" s="34" t="s">
        <v>866</v>
      </c>
      <c r="D24" s="43"/>
    </row>
    <row r="25" ht="101.15" customHeight="1">
      <c r="A25" s="41" t="s">
        <v>70</v>
      </c>
      <c r="B25" s="42" t="s">
        <v>71</v>
      </c>
      <c r="C25" s="42" t="s">
        <v>72</v>
      </c>
      <c r="D25" s="35"/>
    </row>
  </sheetData>
  <mergeCells count="10">
    <mergeCell ref="A21:D21"/>
    <mergeCell ref="A16:C16"/>
    <mergeCell ref="A20:C20"/>
    <mergeCell ref="A2:D2"/>
    <mergeCell ref="A10:D10"/>
    <mergeCell ref="B11:C11"/>
    <mergeCell ref="A15:D15"/>
    <mergeCell ref="B12:C12"/>
    <mergeCell ref="B13:C13"/>
    <mergeCell ref="B14:C14"/>
  </mergeCells>
  <conditionalFormatting sqref="D16 D22:D137 D20">
    <cfRule type="containsText" dxfId="75" priority="7" operator="containsText" text="Yes">
      <formula>NOT(ISERROR(SEARCH("Yes",D16)))</formula>
    </cfRule>
  </conditionalFormatting>
  <conditionalFormatting sqref="D3:D5 D7:D9">
    <cfRule type="containsText" dxfId="74" priority="6" operator="containsText" text="Yes">
      <formula>NOT(ISERROR(SEARCH("Yes",D3)))</formula>
    </cfRule>
  </conditionalFormatting>
  <conditionalFormatting sqref="D12:D14">
    <cfRule type="containsText" dxfId="73" priority="3" operator="containsText" text="Yes">
      <formula>NOT(ISERROR(SEARCH("Yes",D12)))</formula>
    </cfRule>
  </conditionalFormatting>
  <conditionalFormatting sqref="D6">
    <cfRule type="containsText" dxfId="72" priority="1" operator="containsText" text="Yes">
      <formula>NOT(ISERROR(SEARCH("Yes",D6)))</formula>
    </cfRule>
  </conditionalFormatting>
  <hyperlinks>
    <hyperlink ref="C5" r:id="rId1h"/>
  </hyperlinks>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zoomScaleNormal="100" workbookViewId="0">
      <selection activeCell="B4" sqref="B4"/>
    </sheetView>
  </sheetViews>
  <sheetFormatPr defaultRowHeight="15.0" baseColWidth="10"/>
  <cols>
    <col min="1" max="1" width="23.81640625" hidden="0" customWidth="1"/>
    <col min="2" max="2" width="79.453125" hidden="0" customWidth="1"/>
    <col min="3" max="3" width="33.453125" hidden="0" customWidth="1"/>
  </cols>
  <sheetData>
    <row r="1" ht="47.9" customHeight="1">
      <c r="A1" s="72" t="s">
        <v>33</v>
      </c>
      <c r="B1" s="73" t="s">
        <v>34</v>
      </c>
      <c r="C1" s="73" t="s">
        <v>35</v>
      </c>
      <c r="D1" s="74" t="s">
        <v>36</v>
      </c>
    </row>
    <row r="2" ht="116.15" customHeight="1">
      <c r="A2" s="69" t="s">
        <v>880</v>
      </c>
      <c r="B2" s="70" t="s">
        <v>910</v>
      </c>
      <c r="C2" s="70" t="s">
        <v>911</v>
      </c>
      <c r="D2" s="66" t="s">
        <v>925</v>
      </c>
    </row>
    <row r="3" ht="63.75" customHeight="1">
      <c r="A3" s="39" t="s">
        <v>79</v>
      </c>
      <c r="B3" s="65" t="s">
        <v>40</v>
      </c>
      <c r="C3" s="65" t="s">
        <v>41</v>
      </c>
      <c r="D3" s="67" t="s">
        <v>925</v>
      </c>
    </row>
    <row r="4" ht="137.25" customHeight="1">
      <c r="A4" s="75" t="s">
        <v>80</v>
      </c>
      <c r="B4" s="65" t="s">
        <v>909</v>
      </c>
      <c r="C4" s="34" t="s">
        <v>882</v>
      </c>
      <c r="D4" s="67"/>
    </row>
    <row r="5" ht="29.25" customHeight="1">
      <c r="A5" s="75" t="s">
        <v>81</v>
      </c>
      <c r="B5" s="76" t="s">
        <v>82</v>
      </c>
      <c r="C5" s="63" t="s">
        <v>83</v>
      </c>
      <c r="D5" s="67"/>
    </row>
    <row r="6" ht="43.4" customHeight="1">
      <c r="A6" s="41" t="s">
        <v>84</v>
      </c>
      <c r="B6" s="71" t="s">
        <v>884</v>
      </c>
      <c r="C6" s="64" t="s">
        <v>883</v>
      </c>
      <c r="D6" s="68"/>
    </row>
    <row r="8">
      <c r="B8" s="49"/>
    </row>
    <row r="9">
      <c r="B9" s="49"/>
    </row>
  </sheetData>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zoomScaleNormal="100" workbookViewId="0">
      <pane xSplit="1" ySplit="1" topLeftCell="GH9" activePane="bottomRight" state="frozen"/>
      <selection pane="topRight" activeCell="B1" sqref="B1"/>
      <selection pane="bottomLeft" activeCell="A2" sqref="A2"/>
      <selection pane="bottomRight" activeCell="GM31" sqref="GM31"/>
    </sheetView>
  </sheetViews>
  <sheetFormatPr defaultRowHeight="15.0" baseColWidth="10"/>
  <cols>
    <col min="1" max="1" width="11.71" hidden="0" customWidth="1"/>
    <col min="2" max="2" width="11.71" hidden="0" customWidth="1"/>
    <col min="3" max="3" width="11.71" hidden="0" customWidth="1"/>
    <col min="4" max="4" width="11.71" hidden="0" customWidth="1"/>
    <col min="5" max="5" width="11.71" hidden="0" customWidth="1"/>
    <col min="6" max="6" width="11.71" hidden="0" customWidth="1"/>
    <col min="7" max="7" width="11.71" hidden="0" customWidth="1"/>
    <col min="8" max="8" width="11.71" hidden="0" customWidth="1"/>
    <col min="9" max="9" width="11.71" hidden="0" customWidth="1"/>
    <col min="10" max="10" width="11.71" hidden="0" customWidth="1"/>
    <col min="11" max="11" width="11.71" hidden="0" customWidth="1"/>
    <col min="12" max="12" width="11.71" hidden="0" customWidth="1"/>
    <col min="13" max="13" width="11.71" hidden="0" customWidth="1"/>
    <col min="14" max="14" width="11.71" hidden="0" customWidth="1"/>
    <col min="15" max="15" width="11.71" hidden="0" customWidth="1"/>
    <col min="16" max="16" width="11.71" hidden="0" customWidth="1"/>
    <col min="17" max="17" width="11.71" hidden="0" customWidth="1"/>
    <col min="18" max="18" width="11.71" hidden="0" customWidth="1"/>
    <col min="19" max="19" width="11.71" hidden="0" customWidth="1"/>
    <col min="20" max="20" width="11.71" hidden="0" customWidth="1"/>
    <col min="21" max="21" width="11.71" hidden="0" customWidth="1"/>
    <col min="22" max="22" width="11.71" hidden="0" customWidth="1"/>
    <col min="23" max="23" width="11.71" hidden="0" customWidth="1"/>
    <col min="24" max="24" width="11.71" hidden="0" customWidth="1"/>
    <col min="25" max="25" width="11.71" hidden="0" customWidth="1"/>
    <col min="26" max="26" width="11.71" hidden="0" customWidth="1"/>
    <col min="27" max="27" width="11.71" hidden="0" customWidth="1"/>
    <col min="28" max="28" width="11.71" hidden="0" customWidth="1"/>
    <col min="29" max="29" width="11.71" hidden="0" customWidth="1"/>
    <col min="30" max="30" width="11.71" hidden="0" customWidth="1"/>
    <col min="31" max="31" width="11.71" hidden="0" customWidth="1"/>
    <col min="32" max="32" width="11.71" hidden="0" customWidth="1"/>
    <col min="33" max="33" width="11.71" hidden="0" customWidth="1"/>
    <col min="34" max="34" width="11.71" hidden="0" customWidth="1"/>
    <col min="35" max="35" width="11.71" hidden="0" customWidth="1"/>
    <col min="36" max="36" width="11.71" hidden="0" customWidth="1"/>
    <col min="37" max="37" width="11.71" hidden="0" customWidth="1"/>
    <col min="38" max="38" width="11.71" hidden="0" customWidth="1"/>
    <col min="39" max="39" width="11.71" hidden="0" customWidth="1"/>
    <col min="40" max="40" width="11.71" hidden="0" customWidth="1"/>
    <col min="41" max="41" width="11.71" hidden="0" customWidth="1"/>
    <col min="42" max="42" width="11.71" hidden="0" customWidth="1"/>
    <col min="43" max="43" width="11.71" hidden="0" customWidth="1"/>
    <col min="44" max="44" width="11.71" hidden="0" customWidth="1"/>
    <col min="45" max="45" width="11.71" hidden="0" customWidth="1"/>
    <col min="46" max="46" width="11.71" hidden="0" customWidth="1"/>
    <col min="47" max="47" width="11.71" hidden="0" customWidth="1"/>
    <col min="48" max="48" width="11.71" hidden="0" customWidth="1"/>
    <col min="49" max="49" width="11.71" hidden="0" customWidth="1"/>
    <col min="50" max="50" width="11.71" hidden="0" customWidth="1"/>
    <col min="51" max="51" width="11.71" hidden="0" customWidth="1"/>
    <col min="52" max="52" width="11.71" hidden="0" customWidth="1"/>
    <col min="53" max="53" width="11.71" hidden="0" customWidth="1"/>
    <col min="54" max="54" width="11.71" hidden="0" customWidth="1"/>
    <col min="55" max="55" width="11.71" hidden="0" customWidth="1"/>
    <col min="56" max="56" width="11.71" hidden="0" customWidth="1"/>
    <col min="57" max="57" width="11.71" hidden="0" customWidth="1"/>
    <col min="58" max="58" width="11.71" hidden="0" customWidth="1"/>
    <col min="59" max="59" width="11.71" hidden="0" customWidth="1"/>
    <col min="60" max="60" width="11.71" hidden="0" customWidth="1"/>
    <col min="61" max="61" width="11.71" hidden="0" customWidth="1"/>
    <col min="62" max="62" width="11.71" hidden="0" customWidth="1"/>
    <col min="63" max="63" width="11.71" hidden="0" customWidth="1"/>
    <col min="64" max="64" width="11.71" hidden="0" customWidth="1"/>
    <col min="65" max="65" width="11.71" hidden="0" customWidth="1"/>
    <col min="66" max="66" width="11.71" hidden="0" customWidth="1"/>
    <col min="67" max="67" width="11.71" hidden="0" customWidth="1"/>
    <col min="68" max="68" width="11.71" hidden="0" customWidth="1"/>
    <col min="69" max="69" width="11.71" hidden="0" customWidth="1"/>
    <col min="70" max="70" width="11.71" hidden="0" customWidth="1"/>
    <col min="71" max="71" width="11.71" hidden="0" customWidth="1"/>
    <col min="72" max="72" width="11.71" hidden="0" customWidth="1"/>
    <col min="73" max="73" width="11.71" hidden="0" customWidth="1"/>
    <col min="74" max="74" width="11.71" hidden="0" customWidth="1"/>
    <col min="75" max="75" width="11.71" hidden="0" customWidth="1"/>
    <col min="76" max="76" width="11.71" hidden="0" customWidth="1"/>
    <col min="77" max="77" width="11.71" hidden="0" customWidth="1"/>
    <col min="78" max="78" width="11.71" hidden="0" customWidth="1"/>
    <col min="79" max="79" width="11.71" hidden="0" customWidth="1"/>
    <col min="80" max="80" width="11.71" hidden="0" customWidth="1"/>
    <col min="81" max="81" width="11.71" hidden="0" customWidth="1"/>
    <col min="82" max="82" width="11.71" hidden="0" customWidth="1"/>
    <col min="83" max="83" width="11.71" hidden="0" customWidth="1"/>
    <col min="84" max="84" width="11.71" hidden="0" customWidth="1"/>
    <col min="85" max="85" width="11.71" hidden="0" customWidth="1"/>
    <col min="86" max="86" width="11.71" hidden="0" customWidth="1"/>
    <col min="87" max="87" width="11.71" hidden="0" customWidth="1"/>
    <col min="88" max="88" width="11.71" hidden="0" customWidth="1"/>
    <col min="89" max="89" width="11.71" hidden="0" customWidth="1"/>
    <col min="90" max="90" width="11.71" hidden="0" customWidth="1"/>
    <col min="91" max="91" width="11.71" hidden="0" customWidth="1"/>
    <col min="92" max="92" width="11.71" hidden="0" customWidth="1"/>
    <col min="93" max="93" width="11.71" hidden="0" customWidth="1"/>
    <col min="94" max="94" width="11.71" hidden="0" customWidth="1"/>
    <col min="95" max="95" width="11.71" hidden="0" customWidth="1"/>
    <col min="96" max="96" width="11.71" hidden="0" customWidth="1"/>
    <col min="97" max="97" width="11.71" hidden="0" customWidth="1"/>
    <col min="98" max="98" width="11.71" hidden="0" customWidth="1"/>
    <col min="99" max="99" width="11.71" hidden="0" customWidth="1"/>
    <col min="100" max="100" width="11.71" hidden="0" customWidth="1"/>
    <col min="101" max="101" width="11.71" hidden="0" customWidth="1"/>
    <col min="102" max="102" width="11.71" hidden="0" customWidth="1"/>
    <col min="103" max="103" width="11.71" hidden="0" customWidth="1"/>
    <col min="104" max="104" width="11.71" hidden="0" customWidth="1"/>
    <col min="105" max="105" width="11.71" hidden="0" customWidth="1"/>
    <col min="106" max="106" width="11.71" hidden="0" customWidth="1"/>
    <col min="107" max="107" width="11.71" hidden="0" customWidth="1"/>
    <col min="108" max="108" width="11.71" hidden="0" customWidth="1"/>
    <col min="109" max="109" width="11.71" hidden="0" customWidth="1"/>
    <col min="110" max="110" width="11.71" hidden="0" customWidth="1"/>
    <col min="111" max="111" width="11.71" hidden="0" customWidth="1"/>
    <col min="112" max="112" width="11.71" hidden="0" customWidth="1"/>
    <col min="113" max="113" width="11.71" hidden="0" customWidth="1"/>
    <col min="114" max="114" width="11.71" hidden="0" customWidth="1"/>
    <col min="115" max="115" width="11.71" hidden="0" customWidth="1"/>
    <col min="116" max="116" width="11.71" hidden="0" customWidth="1"/>
    <col min="117" max="117" width="11.71" hidden="0" customWidth="1"/>
    <col min="118" max="118" width="11.71" hidden="0" customWidth="1"/>
    <col min="119" max="119" width="11.71" hidden="0" customWidth="1"/>
    <col min="120" max="120" width="11.71" hidden="0" customWidth="1"/>
    <col min="121" max="121" width="11.71" hidden="0" customWidth="1"/>
    <col min="122" max="122" width="11.71" hidden="0" customWidth="1"/>
    <col min="123" max="123" width="11.71" hidden="0" customWidth="1"/>
    <col min="124" max="124" width="11.71" hidden="0" customWidth="1"/>
    <col min="125" max="125" width="11.71" hidden="0" customWidth="1"/>
    <col min="126" max="126" width="11.71" hidden="0" customWidth="1"/>
    <col min="127" max="127" width="11.71" hidden="0" customWidth="1"/>
    <col min="128" max="128" width="11.71" hidden="0" customWidth="1"/>
    <col min="129" max="129" width="11.71" hidden="0" customWidth="1"/>
    <col min="130" max="130" width="11.71" hidden="0" customWidth="1"/>
    <col min="131" max="131" width="11.71" hidden="0" customWidth="1"/>
    <col min="132" max="132" width="11.71" hidden="0" customWidth="1"/>
    <col min="133" max="133" width="11.71" hidden="0" customWidth="1"/>
    <col min="134" max="134" width="11.71" hidden="0" customWidth="1"/>
    <col min="135" max="135" width="11.71" hidden="0" customWidth="1"/>
    <col min="136" max="136" width="11.71" hidden="0" customWidth="1"/>
    <col min="137" max="137" width="11.71" hidden="0" customWidth="1"/>
    <col min="138" max="138" width="11.71" hidden="0" customWidth="1"/>
    <col min="139" max="139" width="11.71" hidden="0" customWidth="1"/>
    <col min="140" max="140" width="11.71" hidden="0" customWidth="1"/>
    <col min="141" max="141" width="11.71" hidden="0" customWidth="1"/>
    <col min="142" max="142" width="11.71" hidden="0" customWidth="1"/>
    <col min="143" max="143" width="11.71" hidden="0" customWidth="1"/>
    <col min="144" max="144" width="11.71" hidden="0" customWidth="1"/>
    <col min="145" max="145" width="11.71" hidden="0" customWidth="1"/>
    <col min="146" max="146" width="11.71" hidden="0" customWidth="1"/>
    <col min="147" max="147" width="11.71" hidden="0" customWidth="1"/>
    <col min="148" max="148" width="11.71" hidden="0" customWidth="1"/>
    <col min="149" max="149" width="11.71" hidden="0" customWidth="1"/>
    <col min="150" max="150" width="11.71" hidden="0" customWidth="1"/>
    <col min="151" max="151" width="11.71" hidden="0" customWidth="1"/>
    <col min="152" max="152" width="11.71" hidden="0" customWidth="1"/>
    <col min="153" max="153" width="11.71" hidden="0" customWidth="1"/>
    <col min="154" max="154" width="11.71" hidden="0" customWidth="1"/>
    <col min="155" max="155" width="11.71" hidden="0" customWidth="1"/>
    <col min="156" max="156" width="11.71" hidden="0" customWidth="1"/>
    <col min="157" max="157" width="11.71" hidden="0" customWidth="1"/>
    <col min="158" max="158" width="11.71" hidden="0" customWidth="1"/>
    <col min="159" max="159" width="11.71" hidden="0" customWidth="1"/>
    <col min="160" max="160" width="11.71" hidden="0" customWidth="1"/>
    <col min="161" max="161" width="11.71" hidden="0" customWidth="1"/>
    <col min="162" max="162" width="11.71" hidden="0" customWidth="1"/>
    <col min="163" max="163" width="11.71" hidden="0" customWidth="1"/>
    <col min="164" max="164" width="11.71" hidden="0" customWidth="1"/>
    <col min="165" max="165" width="11.71" hidden="0" customWidth="1"/>
    <col min="166" max="166" width="11.71" hidden="0" customWidth="1"/>
    <col min="167" max="167" width="11.71" hidden="0" customWidth="1"/>
    <col min="168" max="168" width="11.71" hidden="0" customWidth="1"/>
    <col min="169" max="169" width="11.71" hidden="0" customWidth="1"/>
    <col min="170" max="170" width="11.71" hidden="0" customWidth="1"/>
    <col min="171" max="171" width="11.71" hidden="0" customWidth="1"/>
    <col min="172" max="172" width="11.71" hidden="0" customWidth="1"/>
    <col min="173" max="173" width="11.71" hidden="0" customWidth="1"/>
    <col min="174" max="174" width="11.71" hidden="0" customWidth="1"/>
    <col min="175" max="175" width="11.71" hidden="0" customWidth="1"/>
    <col min="176" max="176" width="11.71" hidden="0" customWidth="1"/>
    <col min="177" max="177" width="11.71" hidden="0" customWidth="1"/>
    <col min="178" max="178" width="11.71" hidden="0" customWidth="1"/>
    <col min="179" max="179" width="11.71" hidden="0" customWidth="1"/>
    <col min="180" max="180" width="11.71" hidden="0" customWidth="1"/>
    <col min="181" max="181" width="11.71" hidden="0" customWidth="1"/>
    <col min="182" max="182" width="11.71" hidden="0" customWidth="1"/>
    <col min="183" max="183" width="11.71" hidden="0" customWidth="1"/>
    <col min="184" max="184" width="11.71" hidden="0" customWidth="1"/>
    <col min="185" max="185" width="11.71" hidden="0" customWidth="1"/>
    <col min="186" max="186" width="11.71" hidden="0" customWidth="1"/>
    <col min="187" max="187" width="11.71" hidden="0" customWidth="1"/>
    <col min="188" max="188" width="11.71" hidden="0" customWidth="1"/>
    <col min="189" max="189" width="11.71" hidden="0" customWidth="1"/>
    <col min="190" max="190" width="11.71" hidden="0" customWidth="1"/>
    <col min="191" max="191" width="11.71" hidden="0" customWidth="1"/>
    <col min="192" max="192" width="11.71" hidden="0" customWidth="1"/>
    <col min="193" max="193" width="11.71" hidden="0" customWidth="1"/>
    <col min="194" max="194" width="11.71" hidden="0" customWidth="1"/>
    <col min="195" max="195" width="11.71" hidden="0" customWidth="1"/>
    <col min="196" max="196" width="11.71" hidden="0" customWidth="1"/>
    <col min="197" max="197" width="11.71" hidden="0" customWidth="1"/>
    <col min="198" max="198" width="11.71" hidden="0" customWidth="1"/>
    <col min="199" max="199" width="11.71" hidden="0" customWidth="1"/>
    <col min="200" max="200" width="11.71" hidden="0" customWidth="1"/>
    <col min="201" max="201" width="11.71" hidden="0" customWidth="1"/>
    <col min="202" max="202" width="11.71" hidden="0" customWidth="1"/>
    <col min="203" max="203" width="11.71" hidden="0" customWidth="1"/>
    <col min="204" max="204" width="11.71" hidden="0" customWidth="1"/>
    <col min="205" max="205" width="11.71" hidden="0" customWidth="1"/>
    <col min="206" max="206" width="11.71" hidden="0" customWidth="1"/>
    <col min="207" max="207" width="11.71" hidden="0" customWidth="1"/>
    <col min="208" max="208" width="11.71" hidden="0" customWidth="1"/>
    <col min="209" max="209" width="11.71" hidden="0" customWidth="1"/>
    <col min="210" max="210" width="11.71" hidden="0" customWidth="1"/>
    <col min="211" max="211" width="11.71" hidden="0" customWidth="1"/>
    <col min="212" max="212" width="11.71" hidden="0" customWidth="1"/>
    <col min="213" max="213" width="11.71" hidden="0" customWidth="1"/>
    <col min="214" max="214" width="11.71" hidden="0" customWidth="1"/>
    <col min="215" max="215" width="11.71" hidden="0" customWidth="1"/>
  </cols>
  <sheetData>
    <row r="1">
      <c r="A1" s="104" t="s">
        <v>2312</v>
      </c>
      <c r="B1" s="104" t="s">
        <v>2313</v>
      </c>
      <c r="C1" s="104" t="s">
        <v>2314</v>
      </c>
      <c r="D1" s="104" t="s">
        <v>2315</v>
      </c>
      <c r="E1" s="104" t="s">
        <v>2316</v>
      </c>
      <c r="F1" s="104" t="s">
        <v>2317</v>
      </c>
      <c r="G1" s="104" t="s">
        <v>2318</v>
      </c>
      <c r="H1" s="104" t="s">
        <v>2319</v>
      </c>
      <c r="I1" s="104" t="s">
        <v>2320</v>
      </c>
      <c r="J1" s="104" t="s">
        <v>2321</v>
      </c>
      <c r="K1" s="104" t="s">
        <v>2322</v>
      </c>
      <c r="L1" s="104" t="s">
        <v>2323</v>
      </c>
      <c r="M1" s="104" t="s">
        <v>2324</v>
      </c>
      <c r="N1" s="104" t="s">
        <v>2325</v>
      </c>
      <c r="O1" s="104" t="s">
        <v>2326</v>
      </c>
      <c r="P1" s="104" t="s">
        <v>2327</v>
      </c>
      <c r="Q1" s="104" t="s">
        <v>2328</v>
      </c>
      <c r="R1" s="104" t="s">
        <v>2329</v>
      </c>
      <c r="S1" s="104" t="s">
        <v>2330</v>
      </c>
      <c r="T1" s="104" t="s">
        <v>2331</v>
      </c>
      <c r="U1" s="104" t="s">
        <v>2332</v>
      </c>
      <c r="V1" s="104" t="s">
        <v>2333</v>
      </c>
      <c r="W1" s="104" t="s">
        <v>2334</v>
      </c>
      <c r="X1" s="104" t="s">
        <v>2335</v>
      </c>
      <c r="Y1" s="104" t="s">
        <v>2336</v>
      </c>
      <c r="Z1" s="104" t="s">
        <v>2337</v>
      </c>
      <c r="AA1" s="104" t="s">
        <v>2338</v>
      </c>
      <c r="AB1" s="104" t="s">
        <v>2339</v>
      </c>
      <c r="AC1" s="104" t="s">
        <v>2340</v>
      </c>
      <c r="AD1" s="104" t="s">
        <v>2341</v>
      </c>
      <c r="AE1" s="104" t="s">
        <v>2342</v>
      </c>
      <c r="AF1" s="104" t="s">
        <v>2343</v>
      </c>
      <c r="AG1" s="104" t="s">
        <v>2344</v>
      </c>
      <c r="AH1" s="104" t="s">
        <v>2345</v>
      </c>
      <c r="AI1" s="104" t="s">
        <v>2346</v>
      </c>
      <c r="AJ1" s="104" t="s">
        <v>2347</v>
      </c>
      <c r="AK1" s="104" t="s">
        <v>2348</v>
      </c>
      <c r="AL1" s="104" t="s">
        <v>2349</v>
      </c>
      <c r="AM1" s="104" t="s">
        <v>2350</v>
      </c>
      <c r="AN1" s="104" t="s">
        <v>2351</v>
      </c>
      <c r="AO1" s="104" t="s">
        <v>2352</v>
      </c>
      <c r="AP1" s="104" t="s">
        <v>2353</v>
      </c>
      <c r="AQ1" s="104" t="s">
        <v>2354</v>
      </c>
      <c r="AR1" s="104" t="s">
        <v>2355</v>
      </c>
      <c r="AS1" s="104" t="s">
        <v>2356</v>
      </c>
      <c r="AT1" s="104" t="s">
        <v>2357</v>
      </c>
      <c r="AU1" s="104" t="s">
        <v>2358</v>
      </c>
      <c r="AV1" s="104" t="s">
        <v>2359</v>
      </c>
      <c r="AW1" s="104" t="s">
        <v>2360</v>
      </c>
      <c r="AX1" s="104" t="s">
        <v>2361</v>
      </c>
      <c r="AY1" s="104" t="s">
        <v>2362</v>
      </c>
      <c r="AZ1" s="104" t="s">
        <v>2363</v>
      </c>
      <c r="BA1" s="104" t="s">
        <v>2364</v>
      </c>
      <c r="BB1" s="104" t="s">
        <v>2365</v>
      </c>
      <c r="BC1" s="104" t="s">
        <v>2366</v>
      </c>
      <c r="BD1" s="104" t="s">
        <v>2367</v>
      </c>
      <c r="BE1" s="104" t="s">
        <v>2368</v>
      </c>
      <c r="BF1" s="104" t="s">
        <v>2369</v>
      </c>
      <c r="BG1" s="104" t="s">
        <v>2370</v>
      </c>
      <c r="BH1" s="104" t="s">
        <v>2371</v>
      </c>
      <c r="BI1" s="104" t="s">
        <v>2372</v>
      </c>
      <c r="BJ1" s="104" t="s">
        <v>2373</v>
      </c>
      <c r="BK1" s="104" t="s">
        <v>2374</v>
      </c>
      <c r="BL1" s="104" t="s">
        <v>2375</v>
      </c>
      <c r="BM1" s="104" t="s">
        <v>2376</v>
      </c>
      <c r="BN1" s="104" t="s">
        <v>2377</v>
      </c>
      <c r="BO1" s="104" t="s">
        <v>2378</v>
      </c>
      <c r="BP1" s="104" t="s">
        <v>2379</v>
      </c>
      <c r="BQ1" s="104" t="s">
        <v>2380</v>
      </c>
      <c r="BR1" s="104" t="s">
        <v>2381</v>
      </c>
      <c r="BS1" s="104" t="s">
        <v>2382</v>
      </c>
      <c r="BT1" s="104" t="s">
        <v>2383</v>
      </c>
      <c r="BU1" s="104" t="s">
        <v>2384</v>
      </c>
      <c r="BV1" s="104" t="s">
        <v>2385</v>
      </c>
      <c r="BW1" s="104" t="s">
        <v>2386</v>
      </c>
      <c r="BX1" s="104" t="s">
        <v>2387</v>
      </c>
      <c r="BY1" s="104" t="s">
        <v>2388</v>
      </c>
      <c r="BZ1" s="104" t="s">
        <v>2389</v>
      </c>
      <c r="CA1" s="104" t="s">
        <v>2390</v>
      </c>
      <c r="CB1" s="104" t="s">
        <v>2391</v>
      </c>
      <c r="CC1" s="104" t="s">
        <v>2392</v>
      </c>
      <c r="CD1" s="104" t="s">
        <v>2393</v>
      </c>
      <c r="CE1" s="104" t="s">
        <v>2394</v>
      </c>
      <c r="CF1" s="104" t="s">
        <v>2395</v>
      </c>
      <c r="CG1" s="104" t="s">
        <v>2396</v>
      </c>
      <c r="CH1" s="104" t="s">
        <v>2397</v>
      </c>
      <c r="CI1" s="104" t="s">
        <v>2398</v>
      </c>
      <c r="CJ1" s="104" t="s">
        <v>2399</v>
      </c>
      <c r="CK1" s="104" t="s">
        <v>2400</v>
      </c>
      <c r="CL1" s="104" t="s">
        <v>2401</v>
      </c>
      <c r="CM1" s="104" t="s">
        <v>2402</v>
      </c>
      <c r="CN1" s="104" t="s">
        <v>2403</v>
      </c>
      <c r="CO1" s="104" t="s">
        <v>2404</v>
      </c>
      <c r="CP1" s="104" t="s">
        <v>2405</v>
      </c>
      <c r="CQ1" s="104" t="s">
        <v>2406</v>
      </c>
      <c r="CR1" s="104" t="s">
        <v>2407</v>
      </c>
      <c r="CS1" s="104" t="s">
        <v>2408</v>
      </c>
      <c r="CT1" s="104" t="s">
        <v>2409</v>
      </c>
      <c r="CU1" s="104" t="s">
        <v>2410</v>
      </c>
      <c r="CV1" s="104" t="s">
        <v>2411</v>
      </c>
      <c r="CW1" s="104" t="s">
        <v>2412</v>
      </c>
      <c r="CX1" s="104" t="s">
        <v>2413</v>
      </c>
      <c r="CY1" s="104" t="s">
        <v>2414</v>
      </c>
      <c r="CZ1" s="104" t="s">
        <v>2415</v>
      </c>
      <c r="DA1" s="104" t="s">
        <v>2416</v>
      </c>
      <c r="DB1" s="104" t="s">
        <v>2417</v>
      </c>
      <c r="DC1" s="104" t="s">
        <v>2418</v>
      </c>
      <c r="DD1" s="104" t="s">
        <v>2419</v>
      </c>
      <c r="DE1" s="104" t="s">
        <v>2420</v>
      </c>
      <c r="DF1" s="104" t="s">
        <v>2421</v>
      </c>
      <c r="DG1" s="104" t="s">
        <v>2422</v>
      </c>
      <c r="DH1" s="104" t="s">
        <v>2423</v>
      </c>
      <c r="DI1" s="104" t="s">
        <v>2424</v>
      </c>
      <c r="DJ1" s="104" t="s">
        <v>2425</v>
      </c>
      <c r="DK1" s="104" t="s">
        <v>2426</v>
      </c>
      <c r="DL1" s="104" t="s">
        <v>2427</v>
      </c>
      <c r="DM1" s="104" t="s">
        <v>2428</v>
      </c>
      <c r="DN1" s="104" t="s">
        <v>2429</v>
      </c>
      <c r="DO1" s="104" t="s">
        <v>2430</v>
      </c>
      <c r="DP1" s="104" t="s">
        <v>2431</v>
      </c>
      <c r="DQ1" s="104" t="s">
        <v>2432</v>
      </c>
      <c r="DR1" s="104" t="s">
        <v>2433</v>
      </c>
      <c r="DS1" s="104" t="s">
        <v>2434</v>
      </c>
      <c r="DT1" s="104" t="s">
        <v>2435</v>
      </c>
      <c r="DU1" s="104" t="s">
        <v>2436</v>
      </c>
      <c r="DV1" s="104" t="s">
        <v>2437</v>
      </c>
      <c r="DW1" s="104" t="s">
        <v>2438</v>
      </c>
      <c r="DX1" s="104" t="s">
        <v>2439</v>
      </c>
      <c r="DY1" s="104" t="s">
        <v>2440</v>
      </c>
      <c r="DZ1" s="104" t="s">
        <v>2441</v>
      </c>
      <c r="EA1" s="104" t="s">
        <v>2442</v>
      </c>
      <c r="EB1" s="104" t="s">
        <v>2443</v>
      </c>
      <c r="EC1" s="104" t="s">
        <v>2444</v>
      </c>
      <c r="ED1" s="104" t="s">
        <v>2445</v>
      </c>
      <c r="EE1" s="104" t="s">
        <v>2446</v>
      </c>
      <c r="EF1" s="104" t="s">
        <v>2447</v>
      </c>
      <c r="EG1" s="104" t="s">
        <v>2448</v>
      </c>
      <c r="EH1" s="104" t="s">
        <v>2449</v>
      </c>
      <c r="EI1" s="104" t="s">
        <v>2450</v>
      </c>
      <c r="EJ1" s="104" t="s">
        <v>2451</v>
      </c>
      <c r="EK1" s="104" t="s">
        <v>2452</v>
      </c>
      <c r="EL1" s="104" t="s">
        <v>2453</v>
      </c>
      <c r="EM1" s="104" t="s">
        <v>2454</v>
      </c>
      <c r="EN1" s="104" t="s">
        <v>2455</v>
      </c>
      <c r="EO1" s="104" t="s">
        <v>2456</v>
      </c>
      <c r="EP1" s="104" t="s">
        <v>2457</v>
      </c>
      <c r="EQ1" s="104" t="s">
        <v>2458</v>
      </c>
      <c r="ER1" s="104" t="s">
        <v>2459</v>
      </c>
      <c r="ES1" s="104" t="s">
        <v>2460</v>
      </c>
      <c r="ET1" s="104" t="s">
        <v>2461</v>
      </c>
      <c r="EU1" s="104" t="s">
        <v>2462</v>
      </c>
      <c r="EV1" s="104" t="s">
        <v>2463</v>
      </c>
      <c r="EW1" s="104" t="s">
        <v>2464</v>
      </c>
      <c r="EX1" s="104" t="s">
        <v>2465</v>
      </c>
      <c r="EY1" s="104" t="s">
        <v>2466</v>
      </c>
      <c r="EZ1" s="104" t="s">
        <v>2467</v>
      </c>
      <c r="FA1" s="104" t="s">
        <v>2468</v>
      </c>
      <c r="FB1" s="104" t="s">
        <v>2469</v>
      </c>
      <c r="FC1" s="104" t="s">
        <v>2470</v>
      </c>
      <c r="FD1" s="104" t="s">
        <v>2471</v>
      </c>
      <c r="FE1" s="104" t="s">
        <v>2472</v>
      </c>
      <c r="FF1" s="104" t="s">
        <v>2473</v>
      </c>
      <c r="FG1" s="104" t="s">
        <v>2474</v>
      </c>
      <c r="FH1" s="104" t="s">
        <v>2475</v>
      </c>
      <c r="FI1" s="104" t="s">
        <v>2476</v>
      </c>
      <c r="FJ1" s="104" t="s">
        <v>2477</v>
      </c>
      <c r="FK1" s="104" t="s">
        <v>2478</v>
      </c>
      <c r="FL1" s="104" t="s">
        <v>2479</v>
      </c>
      <c r="FM1" s="104" t="s">
        <v>2480</v>
      </c>
      <c r="FN1" s="104" t="s">
        <v>2481</v>
      </c>
      <c r="FO1" s="104" t="s">
        <v>2482</v>
      </c>
      <c r="FP1" s="104" t="s">
        <v>2483</v>
      </c>
      <c r="FQ1" s="104" t="s">
        <v>2484</v>
      </c>
      <c r="FR1" s="104" t="s">
        <v>2485</v>
      </c>
      <c r="FS1" s="104" t="s">
        <v>2486</v>
      </c>
      <c r="FT1" s="104" t="s">
        <v>2487</v>
      </c>
      <c r="FU1" s="104" t="s">
        <v>2488</v>
      </c>
      <c r="FV1" s="104" t="s">
        <v>2489</v>
      </c>
      <c r="FW1" s="104" t="s">
        <v>2490</v>
      </c>
      <c r="FX1" s="104" t="s">
        <v>2491</v>
      </c>
      <c r="FY1" s="104" t="s">
        <v>2492</v>
      </c>
      <c r="FZ1" s="104" t="s">
        <v>2493</v>
      </c>
      <c r="GA1" s="104" t="s">
        <v>2494</v>
      </c>
      <c r="GB1" s="104" t="s">
        <v>2495</v>
      </c>
      <c r="GC1" s="104" t="s">
        <v>2496</v>
      </c>
      <c r="GD1" s="104" t="s">
        <v>2497</v>
      </c>
      <c r="GE1" s="104" t="s">
        <v>2498</v>
      </c>
      <c r="GF1" s="104" t="s">
        <v>2499</v>
      </c>
      <c r="GG1" s="104" t="s">
        <v>2500</v>
      </c>
      <c r="GH1" s="104" t="s">
        <v>2501</v>
      </c>
      <c r="GI1" s="104" t="s">
        <v>2502</v>
      </c>
      <c r="GJ1" s="104" t="s">
        <v>2503</v>
      </c>
      <c r="GK1" s="104" t="s">
        <v>2504</v>
      </c>
      <c r="GL1" s="104" t="s">
        <v>2505</v>
      </c>
      <c r="GM1" s="104" t="s">
        <v>2506</v>
      </c>
      <c r="GN1" s="104" t="s">
        <v>2507</v>
      </c>
      <c r="GO1" s="104" t="s">
        <v>2508</v>
      </c>
      <c r="GP1" s="104" t="s">
        <v>2509</v>
      </c>
      <c r="GQ1" s="104" t="s">
        <v>2510</v>
      </c>
      <c r="GR1" s="104" t="s">
        <v>2511</v>
      </c>
      <c r="GS1" s="104" t="s">
        <v>2512</v>
      </c>
      <c r="GT1" s="104" t="s">
        <v>2513</v>
      </c>
      <c r="GU1" s="104" t="s">
        <v>2514</v>
      </c>
      <c r="GV1" s="104" t="s">
        <v>2515</v>
      </c>
      <c r="GW1" s="104" t="s">
        <v>2516</v>
      </c>
      <c r="GX1" s="104" t="s">
        <v>2517</v>
      </c>
      <c r="GY1" s="104" t="s">
        <v>2518</v>
      </c>
      <c r="GZ1" s="104" t="s">
        <v>2519</v>
      </c>
      <c r="HA1" s="104" t="s">
        <v>2520</v>
      </c>
      <c r="HB1" s="104" t="s">
        <v>2521</v>
      </c>
      <c r="HC1" s="104" t="s">
        <v>2522</v>
      </c>
      <c r="HD1" s="104" t="s">
        <v>2523</v>
      </c>
      <c r="HE1" s="104" t="s">
        <v>2524</v>
      </c>
      <c r="HF1" s="104" t="s">
        <v>2525</v>
      </c>
      <c r="HG1" s="104" t="s">
        <v>2526</v>
      </c>
    </row>
    <row r="2">
      <c r="A2" s="63" t="s">
        <v>2527</v>
      </c>
      <c r="B2" s="63" t="n">
        <v>1051.2</v>
      </c>
      <c r="C2" s="63" t="n">
        <v>1067.4</v>
      </c>
      <c r="D2" s="63" t="n">
        <v>1086.1</v>
      </c>
      <c r="E2" s="63" t="n">
        <v>1088.6</v>
      </c>
      <c r="F2" s="63" t="n">
        <v>1135.2</v>
      </c>
      <c r="G2" s="63" t="n">
        <v>1156.3</v>
      </c>
      <c r="H2" s="63" t="n">
        <v>1177.7</v>
      </c>
      <c r="I2" s="63" t="n">
        <v>1190.3</v>
      </c>
      <c r="J2" s="63" t="n">
        <v>1230.6</v>
      </c>
      <c r="K2" s="63" t="n">
        <v>1266.4</v>
      </c>
      <c r="L2" s="63" t="n">
        <v>1290.6</v>
      </c>
      <c r="M2" s="63" t="n">
        <v>1328.9</v>
      </c>
      <c r="N2" s="63" t="n">
        <v>1377.5</v>
      </c>
      <c r="O2" s="63" t="n">
        <v>1413.9</v>
      </c>
      <c r="P2" s="63" t="n">
        <v>1433.8</v>
      </c>
      <c r="Q2" s="63" t="n">
        <v>1476.3</v>
      </c>
      <c r="R2" s="63" t="n">
        <v>1491.2</v>
      </c>
      <c r="S2" s="63" t="n">
        <v>1530.1</v>
      </c>
      <c r="T2" s="63" t="n">
        <v>1560</v>
      </c>
      <c r="U2" s="63" t="n">
        <v>1599.7</v>
      </c>
      <c r="V2" s="63" t="n">
        <v>1616.1</v>
      </c>
      <c r="W2" s="63" t="n">
        <v>1651.9</v>
      </c>
      <c r="X2" s="63" t="n">
        <v>1709.8</v>
      </c>
      <c r="Y2" s="63" t="n">
        <v>1761.8</v>
      </c>
      <c r="Z2" s="63" t="n">
        <v>1820.5</v>
      </c>
      <c r="AA2" s="63" t="n">
        <v>1852.3</v>
      </c>
      <c r="AB2" s="63" t="n">
        <v>1886.6</v>
      </c>
      <c r="AC2" s="63" t="n">
        <v>1934.3</v>
      </c>
      <c r="AD2" s="63" t="n">
        <v>1988.6</v>
      </c>
      <c r="AE2" s="63" t="n">
        <v>2055.9</v>
      </c>
      <c r="AF2" s="63" t="n">
        <v>2118.5</v>
      </c>
      <c r="AG2" s="63" t="n">
        <v>2164.3</v>
      </c>
      <c r="AH2" s="63" t="n">
        <v>2202.8</v>
      </c>
      <c r="AI2" s="63" t="n">
        <v>2331.6</v>
      </c>
      <c r="AJ2" s="63" t="n">
        <v>2395.1</v>
      </c>
      <c r="AK2" s="63" t="n">
        <v>2476.9</v>
      </c>
      <c r="AL2" s="63" t="n">
        <v>2526.6</v>
      </c>
      <c r="AM2" s="63" t="n">
        <v>2591.2</v>
      </c>
      <c r="AN2" s="63" t="n">
        <v>2667.6</v>
      </c>
      <c r="AO2" s="63" t="n">
        <v>2723.9</v>
      </c>
      <c r="AP2" s="63" t="n">
        <v>2789.8</v>
      </c>
      <c r="AQ2" s="63" t="n">
        <v>2797.4</v>
      </c>
      <c r="AR2" s="63" t="n">
        <v>2856.5</v>
      </c>
      <c r="AS2" s="63" t="n">
        <v>2985.6</v>
      </c>
      <c r="AT2" s="63" t="n">
        <v>3124.2</v>
      </c>
      <c r="AU2" s="63" t="n">
        <v>3162.5</v>
      </c>
      <c r="AV2" s="63" t="n">
        <v>3260.6</v>
      </c>
      <c r="AW2" s="63" t="n">
        <v>3280.8</v>
      </c>
      <c r="AX2" s="63" t="n">
        <v>3274.3</v>
      </c>
      <c r="AY2" s="63" t="n">
        <v>3332</v>
      </c>
      <c r="AZ2" s="63" t="n">
        <v>3366.3</v>
      </c>
      <c r="BA2" s="63" t="n">
        <v>3402.6</v>
      </c>
      <c r="BB2" s="63" t="n">
        <v>3473.4</v>
      </c>
      <c r="BC2" s="63" t="n">
        <v>3578.8</v>
      </c>
      <c r="BD2" s="63" t="n">
        <v>3689.2</v>
      </c>
      <c r="BE2" s="63" t="n">
        <v>3794.7</v>
      </c>
      <c r="BF2" s="63" t="n">
        <v>3908.1</v>
      </c>
      <c r="BG2" s="63" t="n">
        <v>4009.6</v>
      </c>
      <c r="BH2" s="63" t="n">
        <v>4084.3</v>
      </c>
      <c r="BI2" s="63" t="n">
        <v>4148.6</v>
      </c>
      <c r="BJ2" s="63" t="n">
        <v>4230.2</v>
      </c>
      <c r="BK2" s="63" t="n">
        <v>4294.9</v>
      </c>
      <c r="BL2" s="63" t="n">
        <v>4386.8</v>
      </c>
      <c r="BM2" s="63" t="n">
        <v>4444.1</v>
      </c>
      <c r="BN2" s="63" t="n">
        <v>4507.9</v>
      </c>
      <c r="BO2" s="63" t="n">
        <v>4545.3</v>
      </c>
      <c r="BP2" s="63" t="n">
        <v>4607.7</v>
      </c>
      <c r="BQ2" s="63" t="n">
        <v>4657.6</v>
      </c>
      <c r="BR2" s="63" t="n">
        <v>4722.2</v>
      </c>
      <c r="BS2" s="63" t="n">
        <v>4806.2</v>
      </c>
      <c r="BT2" s="63" t="n">
        <v>4884.6</v>
      </c>
      <c r="BU2" s="63" t="n">
        <v>5008</v>
      </c>
      <c r="BV2" s="63" t="n">
        <v>5073.4</v>
      </c>
      <c r="BW2" s="63" t="n">
        <v>5190</v>
      </c>
      <c r="BX2" s="63" t="n">
        <v>5282.8</v>
      </c>
      <c r="BY2" s="63" t="n">
        <v>5399.5</v>
      </c>
      <c r="BZ2" s="63" t="n">
        <v>5511.3</v>
      </c>
      <c r="CA2" s="63" t="n">
        <v>5612.5</v>
      </c>
      <c r="CB2" s="63" t="n">
        <v>5695.4</v>
      </c>
      <c r="CC2" s="63" t="n">
        <v>5747.2</v>
      </c>
      <c r="CD2" s="63" t="n">
        <v>5872.7</v>
      </c>
      <c r="CE2" s="63" t="n">
        <v>5960</v>
      </c>
      <c r="CF2" s="63" t="n">
        <v>6015.1</v>
      </c>
      <c r="CG2" s="63" t="n">
        <v>6004.7</v>
      </c>
      <c r="CH2" s="63" t="n">
        <v>6035.2</v>
      </c>
      <c r="CI2" s="63" t="n">
        <v>6126.9</v>
      </c>
      <c r="CJ2" s="63" t="n">
        <v>6205.9</v>
      </c>
      <c r="CK2" s="63" t="n">
        <v>6264.5</v>
      </c>
      <c r="CL2" s="63" t="n">
        <v>6363.1</v>
      </c>
      <c r="CM2" s="63" t="n">
        <v>6470.8</v>
      </c>
      <c r="CN2" s="63" t="n">
        <v>6566.6</v>
      </c>
      <c r="CO2" s="63" t="n">
        <v>6680.8</v>
      </c>
      <c r="CP2" s="63" t="n">
        <v>6729.5</v>
      </c>
      <c r="CQ2" s="63" t="n">
        <v>6808.9</v>
      </c>
      <c r="CR2" s="63" t="n">
        <v>6882.1</v>
      </c>
      <c r="CS2" s="63" t="n">
        <v>7013.7</v>
      </c>
      <c r="CT2" s="63" t="n">
        <v>7115.7</v>
      </c>
      <c r="CU2" s="63" t="n">
        <v>7246.9</v>
      </c>
      <c r="CV2" s="63" t="n">
        <v>7331.1</v>
      </c>
      <c r="CW2" s="63" t="n">
        <v>7455.3</v>
      </c>
      <c r="CX2" s="63" t="n">
        <v>7522.3</v>
      </c>
      <c r="CY2" s="63" t="n">
        <v>7581</v>
      </c>
      <c r="CZ2" s="63" t="n">
        <v>7683.1</v>
      </c>
      <c r="DA2" s="63" t="n">
        <v>7772.6</v>
      </c>
      <c r="DB2" s="63" t="n">
        <v>7868.5</v>
      </c>
      <c r="DC2" s="63" t="n">
        <v>8032.8</v>
      </c>
      <c r="DD2" s="63" t="n">
        <v>8131.4</v>
      </c>
      <c r="DE2" s="63" t="n">
        <v>8259.8</v>
      </c>
      <c r="DF2" s="63" t="n">
        <v>8362.7</v>
      </c>
      <c r="DG2" s="63" t="n">
        <v>8518.8</v>
      </c>
      <c r="DH2" s="63" t="n">
        <v>8662.8</v>
      </c>
      <c r="DI2" s="63" t="n">
        <v>8765.9</v>
      </c>
      <c r="DJ2" s="63" t="n">
        <v>8866.5</v>
      </c>
      <c r="DK2" s="63" t="n">
        <v>8969.7</v>
      </c>
      <c r="DL2" s="63" t="n">
        <v>9121.1</v>
      </c>
      <c r="DM2" s="63" t="n">
        <v>9294</v>
      </c>
      <c r="DN2" s="63" t="n">
        <v>9411.7</v>
      </c>
      <c r="DO2" s="63" t="n">
        <v>9526.2</v>
      </c>
      <c r="DP2" s="63" t="n">
        <v>9686.6</v>
      </c>
      <c r="DQ2" s="63" t="n">
        <v>9900.2</v>
      </c>
      <c r="DR2" s="63" t="n">
        <v>10002.2</v>
      </c>
      <c r="DS2" s="63" t="n">
        <v>10247.7</v>
      </c>
      <c r="DT2" s="63" t="n">
        <v>10318.2</v>
      </c>
      <c r="DU2" s="63" t="n">
        <v>10435.7</v>
      </c>
      <c r="DV2" s="63" t="n">
        <v>10470.2</v>
      </c>
      <c r="DW2" s="63" t="n">
        <v>10599</v>
      </c>
      <c r="DX2" s="63" t="n">
        <v>10598</v>
      </c>
      <c r="DY2" s="63" t="n">
        <v>10660.5</v>
      </c>
      <c r="DZ2" s="63" t="n">
        <v>10783.5</v>
      </c>
      <c r="EA2" s="63" t="n">
        <v>10887.5</v>
      </c>
      <c r="EB2" s="63" t="n">
        <v>10984</v>
      </c>
      <c r="EC2" s="63" t="n">
        <v>11061.4</v>
      </c>
      <c r="ED2" s="63" t="n">
        <v>11174.1</v>
      </c>
      <c r="EE2" s="63" t="n">
        <v>11312.8</v>
      </c>
      <c r="EF2" s="63" t="n">
        <v>11566.7</v>
      </c>
      <c r="EG2" s="63" t="n">
        <v>11772.2</v>
      </c>
      <c r="EH2" s="63" t="n">
        <v>11923.4</v>
      </c>
      <c r="EI2" s="63" t="n">
        <v>12112.8</v>
      </c>
      <c r="EJ2" s="63" t="n">
        <v>12305.3</v>
      </c>
      <c r="EK2" s="63" t="n">
        <v>12527.2</v>
      </c>
      <c r="EL2" s="63" t="n">
        <v>12767.3</v>
      </c>
      <c r="EM2" s="63" t="n">
        <v>12922.7</v>
      </c>
      <c r="EN2" s="63" t="n">
        <v>13142.6</v>
      </c>
      <c r="EO2" s="63" t="n">
        <v>13324.2</v>
      </c>
      <c r="EP2" s="63" t="n">
        <v>13599.2</v>
      </c>
      <c r="EQ2" s="63" t="n">
        <v>13753.4</v>
      </c>
      <c r="ER2" s="63" t="n">
        <v>13870.2</v>
      </c>
      <c r="ES2" s="63" t="n">
        <v>14039.6</v>
      </c>
      <c r="ET2" s="63" t="n">
        <v>14215.7</v>
      </c>
      <c r="EU2" s="63" t="n">
        <v>14402.1</v>
      </c>
      <c r="EV2" s="63" t="n">
        <v>14564.1</v>
      </c>
      <c r="EW2" s="63" t="n">
        <v>14715.1</v>
      </c>
      <c r="EX2" s="63" t="n">
        <v>14706.5</v>
      </c>
      <c r="EY2" s="63" t="n">
        <v>14865.7</v>
      </c>
      <c r="EZ2" s="63" t="n">
        <v>14899</v>
      </c>
      <c r="FA2" s="63" t="n">
        <v>14608.2</v>
      </c>
      <c r="FB2" s="63" t="n">
        <v>14430.9</v>
      </c>
      <c r="FC2" s="63" t="n">
        <v>14381.2</v>
      </c>
      <c r="FD2" s="63" t="n">
        <v>14448.9</v>
      </c>
      <c r="FE2" s="63" t="n">
        <v>14651.2</v>
      </c>
      <c r="FF2" s="63" t="n">
        <v>14764.6</v>
      </c>
      <c r="FG2" s="63" t="n">
        <v>14980.2</v>
      </c>
      <c r="FH2" s="63" t="n">
        <v>15141.6</v>
      </c>
      <c r="FI2" s="63" t="n">
        <v>15309.5</v>
      </c>
      <c r="FJ2" s="63" t="n">
        <v>15351.4</v>
      </c>
      <c r="FK2" s="63" t="n">
        <v>15557.5</v>
      </c>
      <c r="FL2" s="63" t="n">
        <v>15647.7</v>
      </c>
      <c r="FM2" s="63" t="n">
        <v>15842.3</v>
      </c>
      <c r="FN2" s="63" t="n">
        <v>16068.8</v>
      </c>
      <c r="FO2" s="63" t="n">
        <v>16207.1</v>
      </c>
      <c r="FP2" s="63" t="n">
        <v>16319.5</v>
      </c>
      <c r="FQ2" s="63" t="n">
        <v>16420.4</v>
      </c>
      <c r="FR2" s="63" t="n">
        <v>16648.2</v>
      </c>
      <c r="FS2" s="63" t="n">
        <v>16728.7</v>
      </c>
      <c r="FT2" s="63" t="n">
        <v>16953.8</v>
      </c>
      <c r="FU2" s="63" t="n">
        <v>17192</v>
      </c>
      <c r="FV2" s="63" t="n">
        <v>17197.7</v>
      </c>
      <c r="FW2" s="63" t="n">
        <v>17518.5</v>
      </c>
      <c r="FX2" s="63" t="n">
        <v>17804.2</v>
      </c>
      <c r="FY2" s="63" t="n">
        <v>17912.1</v>
      </c>
      <c r="FZ2" s="63" t="n">
        <v>18063.5</v>
      </c>
      <c r="GA2" s="63" t="n">
        <v>18279.8</v>
      </c>
      <c r="GB2" s="63" t="n">
        <v>18401.6</v>
      </c>
      <c r="GC2" s="63" t="n">
        <v>18435.1</v>
      </c>
      <c r="GD2" s="63" t="n">
        <v>18525.9</v>
      </c>
      <c r="GE2" s="63" t="n">
        <v>18711.7</v>
      </c>
      <c r="GF2" s="63" t="n">
        <v>18892.6</v>
      </c>
      <c r="GG2" s="63" t="n">
        <v>19089.4</v>
      </c>
      <c r="GH2" s="63" t="n">
        <v>19280.1</v>
      </c>
      <c r="GI2" s="63" t="n">
        <v>19438.6</v>
      </c>
      <c r="GJ2" s="63" t="n">
        <v>19692.6</v>
      </c>
      <c r="GK2" s="63" t="n">
        <v>20037.1</v>
      </c>
      <c r="GL2" s="63" t="n">
        <v>20328.6</v>
      </c>
      <c r="GM2" s="63" t="n">
        <v>20580.9</v>
      </c>
      <c r="GN2" s="63" t="n">
        <v>20798.7</v>
      </c>
      <c r="GO2" s="63" t="n">
        <v>20917.9</v>
      </c>
      <c r="GP2" s="63" t="n">
        <v>21104.1</v>
      </c>
      <c r="GQ2" s="63" t="n">
        <v>21384.8</v>
      </c>
      <c r="GR2" s="63" t="n">
        <v>21694.3</v>
      </c>
      <c r="GS2" s="63" t="n">
        <v>21902.4</v>
      </c>
      <c r="GT2" s="63" t="n">
        <v>21706.5</v>
      </c>
      <c r="GU2" s="63" t="n">
        <v>19913.1</v>
      </c>
      <c r="GV2" s="63" t="n">
        <v>21647.6</v>
      </c>
      <c r="GW2" s="63" t="n">
        <v>22024.5</v>
      </c>
      <c r="GX2" s="63" t="n">
        <v>22600.2</v>
      </c>
      <c r="GY2" s="63" t="n">
        <v>23292.4</v>
      </c>
      <c r="GZ2" s="63" t="n">
        <v>23829</v>
      </c>
      <c r="HA2" s="63" t="n">
        <v>24654.6</v>
      </c>
      <c r="HB2" s="63" t="n">
        <v>25029.1</v>
      </c>
      <c r="HC2" t="n">
        <v>25544.3</v>
      </c>
      <c r="HD2" t="n">
        <v>25994.6</v>
      </c>
      <c r="HE2" t="n">
        <v>26408.4</v>
      </c>
      <c r="HF2" t="n">
        <v>26813.6</v>
      </c>
      <c r="HG2" t="n">
        <v>27063</v>
      </c>
    </row>
    <row r="3">
      <c r="A3" s="63" t="s">
        <v>2528</v>
      </c>
      <c r="B3" s="63" t="n">
        <v>5300.7</v>
      </c>
      <c r="C3" s="63" t="n">
        <v>5308.2</v>
      </c>
      <c r="D3" s="63" t="n">
        <v>5357.1</v>
      </c>
      <c r="E3" s="63" t="n">
        <v>5299.7</v>
      </c>
      <c r="F3" s="63" t="n">
        <v>5443.6</v>
      </c>
      <c r="G3" s="63" t="n">
        <v>5473.1</v>
      </c>
      <c r="H3" s="63" t="n">
        <v>5518.1</v>
      </c>
      <c r="I3" s="63" t="n">
        <v>5531</v>
      </c>
      <c r="J3" s="63" t="n">
        <v>5632.6</v>
      </c>
      <c r="K3" s="63" t="n">
        <v>5760.5</v>
      </c>
      <c r="L3" s="63" t="n">
        <v>5814.9</v>
      </c>
      <c r="M3" s="63" t="n">
        <v>5912.2</v>
      </c>
      <c r="N3" s="63" t="n">
        <v>6058.5</v>
      </c>
      <c r="O3" s="63" t="n">
        <v>6124.5</v>
      </c>
      <c r="P3" s="63" t="n">
        <v>6092.3</v>
      </c>
      <c r="Q3" s="63" t="n">
        <v>6150.1</v>
      </c>
      <c r="R3" s="63" t="n">
        <v>6097.3</v>
      </c>
      <c r="S3" s="63" t="n">
        <v>6111.8</v>
      </c>
      <c r="T3" s="63" t="n">
        <v>6054</v>
      </c>
      <c r="U3" s="63" t="n">
        <v>6030.5</v>
      </c>
      <c r="V3" s="63" t="n">
        <v>5957</v>
      </c>
      <c r="W3" s="63" t="n">
        <v>5999.6</v>
      </c>
      <c r="X3" s="63" t="n">
        <v>6102.3</v>
      </c>
      <c r="Y3" s="63" t="n">
        <v>6184.5</v>
      </c>
      <c r="Z3" s="63" t="n">
        <v>6323.6</v>
      </c>
      <c r="AA3" s="63" t="n">
        <v>6370</v>
      </c>
      <c r="AB3" s="63" t="n">
        <v>6404.9</v>
      </c>
      <c r="AC3" s="63" t="n">
        <v>6451.2</v>
      </c>
      <c r="AD3" s="63" t="n">
        <v>6527.7</v>
      </c>
      <c r="AE3" s="63" t="n">
        <v>6654.5</v>
      </c>
      <c r="AF3" s="63" t="n">
        <v>6774.5</v>
      </c>
      <c r="AG3" s="63" t="n">
        <v>6774.6</v>
      </c>
      <c r="AH3" s="63" t="n">
        <v>6796.3</v>
      </c>
      <c r="AI3" s="63" t="n">
        <v>7058.9</v>
      </c>
      <c r="AJ3" s="63" t="n">
        <v>7129.9</v>
      </c>
      <c r="AK3" s="63" t="n">
        <v>7225.8</v>
      </c>
      <c r="AL3" s="63" t="n">
        <v>7238.7</v>
      </c>
      <c r="AM3" s="63" t="n">
        <v>7246.5</v>
      </c>
      <c r="AN3" s="63" t="n">
        <v>7300.3</v>
      </c>
      <c r="AO3" s="63" t="n">
        <v>7318.5</v>
      </c>
      <c r="AP3" s="63" t="n">
        <v>7341.6</v>
      </c>
      <c r="AQ3" s="63" t="n">
        <v>7190.3</v>
      </c>
      <c r="AR3" s="63" t="n">
        <v>7181.7</v>
      </c>
      <c r="AS3" s="63" t="n">
        <v>7315.7</v>
      </c>
      <c r="AT3" s="63" t="n">
        <v>7459</v>
      </c>
      <c r="AU3" s="63" t="n">
        <v>7403.7</v>
      </c>
      <c r="AV3" s="63" t="n">
        <v>7492.4</v>
      </c>
      <c r="AW3" s="63" t="n">
        <v>7410.8</v>
      </c>
      <c r="AX3" s="63" t="n">
        <v>7295.6</v>
      </c>
      <c r="AY3" s="63" t="n">
        <v>7328.9</v>
      </c>
      <c r="AZ3" s="63" t="n">
        <v>7300.9</v>
      </c>
      <c r="BA3" s="63" t="n">
        <v>7303.8</v>
      </c>
      <c r="BB3" s="63" t="n">
        <v>7400.1</v>
      </c>
      <c r="BC3" s="63" t="n">
        <v>7568.5</v>
      </c>
      <c r="BD3" s="63" t="n">
        <v>7719.7</v>
      </c>
      <c r="BE3" s="63" t="n">
        <v>7880.8</v>
      </c>
      <c r="BF3" s="63" t="n">
        <v>8034.8</v>
      </c>
      <c r="BG3" s="63" t="n">
        <v>8173.7</v>
      </c>
      <c r="BH3" s="63" t="n">
        <v>8252.5</v>
      </c>
      <c r="BI3" s="63" t="n">
        <v>8320.2</v>
      </c>
      <c r="BJ3" s="63" t="n">
        <v>8400.8</v>
      </c>
      <c r="BK3" s="63" t="n">
        <v>8474.8</v>
      </c>
      <c r="BL3" s="63" t="n">
        <v>8604.2</v>
      </c>
      <c r="BM3" s="63" t="n">
        <v>8668.2</v>
      </c>
      <c r="BN3" s="63" t="n">
        <v>8749.1</v>
      </c>
      <c r="BO3" s="63" t="n">
        <v>8788.5</v>
      </c>
      <c r="BP3" s="63" t="n">
        <v>8872.6</v>
      </c>
      <c r="BQ3" s="63" t="n">
        <v>8920.2</v>
      </c>
      <c r="BR3" s="63" t="n">
        <v>8986.4</v>
      </c>
      <c r="BS3" s="63" t="n">
        <v>9083.3</v>
      </c>
      <c r="BT3" s="63" t="n">
        <v>9162</v>
      </c>
      <c r="BU3" s="63" t="n">
        <v>9319.3</v>
      </c>
      <c r="BV3" s="63" t="n">
        <v>9367.5</v>
      </c>
      <c r="BW3" s="63" t="n">
        <v>9490.6</v>
      </c>
      <c r="BX3" s="63" t="n">
        <v>9546.2</v>
      </c>
      <c r="BY3" s="63" t="n">
        <v>9673.4</v>
      </c>
      <c r="BZ3" s="63" t="n">
        <v>9771.7</v>
      </c>
      <c r="CA3" s="63" t="n">
        <v>9846.3</v>
      </c>
      <c r="CB3" s="63" t="n">
        <v>9919.2</v>
      </c>
      <c r="CC3" s="63" t="n">
        <v>9938.8</v>
      </c>
      <c r="CD3" s="63" t="n">
        <v>10047.4</v>
      </c>
      <c r="CE3" s="63" t="n">
        <v>10083.9</v>
      </c>
      <c r="CF3" s="63" t="n">
        <v>10090.6</v>
      </c>
      <c r="CG3" s="63" t="n">
        <v>9998.7</v>
      </c>
      <c r="CH3" s="63" t="n">
        <v>9951.9</v>
      </c>
      <c r="CI3" s="63" t="n">
        <v>10029.5</v>
      </c>
      <c r="CJ3" s="63" t="n">
        <v>10080.2</v>
      </c>
      <c r="CK3" s="63" t="n">
        <v>10115.3</v>
      </c>
      <c r="CL3" s="63" t="n">
        <v>10236.4</v>
      </c>
      <c r="CM3" s="63" t="n">
        <v>10347.4</v>
      </c>
      <c r="CN3" s="63" t="n">
        <v>10449.7</v>
      </c>
      <c r="CO3" s="63" t="n">
        <v>10558.6</v>
      </c>
      <c r="CP3" s="63" t="n">
        <v>10576.3</v>
      </c>
      <c r="CQ3" s="63" t="n">
        <v>10637.8</v>
      </c>
      <c r="CR3" s="63" t="n">
        <v>10688.6</v>
      </c>
      <c r="CS3" s="63" t="n">
        <v>10834</v>
      </c>
      <c r="CT3" s="63" t="n">
        <v>10939.1</v>
      </c>
      <c r="CU3" s="63" t="n">
        <v>11087.4</v>
      </c>
      <c r="CV3" s="63" t="n">
        <v>11152.2</v>
      </c>
      <c r="CW3" s="63" t="n">
        <v>11279.9</v>
      </c>
      <c r="CX3" s="63" t="n">
        <v>11320</v>
      </c>
      <c r="CY3" s="63" t="n">
        <v>11353.7</v>
      </c>
      <c r="CZ3" s="63" t="n">
        <v>11450.3</v>
      </c>
      <c r="DA3" s="63" t="n">
        <v>11528.1</v>
      </c>
      <c r="DB3" s="63" t="n">
        <v>11614.4</v>
      </c>
      <c r="DC3" s="63" t="n">
        <v>11808.1</v>
      </c>
      <c r="DD3" s="63" t="n">
        <v>11914.1</v>
      </c>
      <c r="DE3" s="63" t="n">
        <v>12037.8</v>
      </c>
      <c r="DF3" s="63" t="n">
        <v>12115.5</v>
      </c>
      <c r="DG3" s="63" t="n">
        <v>12317.2</v>
      </c>
      <c r="DH3" s="63" t="n">
        <v>12471</v>
      </c>
      <c r="DI3" s="63" t="n">
        <v>12577.5</v>
      </c>
      <c r="DJ3" s="63" t="n">
        <v>12703.7</v>
      </c>
      <c r="DK3" s="63" t="n">
        <v>12821.3</v>
      </c>
      <c r="DL3" s="63" t="n">
        <v>12982.8</v>
      </c>
      <c r="DM3" s="63" t="n">
        <v>13191.7</v>
      </c>
      <c r="DN3" s="63" t="n">
        <v>13315.6</v>
      </c>
      <c r="DO3" s="63" t="n">
        <v>13426.7</v>
      </c>
      <c r="DP3" s="63" t="n">
        <v>13604.8</v>
      </c>
      <c r="DQ3" s="63" t="n">
        <v>13828</v>
      </c>
      <c r="DR3" s="63" t="n">
        <v>13878.1</v>
      </c>
      <c r="DS3" s="63" t="n">
        <v>14130.9</v>
      </c>
      <c r="DT3" s="63" t="n">
        <v>14145.3</v>
      </c>
      <c r="DU3" s="63" t="n">
        <v>14229.8</v>
      </c>
      <c r="DV3" s="63" t="n">
        <v>14183.1</v>
      </c>
      <c r="DW3" s="63" t="n">
        <v>14271.7</v>
      </c>
      <c r="DX3" s="63" t="n">
        <v>14214.5</v>
      </c>
      <c r="DY3" s="63" t="n">
        <v>14253.6</v>
      </c>
      <c r="DZ3" s="63" t="n">
        <v>14372.8</v>
      </c>
      <c r="EA3" s="63" t="n">
        <v>14460.8</v>
      </c>
      <c r="EB3" s="63" t="n">
        <v>14519.6</v>
      </c>
      <c r="EC3" s="63" t="n">
        <v>14537.6</v>
      </c>
      <c r="ED3" s="63" t="n">
        <v>14614.1</v>
      </c>
      <c r="EE3" s="63" t="n">
        <v>14743.6</v>
      </c>
      <c r="EF3" s="63" t="n">
        <v>14988.8</v>
      </c>
      <c r="EG3" s="63" t="n">
        <v>15162.8</v>
      </c>
      <c r="EH3" s="63" t="n">
        <v>15248.7</v>
      </c>
      <c r="EI3" s="63" t="n">
        <v>15366.9</v>
      </c>
      <c r="EJ3" s="63" t="n">
        <v>15512.6</v>
      </c>
      <c r="EK3" s="63" t="n">
        <v>15670.9</v>
      </c>
      <c r="EL3" s="63" t="n">
        <v>15844.7</v>
      </c>
      <c r="EM3" s="63" t="n">
        <v>15922.8</v>
      </c>
      <c r="EN3" s="63" t="n">
        <v>16047.6</v>
      </c>
      <c r="EO3" s="63" t="n">
        <v>16136.7</v>
      </c>
      <c r="EP3" s="63" t="n">
        <v>16353.8</v>
      </c>
      <c r="EQ3" s="63" t="n">
        <v>16396.2</v>
      </c>
      <c r="ER3" s="63" t="n">
        <v>16420.7</v>
      </c>
      <c r="ES3" s="63" t="n">
        <v>16561.9</v>
      </c>
      <c r="ET3" s="63" t="n">
        <v>16611.7</v>
      </c>
      <c r="EU3" s="63" t="n">
        <v>16713.3</v>
      </c>
      <c r="EV3" s="63" t="n">
        <v>16809.6</v>
      </c>
      <c r="EW3" s="63" t="n">
        <v>16915.2</v>
      </c>
      <c r="EX3" s="63" t="n">
        <v>16843</v>
      </c>
      <c r="EY3" s="63" t="n">
        <v>16943.3</v>
      </c>
      <c r="EZ3" s="63" t="n">
        <v>16854.3</v>
      </c>
      <c r="FA3" s="63" t="n">
        <v>16485.4</v>
      </c>
      <c r="FB3" s="63" t="n">
        <v>16298.3</v>
      </c>
      <c r="FC3" s="63" t="n">
        <v>16269.1</v>
      </c>
      <c r="FD3" s="63" t="n">
        <v>16326.3</v>
      </c>
      <c r="FE3" s="63" t="n">
        <v>16502.8</v>
      </c>
      <c r="FF3" s="63" t="n">
        <v>16582.7</v>
      </c>
      <c r="FG3" s="63" t="n">
        <v>16743.2</v>
      </c>
      <c r="FH3" s="63" t="n">
        <v>16872.3</v>
      </c>
      <c r="FI3" s="63" t="n">
        <v>16960.9</v>
      </c>
      <c r="FJ3" s="63" t="n">
        <v>16920.6</v>
      </c>
      <c r="FK3" s="63" t="n">
        <v>17035.1</v>
      </c>
      <c r="FL3" s="63" t="n">
        <v>17031.3</v>
      </c>
      <c r="FM3" s="63" t="n">
        <v>17222.6</v>
      </c>
      <c r="FN3" s="63" t="n">
        <v>17367</v>
      </c>
      <c r="FO3" s="63" t="n">
        <v>17444.5</v>
      </c>
      <c r="FP3" s="63" t="n">
        <v>17469.7</v>
      </c>
      <c r="FQ3" s="63" t="n">
        <v>17489.9</v>
      </c>
      <c r="FR3" s="63" t="n">
        <v>17662.4</v>
      </c>
      <c r="FS3" s="63" t="n">
        <v>17709.7</v>
      </c>
      <c r="FT3" s="63" t="n">
        <v>17860.5</v>
      </c>
      <c r="FU3" s="63" t="n">
        <v>18016.1</v>
      </c>
      <c r="FV3" s="63" t="n">
        <v>17954</v>
      </c>
      <c r="FW3" s="63" t="n">
        <v>18185.9</v>
      </c>
      <c r="FX3" s="63" t="n">
        <v>18406.9</v>
      </c>
      <c r="FY3" s="63" t="n">
        <v>18500</v>
      </c>
      <c r="FZ3" s="63" t="n">
        <v>18666.6</v>
      </c>
      <c r="GA3" s="63" t="n">
        <v>18782.2</v>
      </c>
      <c r="GB3" s="63" t="n">
        <v>18857.4</v>
      </c>
      <c r="GC3" s="63" t="n">
        <v>18892.2</v>
      </c>
      <c r="GD3" s="63" t="n">
        <v>19001.7</v>
      </c>
      <c r="GE3" s="63" t="n">
        <v>19062.7</v>
      </c>
      <c r="GF3" s="63" t="n">
        <v>19197.9</v>
      </c>
      <c r="GG3" s="63" t="n">
        <v>19304.4</v>
      </c>
      <c r="GH3" s="63" t="n">
        <v>19398.3</v>
      </c>
      <c r="GI3" s="63" t="n">
        <v>19506.9</v>
      </c>
      <c r="GJ3" s="63" t="n">
        <v>19660.8</v>
      </c>
      <c r="GK3" s="63" t="n">
        <v>19882.4</v>
      </c>
      <c r="GL3" s="63" t="n">
        <v>20044.1</v>
      </c>
      <c r="GM3" s="63" t="n">
        <v>20150.5</v>
      </c>
      <c r="GN3" s="63" t="n">
        <v>20276.2</v>
      </c>
      <c r="GO3" s="63" t="n">
        <v>20304.9</v>
      </c>
      <c r="GP3" s="63" t="n">
        <v>20415.2</v>
      </c>
      <c r="GQ3" s="63" t="n">
        <v>20584.5</v>
      </c>
      <c r="GR3" s="63" t="n">
        <v>20817.6</v>
      </c>
      <c r="GS3" s="63" t="n">
        <v>20951.1</v>
      </c>
      <c r="GT3" s="63" t="n">
        <v>20665.6</v>
      </c>
      <c r="GU3" s="63" t="n">
        <v>19034.8</v>
      </c>
      <c r="GV3" s="63" t="n">
        <v>20511.8</v>
      </c>
      <c r="GW3" s="63" t="n">
        <v>20724.1</v>
      </c>
      <c r="GX3" s="63" t="n">
        <v>20990.5</v>
      </c>
      <c r="GY3" s="63" t="n">
        <v>21309.5</v>
      </c>
      <c r="GZ3" s="63" t="n">
        <v>21483.1</v>
      </c>
      <c r="HA3" s="63" t="n">
        <v>21847.6</v>
      </c>
      <c r="HB3" s="63" t="n">
        <v>21738.9</v>
      </c>
      <c r="HC3" t="n">
        <v>21708.2</v>
      </c>
      <c r="HD3" t="n">
        <v>21851.1</v>
      </c>
      <c r="HE3" t="n">
        <v>21990</v>
      </c>
      <c r="HF3" t="n">
        <v>22112.3</v>
      </c>
      <c r="HG3" t="n">
        <v>22225.4</v>
      </c>
    </row>
    <row r="4">
      <c r="A4" s="63" t="s">
        <v>2529</v>
      </c>
      <c r="B4" s="63" t="n">
        <v>19.823</v>
      </c>
      <c r="C4" s="63" t="n">
        <v>20.109</v>
      </c>
      <c r="D4" s="63" t="n">
        <v>20.274</v>
      </c>
      <c r="E4" s="63" t="n">
        <v>20.539</v>
      </c>
      <c r="F4" s="63" t="n">
        <v>20.85</v>
      </c>
      <c r="G4" s="63" t="n">
        <v>21.13</v>
      </c>
      <c r="H4" s="63" t="n">
        <v>21.343</v>
      </c>
      <c r="I4" s="63" t="n">
        <v>21.52</v>
      </c>
      <c r="J4" s="63" t="n">
        <v>21.865</v>
      </c>
      <c r="K4" s="63" t="n">
        <v>21.999</v>
      </c>
      <c r="L4" s="63" t="n">
        <v>22.198</v>
      </c>
      <c r="M4" s="63" t="n">
        <v>22.45</v>
      </c>
      <c r="N4" s="63" t="n">
        <v>22.735</v>
      </c>
      <c r="O4" s="63" t="n">
        <v>23.111</v>
      </c>
      <c r="P4" s="63" t="n">
        <v>23.553</v>
      </c>
      <c r="Q4" s="63" t="n">
        <v>23.961</v>
      </c>
      <c r="R4" s="63" t="n">
        <v>24.446</v>
      </c>
      <c r="S4" s="63" t="n">
        <v>24.989</v>
      </c>
      <c r="T4" s="63" t="n">
        <v>25.759</v>
      </c>
      <c r="U4" s="63" t="n">
        <v>26.541</v>
      </c>
      <c r="V4" s="63" t="n">
        <v>27.141</v>
      </c>
      <c r="W4" s="63" t="n">
        <v>27.534</v>
      </c>
      <c r="X4" s="63" t="n">
        <v>28.021</v>
      </c>
      <c r="Y4" s="63" t="n">
        <v>28.489</v>
      </c>
      <c r="Z4" s="63" t="n">
        <v>28.8</v>
      </c>
      <c r="AA4" s="63" t="n">
        <v>29.088</v>
      </c>
      <c r="AB4" s="63" t="n">
        <v>29.459</v>
      </c>
      <c r="AC4" s="63" t="n">
        <v>29.96</v>
      </c>
      <c r="AD4" s="63" t="n">
        <v>30.443</v>
      </c>
      <c r="AE4" s="63" t="n">
        <v>30.925</v>
      </c>
      <c r="AF4" s="63" t="n">
        <v>31.351</v>
      </c>
      <c r="AG4" s="63" t="n">
        <v>31.875</v>
      </c>
      <c r="AH4" s="63" t="n">
        <v>32.397</v>
      </c>
      <c r="AI4" s="63" t="n">
        <v>33.043</v>
      </c>
      <c r="AJ4" s="63" t="n">
        <v>33.626</v>
      </c>
      <c r="AK4" s="63" t="n">
        <v>34.291</v>
      </c>
      <c r="AL4" s="63" t="n">
        <v>34.931</v>
      </c>
      <c r="AM4" s="63" t="n">
        <v>35.775</v>
      </c>
      <c r="AN4" s="63" t="n">
        <v>36.522</v>
      </c>
      <c r="AO4" s="63" t="n">
        <v>37.188</v>
      </c>
      <c r="AP4" s="63" t="n">
        <v>38.001</v>
      </c>
      <c r="AQ4" s="63" t="n">
        <v>38.903</v>
      </c>
      <c r="AR4" s="63" t="n">
        <v>39.77</v>
      </c>
      <c r="AS4" s="63" t="n">
        <v>40.825</v>
      </c>
      <c r="AT4" s="63" t="n">
        <v>41.907</v>
      </c>
      <c r="AU4" s="63" t="n">
        <v>42.694</v>
      </c>
      <c r="AV4" s="63" t="n">
        <v>43.524</v>
      </c>
      <c r="AW4" s="63" t="n">
        <v>44.243</v>
      </c>
      <c r="AX4" s="63" t="n">
        <v>44.877</v>
      </c>
      <c r="AY4" s="63" t="n">
        <v>45.473</v>
      </c>
      <c r="AZ4" s="63" t="n">
        <v>46.104</v>
      </c>
      <c r="BA4" s="63" t="n">
        <v>46.571</v>
      </c>
      <c r="BB4" s="63" t="n">
        <v>46.943</v>
      </c>
      <c r="BC4" s="63" t="n">
        <v>47.291</v>
      </c>
      <c r="BD4" s="63" t="n">
        <v>47.794</v>
      </c>
      <c r="BE4" s="63" t="n">
        <v>48.151</v>
      </c>
      <c r="BF4" s="63" t="n">
        <v>48.626</v>
      </c>
      <c r="BG4" s="63" t="n">
        <v>49.063</v>
      </c>
      <c r="BH4" s="63" t="n">
        <v>49.506</v>
      </c>
      <c r="BI4" s="63" t="n">
        <v>49.852</v>
      </c>
      <c r="BJ4" s="63" t="n">
        <v>50.363</v>
      </c>
      <c r="BK4" s="63" t="n">
        <v>50.66</v>
      </c>
      <c r="BL4" s="63" t="n">
        <v>50.997</v>
      </c>
      <c r="BM4" s="63" t="n">
        <v>51.262</v>
      </c>
      <c r="BN4" s="63" t="n">
        <v>51.515</v>
      </c>
      <c r="BO4" s="63" t="n">
        <v>51.695</v>
      </c>
      <c r="BP4" s="63" t="n">
        <v>51.941</v>
      </c>
      <c r="BQ4" s="63" t="n">
        <v>52.25</v>
      </c>
      <c r="BR4" s="63" t="n">
        <v>52.554</v>
      </c>
      <c r="BS4" s="63" t="n">
        <v>52.911</v>
      </c>
      <c r="BT4" s="63" t="n">
        <v>53.32</v>
      </c>
      <c r="BU4" s="63" t="n">
        <v>53.72</v>
      </c>
      <c r="BV4" s="63" t="n">
        <v>54.135</v>
      </c>
      <c r="BW4" s="63" t="n">
        <v>54.676</v>
      </c>
      <c r="BX4" s="63" t="n">
        <v>55.345</v>
      </c>
      <c r="BY4" s="63" t="n">
        <v>55.854</v>
      </c>
      <c r="BZ4" s="63" t="n">
        <v>56.392</v>
      </c>
      <c r="CA4" s="63" t="n">
        <v>57.002</v>
      </c>
      <c r="CB4" s="63" t="n">
        <v>57.425</v>
      </c>
      <c r="CC4" s="63" t="n">
        <v>57.817</v>
      </c>
      <c r="CD4" s="63" t="n">
        <v>58.447</v>
      </c>
      <c r="CE4" s="63" t="n">
        <v>59.101</v>
      </c>
      <c r="CF4" s="63" t="n">
        <v>59.612</v>
      </c>
      <c r="CG4" s="63" t="n">
        <v>60.067</v>
      </c>
      <c r="CH4" s="63" t="n">
        <v>60.651</v>
      </c>
      <c r="CI4" s="63" t="n">
        <v>61.088</v>
      </c>
      <c r="CJ4" s="63" t="n">
        <v>61.557</v>
      </c>
      <c r="CK4" s="63" t="n">
        <v>61.915</v>
      </c>
      <c r="CL4" s="63" t="n">
        <v>62.162</v>
      </c>
      <c r="CM4" s="63" t="n">
        <v>62.533</v>
      </c>
      <c r="CN4" s="63" t="n">
        <v>62.833</v>
      </c>
      <c r="CO4" s="63" t="n">
        <v>63.275</v>
      </c>
      <c r="CP4" s="63" t="n">
        <v>63.652</v>
      </c>
      <c r="CQ4" s="63" t="n">
        <v>64.027</v>
      </c>
      <c r="CR4" s="63" t="n">
        <v>64.349</v>
      </c>
      <c r="CS4" s="63" t="n">
        <v>64.727</v>
      </c>
      <c r="CT4" s="63" t="n">
        <v>65.058</v>
      </c>
      <c r="CU4" s="63" t="n">
        <v>65.369</v>
      </c>
      <c r="CV4" s="63" t="n">
        <v>65.717</v>
      </c>
      <c r="CW4" s="63" t="n">
        <v>66.083</v>
      </c>
      <c r="CX4" s="63" t="n">
        <v>66.46</v>
      </c>
      <c r="CY4" s="63" t="n">
        <v>66.785</v>
      </c>
      <c r="CZ4" s="63" t="n">
        <v>67.084</v>
      </c>
      <c r="DA4" s="63" t="n">
        <v>67.401</v>
      </c>
      <c r="DB4" s="63" t="n">
        <v>67.712</v>
      </c>
      <c r="DC4" s="63" t="n">
        <v>67.988</v>
      </c>
      <c r="DD4" s="63" t="n">
        <v>68.318</v>
      </c>
      <c r="DE4" s="63" t="n">
        <v>68.607</v>
      </c>
      <c r="DF4" s="63" t="n">
        <v>68.915</v>
      </c>
      <c r="DG4" s="63" t="n">
        <v>69.258</v>
      </c>
      <c r="DH4" s="63" t="n">
        <v>69.464</v>
      </c>
      <c r="DI4" s="63" t="n">
        <v>69.713</v>
      </c>
      <c r="DJ4" s="63" t="n">
        <v>69.783</v>
      </c>
      <c r="DK4" s="63" t="n">
        <v>69.964</v>
      </c>
      <c r="DL4" s="63" t="n">
        <v>70.235</v>
      </c>
      <c r="DM4" s="63" t="n">
        <v>70.424</v>
      </c>
      <c r="DN4" s="63" t="n">
        <v>70.615</v>
      </c>
      <c r="DO4" s="63" t="n">
        <v>70.934</v>
      </c>
      <c r="DP4" s="63" t="n">
        <v>71.207</v>
      </c>
      <c r="DQ4" s="63" t="n">
        <v>71.581</v>
      </c>
      <c r="DR4" s="63" t="n">
        <v>72.058</v>
      </c>
      <c r="DS4" s="63" t="n">
        <v>72.491</v>
      </c>
      <c r="DT4" s="63" t="n">
        <v>72.945</v>
      </c>
      <c r="DU4" s="63" t="n">
        <v>73.341</v>
      </c>
      <c r="DV4" s="63" t="n">
        <v>73.843</v>
      </c>
      <c r="DW4" s="63" t="n">
        <v>74.335</v>
      </c>
      <c r="DX4" s="63" t="n">
        <v>74.56</v>
      </c>
      <c r="DY4" s="63" t="n">
        <v>74.801</v>
      </c>
      <c r="DZ4" s="63" t="n">
        <v>74.998</v>
      </c>
      <c r="EA4" s="63" t="n">
        <v>75.295</v>
      </c>
      <c r="EB4" s="63" t="n">
        <v>75.633</v>
      </c>
      <c r="EC4" s="63" t="n">
        <v>76.073</v>
      </c>
      <c r="ED4" s="63" t="n">
        <v>76.482</v>
      </c>
      <c r="EE4" s="63" t="n">
        <v>76.746</v>
      </c>
      <c r="EF4" s="63" t="n">
        <v>77.185</v>
      </c>
      <c r="EG4" s="63" t="n">
        <v>77.633</v>
      </c>
      <c r="EH4" s="63" t="n">
        <v>78.191</v>
      </c>
      <c r="EI4" s="63" t="n">
        <v>78.825</v>
      </c>
      <c r="EJ4" s="63" t="n">
        <v>79.323</v>
      </c>
      <c r="EK4" s="63" t="n">
        <v>79.936</v>
      </c>
      <c r="EL4" s="63" t="n">
        <v>80.55</v>
      </c>
      <c r="EM4" s="63" t="n">
        <v>81.137</v>
      </c>
      <c r="EN4" s="63" t="n">
        <v>81.905</v>
      </c>
      <c r="EO4" s="63" t="n">
        <v>82.557</v>
      </c>
      <c r="EP4" s="63" t="n">
        <v>83.135</v>
      </c>
      <c r="EQ4" s="63" t="n">
        <v>83.871</v>
      </c>
      <c r="ER4" s="63" t="n">
        <v>84.486</v>
      </c>
      <c r="ES4" s="63" t="n">
        <v>84.806</v>
      </c>
      <c r="ET4" s="63" t="n">
        <v>85.655</v>
      </c>
      <c r="EU4" s="63" t="n">
        <v>86.201</v>
      </c>
      <c r="EV4" s="63" t="n">
        <v>86.568</v>
      </c>
      <c r="EW4" s="63" t="n">
        <v>86.982</v>
      </c>
      <c r="EX4" s="63" t="n">
        <v>87.359</v>
      </c>
      <c r="EY4" s="63" t="n">
        <v>87.678</v>
      </c>
      <c r="EZ4" s="63" t="n">
        <v>88.361</v>
      </c>
      <c r="FA4" s="63" t="n">
        <v>88.511</v>
      </c>
      <c r="FB4" s="63" t="n">
        <v>88.536</v>
      </c>
      <c r="FC4" s="63" t="n">
        <v>88.418</v>
      </c>
      <c r="FD4" s="63" t="n">
        <v>88.474</v>
      </c>
      <c r="FE4" s="63" t="n">
        <v>88.798</v>
      </c>
      <c r="FF4" s="63" t="n">
        <v>89.018</v>
      </c>
      <c r="FG4" s="63" t="n">
        <v>89.431</v>
      </c>
      <c r="FH4" s="63" t="n">
        <v>89.755</v>
      </c>
      <c r="FI4" s="63" t="n">
        <v>90.27</v>
      </c>
      <c r="FJ4" s="63" t="n">
        <v>90.71</v>
      </c>
      <c r="FK4" s="63" t="n">
        <v>91.363</v>
      </c>
      <c r="FL4" s="63" t="n">
        <v>91.84</v>
      </c>
      <c r="FM4" s="63" t="n">
        <v>91.951</v>
      </c>
      <c r="FN4" s="63" t="n">
        <v>92.495</v>
      </c>
      <c r="FO4" s="63" t="n">
        <v>92.881</v>
      </c>
      <c r="FP4" s="63" t="n">
        <v>93.459</v>
      </c>
      <c r="FQ4" s="63" t="n">
        <v>93.869</v>
      </c>
      <c r="FR4" s="63" t="n">
        <v>94.204</v>
      </c>
      <c r="FS4" s="63" t="n">
        <v>94.474</v>
      </c>
      <c r="FT4" s="63" t="n">
        <v>94.989</v>
      </c>
      <c r="FU4" s="63" t="n">
        <v>95.477</v>
      </c>
      <c r="FV4" s="63" t="n">
        <v>95.84</v>
      </c>
      <c r="FW4" s="63" t="n">
        <v>96.343</v>
      </c>
      <c r="FX4" s="63" t="n">
        <v>96.762</v>
      </c>
      <c r="FY4" s="63" t="n">
        <v>96.8</v>
      </c>
      <c r="FZ4" s="63" t="n">
        <v>96.742</v>
      </c>
      <c r="GA4" s="63" t="n">
        <v>97.302</v>
      </c>
      <c r="GB4" s="63" t="n">
        <v>97.536</v>
      </c>
      <c r="GC4" s="63" t="n">
        <v>97.527</v>
      </c>
      <c r="GD4" s="63" t="n">
        <v>97.468</v>
      </c>
      <c r="GE4" s="63" t="n">
        <v>98.108</v>
      </c>
      <c r="GF4" s="63" t="n">
        <v>98.372</v>
      </c>
      <c r="GG4" s="63" t="n">
        <v>98.884</v>
      </c>
      <c r="GH4" s="63" t="n">
        <v>99.389</v>
      </c>
      <c r="GI4" s="63" t="n">
        <v>99.656</v>
      </c>
      <c r="GJ4" s="63" t="n">
        <v>100.174</v>
      </c>
      <c r="GK4" s="63" t="n">
        <v>100.78</v>
      </c>
      <c r="GL4" s="63" t="n">
        <v>101.428</v>
      </c>
      <c r="GM4" s="63" t="n">
        <v>102.14</v>
      </c>
      <c r="GN4" s="63" t="n">
        <v>102.586</v>
      </c>
      <c r="GO4" s="63" t="n">
        <v>103.005</v>
      </c>
      <c r="GP4" s="63" t="n">
        <v>103.375</v>
      </c>
      <c r="GQ4" s="63" t="n">
        <v>103.878</v>
      </c>
      <c r="GR4" s="63" t="n">
        <v>104.213</v>
      </c>
      <c r="GS4" s="63" t="n">
        <v>104.566</v>
      </c>
      <c r="GT4" s="63" t="n">
        <v>105.042</v>
      </c>
      <c r="GU4" s="63" t="n">
        <v>104.661</v>
      </c>
      <c r="GV4" s="63" t="n">
        <v>105.593</v>
      </c>
      <c r="GW4" s="63" t="n">
        <v>106.33</v>
      </c>
      <c r="GX4" s="63" t="n">
        <v>107.731</v>
      </c>
      <c r="GY4" s="63" t="n">
        <v>109.332</v>
      </c>
      <c r="GZ4" s="63" t="n">
        <v>110.957</v>
      </c>
      <c r="HA4" s="63" t="n">
        <v>112.858</v>
      </c>
      <c r="HB4" s="63" t="n">
        <v>115.182</v>
      </c>
      <c r="HC4" t="n">
        <v>117.704</v>
      </c>
      <c r="HD4" t="n">
        <v>118.98</v>
      </c>
      <c r="HE4" t="n">
        <v>120.115</v>
      </c>
      <c r="HF4" t="n">
        <v>121.264</v>
      </c>
      <c r="HG4" t="n">
        <v>121.789</v>
      </c>
    </row>
    <row r="5">
      <c r="A5" s="63" t="s">
        <v>2530</v>
      </c>
      <c r="B5" s="63" t="n">
        <v>631.7</v>
      </c>
      <c r="C5" s="63" t="n">
        <v>641.6</v>
      </c>
      <c r="D5" s="63" t="n">
        <v>653.5</v>
      </c>
      <c r="E5" s="63" t="n">
        <v>660.2</v>
      </c>
      <c r="F5" s="63" t="n">
        <v>679.2</v>
      </c>
      <c r="G5" s="63" t="n">
        <v>693.2</v>
      </c>
      <c r="H5" s="63" t="n">
        <v>705.6</v>
      </c>
      <c r="I5" s="63" t="n">
        <v>721.7</v>
      </c>
      <c r="J5" s="63" t="n">
        <v>738.9</v>
      </c>
      <c r="K5" s="63" t="n">
        <v>757.4</v>
      </c>
      <c r="L5" s="63" t="n">
        <v>775.8</v>
      </c>
      <c r="M5" s="63" t="n">
        <v>800.5</v>
      </c>
      <c r="N5" s="63" t="n">
        <v>825</v>
      </c>
      <c r="O5" s="63" t="n">
        <v>840.5</v>
      </c>
      <c r="P5" s="63" t="n">
        <v>858.9</v>
      </c>
      <c r="Q5" s="63" t="n">
        <v>873.9</v>
      </c>
      <c r="R5" s="63" t="n">
        <v>891.9</v>
      </c>
      <c r="S5" s="63" t="n">
        <v>920.4</v>
      </c>
      <c r="T5" s="63" t="n">
        <v>949.3</v>
      </c>
      <c r="U5" s="63" t="n">
        <v>959.1</v>
      </c>
      <c r="V5" s="63" t="n">
        <v>985.2</v>
      </c>
      <c r="W5" s="63" t="n">
        <v>1013.6</v>
      </c>
      <c r="X5" s="63" t="n">
        <v>1047.2</v>
      </c>
      <c r="Y5" s="63" t="n">
        <v>1076.2</v>
      </c>
      <c r="Z5" s="63" t="n">
        <v>1109.9</v>
      </c>
      <c r="AA5" s="63" t="n">
        <v>1129.5</v>
      </c>
      <c r="AB5" s="63" t="n">
        <v>1158.8</v>
      </c>
      <c r="AC5" s="63" t="n">
        <v>1192.4</v>
      </c>
      <c r="AD5" s="63" t="n">
        <v>1228.2</v>
      </c>
      <c r="AE5" s="63" t="n">
        <v>1256</v>
      </c>
      <c r="AF5" s="63" t="n">
        <v>1286.9</v>
      </c>
      <c r="AG5" s="63" t="n">
        <v>1324.8</v>
      </c>
      <c r="AH5" s="63" t="n">
        <v>1354.1</v>
      </c>
      <c r="AI5" s="63" t="n">
        <v>1411.4</v>
      </c>
      <c r="AJ5" s="63" t="n">
        <v>1442.2</v>
      </c>
      <c r="AK5" s="63" t="n">
        <v>1481.4</v>
      </c>
      <c r="AL5" s="63" t="n">
        <v>1517.1</v>
      </c>
      <c r="AM5" s="63" t="n">
        <v>1557.6</v>
      </c>
      <c r="AN5" s="63" t="n">
        <v>1611.9</v>
      </c>
      <c r="AO5" s="63" t="n">
        <v>1655</v>
      </c>
      <c r="AP5" s="63" t="n">
        <v>1702.3</v>
      </c>
      <c r="AQ5" s="63" t="n">
        <v>1704.7</v>
      </c>
      <c r="AR5" s="63" t="n">
        <v>1763.8</v>
      </c>
      <c r="AS5" s="63" t="n">
        <v>1831.9</v>
      </c>
      <c r="AT5" s="63" t="n">
        <v>1885.7</v>
      </c>
      <c r="AU5" s="63" t="n">
        <v>1917.5</v>
      </c>
      <c r="AV5" s="63" t="n">
        <v>1958.1</v>
      </c>
      <c r="AW5" s="63" t="n">
        <v>1974.4</v>
      </c>
      <c r="AX5" s="63" t="n">
        <v>2014.2</v>
      </c>
      <c r="AY5" s="63" t="n">
        <v>2039.6</v>
      </c>
      <c r="AZ5" s="63" t="n">
        <v>2085.7</v>
      </c>
      <c r="BA5" s="63" t="n">
        <v>2145.6</v>
      </c>
      <c r="BB5" s="63" t="n">
        <v>2184.6</v>
      </c>
      <c r="BC5" s="63" t="n">
        <v>2249.4</v>
      </c>
      <c r="BD5" s="63" t="n">
        <v>2319.9</v>
      </c>
      <c r="BE5" s="63" t="n">
        <v>2372.5</v>
      </c>
      <c r="BF5" s="63" t="n">
        <v>2418.2</v>
      </c>
      <c r="BG5" s="63" t="n">
        <v>2475.9</v>
      </c>
      <c r="BH5" s="63" t="n">
        <v>2513.5</v>
      </c>
      <c r="BI5" s="63" t="n">
        <v>2561.8</v>
      </c>
      <c r="BJ5" s="63" t="n">
        <v>2636</v>
      </c>
      <c r="BK5" s="63" t="n">
        <v>2681.8</v>
      </c>
      <c r="BL5" s="63" t="n">
        <v>2754.1</v>
      </c>
      <c r="BM5" s="63" t="n">
        <v>2779.4</v>
      </c>
      <c r="BN5" s="63" t="n">
        <v>2823.6</v>
      </c>
      <c r="BO5" s="63" t="n">
        <v>2851.5</v>
      </c>
      <c r="BP5" s="63" t="n">
        <v>2917.2</v>
      </c>
      <c r="BQ5" s="63" t="n">
        <v>2952.8</v>
      </c>
      <c r="BR5" s="63" t="n">
        <v>2983.5</v>
      </c>
      <c r="BS5" s="63" t="n">
        <v>3053.3</v>
      </c>
      <c r="BT5" s="63" t="n">
        <v>3117.4</v>
      </c>
      <c r="BU5" s="63" t="n">
        <v>3150.9</v>
      </c>
      <c r="BV5" s="63" t="n">
        <v>3231.9</v>
      </c>
      <c r="BW5" s="63" t="n">
        <v>3291.7</v>
      </c>
      <c r="BX5" s="63" t="n">
        <v>3361.9</v>
      </c>
      <c r="BY5" s="63" t="n">
        <v>3434.5</v>
      </c>
      <c r="BZ5" s="63" t="n">
        <v>3490.2</v>
      </c>
      <c r="CA5" s="63" t="n">
        <v>3553.8</v>
      </c>
      <c r="CB5" s="63" t="n">
        <v>3609.4</v>
      </c>
      <c r="CC5" s="63" t="n">
        <v>3653.7</v>
      </c>
      <c r="CD5" s="63" t="n">
        <v>3737.9</v>
      </c>
      <c r="CE5" s="63" t="n">
        <v>3783.4</v>
      </c>
      <c r="CF5" s="63" t="n">
        <v>3846.7</v>
      </c>
      <c r="CG5" s="63" t="n">
        <v>3867.9</v>
      </c>
      <c r="CH5" s="63" t="n">
        <v>3873.6</v>
      </c>
      <c r="CI5" s="63" t="n">
        <v>3926.9</v>
      </c>
      <c r="CJ5" s="63" t="n">
        <v>3973.3</v>
      </c>
      <c r="CK5" s="63" t="n">
        <v>4000</v>
      </c>
      <c r="CL5" s="63" t="n">
        <v>4100.4</v>
      </c>
      <c r="CM5" s="63" t="n">
        <v>4155.7</v>
      </c>
      <c r="CN5" s="63" t="n">
        <v>4227</v>
      </c>
      <c r="CO5" s="63" t="n">
        <v>4307.2</v>
      </c>
      <c r="CP5" s="63" t="n">
        <v>4349.5</v>
      </c>
      <c r="CQ5" s="63" t="n">
        <v>4418.6</v>
      </c>
      <c r="CR5" s="63" t="n">
        <v>4487.2</v>
      </c>
      <c r="CS5" s="63" t="n">
        <v>4552.7</v>
      </c>
      <c r="CT5" s="63" t="n">
        <v>4621.2</v>
      </c>
      <c r="CU5" s="63" t="n">
        <v>4683.2</v>
      </c>
      <c r="CV5" s="63" t="n">
        <v>4752.8</v>
      </c>
      <c r="CW5" s="63" t="n">
        <v>4826.7</v>
      </c>
      <c r="CX5" s="63" t="n">
        <v>4862.4</v>
      </c>
      <c r="CY5" s="63" t="n">
        <v>4933.6</v>
      </c>
      <c r="CZ5" s="63" t="n">
        <v>4998.7</v>
      </c>
      <c r="DA5" s="63" t="n">
        <v>5055.7</v>
      </c>
      <c r="DB5" s="63" t="n">
        <v>5130.6</v>
      </c>
      <c r="DC5" s="63" t="n">
        <v>5220.5</v>
      </c>
      <c r="DD5" s="63" t="n">
        <v>5274.5</v>
      </c>
      <c r="DE5" s="63" t="n">
        <v>5352.8</v>
      </c>
      <c r="DF5" s="63" t="n">
        <v>5433.1</v>
      </c>
      <c r="DG5" s="63" t="n">
        <v>5471.3</v>
      </c>
      <c r="DH5" s="63" t="n">
        <v>5579.2</v>
      </c>
      <c r="DI5" s="63" t="n">
        <v>5663.6</v>
      </c>
      <c r="DJ5" s="63" t="n">
        <v>5721.3</v>
      </c>
      <c r="DK5" s="63" t="n">
        <v>5832.6</v>
      </c>
      <c r="DL5" s="63" t="n">
        <v>5926.8</v>
      </c>
      <c r="DM5" s="63" t="n">
        <v>6028.2</v>
      </c>
      <c r="DN5" s="63" t="n">
        <v>6102</v>
      </c>
      <c r="DO5" s="63" t="n">
        <v>6230.6</v>
      </c>
      <c r="DP5" s="63" t="n">
        <v>6335.3</v>
      </c>
      <c r="DQ5" s="63" t="n">
        <v>6467</v>
      </c>
      <c r="DR5" s="63" t="n">
        <v>6618.2</v>
      </c>
      <c r="DS5" s="63" t="n">
        <v>6711.9</v>
      </c>
      <c r="DT5" s="63" t="n">
        <v>6820</v>
      </c>
      <c r="DU5" s="63" t="n">
        <v>6918.6</v>
      </c>
      <c r="DV5" s="63" t="n">
        <v>6995.3</v>
      </c>
      <c r="DW5" s="63" t="n">
        <v>7042.3</v>
      </c>
      <c r="DX5" s="63" t="n">
        <v>7070.3</v>
      </c>
      <c r="DY5" s="63" t="n">
        <v>7187.3</v>
      </c>
      <c r="DZ5" s="63" t="n">
        <v>7217.7</v>
      </c>
      <c r="EA5" s="63" t="n">
        <v>7308</v>
      </c>
      <c r="EB5" s="63" t="n">
        <v>7397.1</v>
      </c>
      <c r="EC5" s="63" t="n">
        <v>7473</v>
      </c>
      <c r="ED5" s="63" t="n">
        <v>7567.2</v>
      </c>
      <c r="EE5" s="63" t="n">
        <v>7661.5</v>
      </c>
      <c r="EF5" s="63" t="n">
        <v>7820.9</v>
      </c>
      <c r="EG5" s="63" t="n">
        <v>7913.5</v>
      </c>
      <c r="EH5" s="63" t="n">
        <v>8048.8</v>
      </c>
      <c r="EI5" s="63" t="n">
        <v>8147.1</v>
      </c>
      <c r="EJ5" s="63" t="n">
        <v>8283.3</v>
      </c>
      <c r="EK5" s="63" t="n">
        <v>8448.6</v>
      </c>
      <c r="EL5" s="63" t="n">
        <v>8551.7</v>
      </c>
      <c r="EM5" s="63" t="n">
        <v>8701.1</v>
      </c>
      <c r="EN5" s="63" t="n">
        <v>8868.1</v>
      </c>
      <c r="EO5" s="63" t="n">
        <v>8955.3</v>
      </c>
      <c r="EP5" s="63" t="n">
        <v>9100.2</v>
      </c>
      <c r="EQ5" s="63" t="n">
        <v>9227.6</v>
      </c>
      <c r="ER5" s="63" t="n">
        <v>9353.8</v>
      </c>
      <c r="ES5" s="63" t="n">
        <v>9427.4</v>
      </c>
      <c r="ET5" s="63" t="n">
        <v>9572.1</v>
      </c>
      <c r="EU5" s="63" t="n">
        <v>9678.7</v>
      </c>
      <c r="EV5" s="63" t="n">
        <v>9798.4</v>
      </c>
      <c r="EW5" s="63" t="n">
        <v>9937.1</v>
      </c>
      <c r="EX5" s="63" t="n">
        <v>10004.4</v>
      </c>
      <c r="EY5" s="63" t="n">
        <v>10129.9</v>
      </c>
      <c r="EZ5" s="63" t="n">
        <v>10159.1</v>
      </c>
      <c r="FA5" s="63" t="n">
        <v>9906.9</v>
      </c>
      <c r="FB5" s="63" t="n">
        <v>9815</v>
      </c>
      <c r="FC5" s="63" t="n">
        <v>9805.5</v>
      </c>
      <c r="FD5" s="63" t="n">
        <v>9939.4</v>
      </c>
      <c r="FE5" s="63" t="n">
        <v>10005</v>
      </c>
      <c r="FF5" s="63" t="n">
        <v>10101.8</v>
      </c>
      <c r="FG5" s="63" t="n">
        <v>10208.1</v>
      </c>
      <c r="FH5" s="63" t="n">
        <v>10300.8</v>
      </c>
      <c r="FI5" s="63" t="n">
        <v>10430.3</v>
      </c>
      <c r="FJ5" s="63" t="n">
        <v>10558.2</v>
      </c>
      <c r="FK5" s="63" t="n">
        <v>10673</v>
      </c>
      <c r="FL5" s="63" t="n">
        <v>10755</v>
      </c>
      <c r="FM5" s="63" t="n">
        <v>10809.2</v>
      </c>
      <c r="FN5" s="63" t="n">
        <v>10959.3</v>
      </c>
      <c r="FO5" s="63" t="n">
        <v>11005.1</v>
      </c>
      <c r="FP5" s="63" t="n">
        <v>11059.4</v>
      </c>
      <c r="FQ5" s="63" t="n">
        <v>11165.7</v>
      </c>
      <c r="FR5" s="63" t="n">
        <v>11277.7</v>
      </c>
      <c r="FS5" s="63" t="n">
        <v>11315.7</v>
      </c>
      <c r="FT5" s="63" t="n">
        <v>11408.4</v>
      </c>
      <c r="FU5" s="63" t="n">
        <v>11551.2</v>
      </c>
      <c r="FV5" s="63" t="n">
        <v>11646</v>
      </c>
      <c r="FW5" s="63" t="n">
        <v>11810.5</v>
      </c>
      <c r="FX5" s="63" t="n">
        <v>11959.8</v>
      </c>
      <c r="FY5" s="63" t="n">
        <v>12081.6</v>
      </c>
      <c r="FZ5" s="63" t="n">
        <v>12119.8</v>
      </c>
      <c r="GA5" s="63" t="n">
        <v>12264.1</v>
      </c>
      <c r="GB5" s="63" t="n">
        <v>12382.5</v>
      </c>
      <c r="GC5" s="63" t="n">
        <v>12423.4</v>
      </c>
      <c r="GD5" s="63" t="n">
        <v>12523.2</v>
      </c>
      <c r="GE5" s="63" t="n">
        <v>12665.1</v>
      </c>
      <c r="GF5" s="63" t="n">
        <v>12797.1</v>
      </c>
      <c r="GG5" s="63" t="n">
        <v>12922</v>
      </c>
      <c r="GH5" s="63" t="n">
        <v>13097.3</v>
      </c>
      <c r="GI5" s="63" t="n">
        <v>13188.7</v>
      </c>
      <c r="GJ5" s="63" t="n">
        <v>13325.1</v>
      </c>
      <c r="GK5" s="63" t="n">
        <v>13551.4</v>
      </c>
      <c r="GL5" s="63" t="n">
        <v>13745.1</v>
      </c>
      <c r="GM5" s="63" t="n">
        <v>13891.3</v>
      </c>
      <c r="GN5" s="63" t="n">
        <v>14002.2</v>
      </c>
      <c r="GO5" s="63" t="n">
        <v>14099.2</v>
      </c>
      <c r="GP5" s="63" t="n">
        <v>14148</v>
      </c>
      <c r="GQ5" s="63" t="n">
        <v>14336.8</v>
      </c>
      <c r="GR5" s="63" t="n">
        <v>14517.7</v>
      </c>
      <c r="GS5" s="63" t="n">
        <v>14668</v>
      </c>
      <c r="GT5" s="63" t="n">
        <v>14473.1</v>
      </c>
      <c r="GU5" s="63" t="n">
        <v>13168.9</v>
      </c>
      <c r="GV5" s="63" t="n">
        <v>14456.2</v>
      </c>
      <c r="GW5" s="63" t="n">
        <v>14726.7</v>
      </c>
      <c r="GX5" s="63" t="n">
        <v>15217.7</v>
      </c>
      <c r="GY5" s="63" t="n">
        <v>15950.9</v>
      </c>
      <c r="GZ5" s="63" t="n">
        <v>16285.1</v>
      </c>
      <c r="HA5" s="63" t="n">
        <v>16718.2</v>
      </c>
      <c r="HB5" s="63" t="n">
        <v>17030.6</v>
      </c>
      <c r="HC5" t="n">
        <v>17415.1</v>
      </c>
      <c r="HD5" t="n">
        <v>17684.2</v>
      </c>
      <c r="HE5" t="n">
        <v>17917</v>
      </c>
      <c r="HF5" t="n">
        <v>18269.6</v>
      </c>
      <c r="HG5" t="n">
        <v>18419</v>
      </c>
    </row>
    <row r="6">
      <c r="A6" s="63" t="s">
        <v>2531</v>
      </c>
      <c r="B6" s="63" t="n">
        <v>3248.9</v>
      </c>
      <c r="C6" s="63" t="n">
        <v>3263.6</v>
      </c>
      <c r="D6" s="63" t="n">
        <v>3292.2</v>
      </c>
      <c r="E6" s="63" t="n">
        <v>3283.2</v>
      </c>
      <c r="F6" s="63" t="n">
        <v>3346.3</v>
      </c>
      <c r="G6" s="63" t="n">
        <v>3377</v>
      </c>
      <c r="H6" s="63" t="n">
        <v>3403.9</v>
      </c>
      <c r="I6" s="63" t="n">
        <v>3460.4</v>
      </c>
      <c r="J6" s="63" t="n">
        <v>3506.1</v>
      </c>
      <c r="K6" s="63" t="n">
        <v>3572.8</v>
      </c>
      <c r="L6" s="63" t="n">
        <v>3627.9</v>
      </c>
      <c r="M6" s="63" t="n">
        <v>3713</v>
      </c>
      <c r="N6" s="63" t="n">
        <v>3780.8</v>
      </c>
      <c r="O6" s="63" t="n">
        <v>3779.1</v>
      </c>
      <c r="P6" s="63" t="n">
        <v>3792.4</v>
      </c>
      <c r="Q6" s="63" t="n">
        <v>3781.1</v>
      </c>
      <c r="R6" s="63" t="n">
        <v>3747.3</v>
      </c>
      <c r="S6" s="63" t="n">
        <v>3760.8</v>
      </c>
      <c r="T6" s="63" t="n">
        <v>3776.9</v>
      </c>
      <c r="U6" s="63" t="n">
        <v>3721.7</v>
      </c>
      <c r="V6" s="63" t="n">
        <v>3752.9</v>
      </c>
      <c r="W6" s="63" t="n">
        <v>3814.7</v>
      </c>
      <c r="X6" s="63" t="n">
        <v>3868.9</v>
      </c>
      <c r="Y6" s="63" t="n">
        <v>3910.5</v>
      </c>
      <c r="Z6" s="63" t="n">
        <v>3988.7</v>
      </c>
      <c r="AA6" s="63" t="n">
        <v>4025.4</v>
      </c>
      <c r="AB6" s="63" t="n">
        <v>4067.8</v>
      </c>
      <c r="AC6" s="63" t="n">
        <v>4120.5</v>
      </c>
      <c r="AD6" s="63" t="n">
        <v>4169.1</v>
      </c>
      <c r="AE6" s="63" t="n">
        <v>4191.7</v>
      </c>
      <c r="AF6" s="63" t="n">
        <v>4231.3</v>
      </c>
      <c r="AG6" s="63" t="n">
        <v>4295</v>
      </c>
      <c r="AH6" s="63" t="n">
        <v>4319.1</v>
      </c>
      <c r="AI6" s="63" t="n">
        <v>4411.4</v>
      </c>
      <c r="AJ6" s="63" t="n">
        <v>4430</v>
      </c>
      <c r="AK6" s="63" t="n">
        <v>4465.7</v>
      </c>
      <c r="AL6" s="63" t="n">
        <v>4488.8</v>
      </c>
      <c r="AM6" s="63" t="n">
        <v>4485.9</v>
      </c>
      <c r="AN6" s="63" t="n">
        <v>4529.6</v>
      </c>
      <c r="AO6" s="63" t="n">
        <v>4540.8</v>
      </c>
      <c r="AP6" s="63" t="n">
        <v>4534.3</v>
      </c>
      <c r="AQ6" s="63" t="n">
        <v>4432.2</v>
      </c>
      <c r="AR6" s="63" t="n">
        <v>4480.8</v>
      </c>
      <c r="AS6" s="63" t="n">
        <v>4541.4</v>
      </c>
      <c r="AT6" s="63" t="n">
        <v>4556.6</v>
      </c>
      <c r="AU6" s="63" t="n">
        <v>4556.9</v>
      </c>
      <c r="AV6" s="63" t="n">
        <v>4578</v>
      </c>
      <c r="AW6" s="63" t="n">
        <v>4546.7</v>
      </c>
      <c r="AX6" s="63" t="n">
        <v>4580.2</v>
      </c>
      <c r="AY6" s="63" t="n">
        <v>4594.1</v>
      </c>
      <c r="AZ6" s="63" t="n">
        <v>4624.9</v>
      </c>
      <c r="BA6" s="63" t="n">
        <v>4706</v>
      </c>
      <c r="BB6" s="63" t="n">
        <v>4752.5</v>
      </c>
      <c r="BC6" s="63" t="n">
        <v>4849.3</v>
      </c>
      <c r="BD6" s="63" t="n">
        <v>4936.2</v>
      </c>
      <c r="BE6" s="63" t="n">
        <v>5014.9</v>
      </c>
      <c r="BF6" s="63" t="n">
        <v>5056.5</v>
      </c>
      <c r="BG6" s="63" t="n">
        <v>5127.3</v>
      </c>
      <c r="BH6" s="63" t="n">
        <v>5165.4</v>
      </c>
      <c r="BI6" s="63" t="n">
        <v>5232.3</v>
      </c>
      <c r="BJ6" s="63" t="n">
        <v>5321.2</v>
      </c>
      <c r="BK6" s="63" t="n">
        <v>5370</v>
      </c>
      <c r="BL6" s="63" t="n">
        <v>5472</v>
      </c>
      <c r="BM6" s="63" t="n">
        <v>5483.9</v>
      </c>
      <c r="BN6" s="63" t="n">
        <v>5531.8</v>
      </c>
      <c r="BO6" s="63" t="n">
        <v>5592.1</v>
      </c>
      <c r="BP6" s="63" t="n">
        <v>5691</v>
      </c>
      <c r="BQ6" s="63" t="n">
        <v>5725.8</v>
      </c>
      <c r="BR6" s="63" t="n">
        <v>5731.2</v>
      </c>
      <c r="BS6" s="63" t="n">
        <v>5809.4</v>
      </c>
      <c r="BT6" s="63" t="n">
        <v>5875.6</v>
      </c>
      <c r="BU6" s="63" t="n">
        <v>5888.1</v>
      </c>
      <c r="BV6" s="63" t="n">
        <v>5992.1</v>
      </c>
      <c r="BW6" s="63" t="n">
        <v>6036.4</v>
      </c>
      <c r="BX6" s="63" t="n">
        <v>6090</v>
      </c>
      <c r="BY6" s="63" t="n">
        <v>6159.2</v>
      </c>
      <c r="BZ6" s="63" t="n">
        <v>6187.8</v>
      </c>
      <c r="CA6" s="63" t="n">
        <v>6216.7</v>
      </c>
      <c r="CB6" s="63" t="n">
        <v>6276.9</v>
      </c>
      <c r="CC6" s="63" t="n">
        <v>6304.2</v>
      </c>
      <c r="CD6" s="63" t="n">
        <v>6357.2</v>
      </c>
      <c r="CE6" s="63" t="n">
        <v>6376.6</v>
      </c>
      <c r="CF6" s="63" t="n">
        <v>6401.8</v>
      </c>
      <c r="CG6" s="63" t="n">
        <v>6353.1</v>
      </c>
      <c r="CH6" s="63" t="n">
        <v>6329.2</v>
      </c>
      <c r="CI6" s="63" t="n">
        <v>6381.7</v>
      </c>
      <c r="CJ6" s="63" t="n">
        <v>6413.5</v>
      </c>
      <c r="CK6" s="63" t="n">
        <v>6410.3</v>
      </c>
      <c r="CL6" s="63" t="n">
        <v>6530.3</v>
      </c>
      <c r="CM6" s="63" t="n">
        <v>6574.7</v>
      </c>
      <c r="CN6" s="63" t="n">
        <v>6645.1</v>
      </c>
      <c r="CO6" s="63" t="n">
        <v>6724.3</v>
      </c>
      <c r="CP6" s="63" t="n">
        <v>6750.1</v>
      </c>
      <c r="CQ6" s="63" t="n">
        <v>6811.5</v>
      </c>
      <c r="CR6" s="63" t="n">
        <v>6887.3</v>
      </c>
      <c r="CS6" s="63" t="n">
        <v>6947.8</v>
      </c>
      <c r="CT6" s="63" t="n">
        <v>7027.3</v>
      </c>
      <c r="CU6" s="63" t="n">
        <v>7081.9</v>
      </c>
      <c r="CV6" s="63" t="n">
        <v>7135.9</v>
      </c>
      <c r="CW6" s="63" t="n">
        <v>7213.1</v>
      </c>
      <c r="CX6" s="63" t="n">
        <v>7231</v>
      </c>
      <c r="CY6" s="63" t="n">
        <v>7294.4</v>
      </c>
      <c r="CZ6" s="63" t="n">
        <v>7360.5</v>
      </c>
      <c r="DA6" s="63" t="n">
        <v>7411.9</v>
      </c>
      <c r="DB6" s="63" t="n">
        <v>7480.2</v>
      </c>
      <c r="DC6" s="63" t="n">
        <v>7560.7</v>
      </c>
      <c r="DD6" s="63" t="n">
        <v>7606.5</v>
      </c>
      <c r="DE6" s="63" t="n">
        <v>7667.1</v>
      </c>
      <c r="DF6" s="63" t="n">
        <v>7747.9</v>
      </c>
      <c r="DG6" s="63" t="n">
        <v>7782.8</v>
      </c>
      <c r="DH6" s="63" t="n">
        <v>7915.4</v>
      </c>
      <c r="DI6" s="63" t="n">
        <v>8010</v>
      </c>
      <c r="DJ6" s="63" t="n">
        <v>8091</v>
      </c>
      <c r="DK6" s="63" t="n">
        <v>8233.5</v>
      </c>
      <c r="DL6" s="63" t="n">
        <v>8340.8</v>
      </c>
      <c r="DM6" s="63" t="n">
        <v>8461.3</v>
      </c>
      <c r="DN6" s="63" t="n">
        <v>8548.2</v>
      </c>
      <c r="DO6" s="63" t="n">
        <v>8679.1</v>
      </c>
      <c r="DP6" s="63" t="n">
        <v>8776.7</v>
      </c>
      <c r="DQ6" s="63" t="n">
        <v>8905.1</v>
      </c>
      <c r="DR6" s="63" t="n">
        <v>9039.7</v>
      </c>
      <c r="DS6" s="63" t="n">
        <v>9124.2</v>
      </c>
      <c r="DT6" s="63" t="n">
        <v>9211.6</v>
      </c>
      <c r="DU6" s="63" t="n">
        <v>9292.1</v>
      </c>
      <c r="DV6" s="63" t="n">
        <v>9325.8</v>
      </c>
      <c r="DW6" s="63" t="n">
        <v>9344.5</v>
      </c>
      <c r="DX6" s="63" t="n">
        <v>9377</v>
      </c>
      <c r="DY6" s="63" t="n">
        <v>9528.3</v>
      </c>
      <c r="DZ6" s="63" t="n">
        <v>9549.5</v>
      </c>
      <c r="EA6" s="63" t="n">
        <v>9597.8</v>
      </c>
      <c r="EB6" s="63" t="n">
        <v>9665</v>
      </c>
      <c r="EC6" s="63" t="n">
        <v>9718.7</v>
      </c>
      <c r="ED6" s="63" t="n">
        <v>9766.6</v>
      </c>
      <c r="EE6" s="63" t="n">
        <v>9878.4</v>
      </c>
      <c r="EF6" s="63" t="n">
        <v>10018.1</v>
      </c>
      <c r="EG6" s="63" t="n">
        <v>10087.1</v>
      </c>
      <c r="EH6" s="63" t="n">
        <v>10181.1</v>
      </c>
      <c r="EI6" s="63" t="n">
        <v>10236.7</v>
      </c>
      <c r="EJ6" s="63" t="n">
        <v>10356.9</v>
      </c>
      <c r="EK6" s="63" t="n">
        <v>10474.1</v>
      </c>
      <c r="EL6" s="63" t="n">
        <v>10540.6</v>
      </c>
      <c r="EM6" s="63" t="n">
        <v>10657.4</v>
      </c>
      <c r="EN6" s="63" t="n">
        <v>10745.9</v>
      </c>
      <c r="EO6" s="63" t="n">
        <v>10765.7</v>
      </c>
      <c r="EP6" s="63" t="n">
        <v>10883.1</v>
      </c>
      <c r="EQ6" s="63" t="n">
        <v>10939.5</v>
      </c>
      <c r="ER6" s="63" t="n">
        <v>11009.7</v>
      </c>
      <c r="ES6" s="63" t="n">
        <v>11114.8</v>
      </c>
      <c r="ET6" s="63" t="n">
        <v>11183.3</v>
      </c>
      <c r="EU6" s="63" t="n">
        <v>11212.7</v>
      </c>
      <c r="EV6" s="63" t="n">
        <v>11287.5</v>
      </c>
      <c r="EW6" s="63" t="n">
        <v>11331.9</v>
      </c>
      <c r="EX6" s="63" t="n">
        <v>11316.4</v>
      </c>
      <c r="EY6" s="63" t="n">
        <v>11347.6</v>
      </c>
      <c r="EZ6" s="63" t="n">
        <v>11260.1</v>
      </c>
      <c r="FA6" s="63" t="n">
        <v>11158.8</v>
      </c>
      <c r="FB6" s="63" t="n">
        <v>11130.5</v>
      </c>
      <c r="FC6" s="63" t="n">
        <v>11075.7</v>
      </c>
      <c r="FD6" s="63" t="n">
        <v>11150.2</v>
      </c>
      <c r="FE6" s="63" t="n">
        <v>11137.9</v>
      </c>
      <c r="FF6" s="63" t="n">
        <v>11202.5</v>
      </c>
      <c r="FG6" s="63" t="n">
        <v>11303</v>
      </c>
      <c r="FH6" s="63" t="n">
        <v>11383.6</v>
      </c>
      <c r="FI6" s="63" t="n">
        <v>11453.4</v>
      </c>
      <c r="FJ6" s="63" t="n">
        <v>11497.1</v>
      </c>
      <c r="FK6" s="63" t="n">
        <v>11509</v>
      </c>
      <c r="FL6" s="63" t="n">
        <v>11544</v>
      </c>
      <c r="FM6" s="63" t="n">
        <v>11563.9</v>
      </c>
      <c r="FN6" s="63" t="n">
        <v>11647.3</v>
      </c>
      <c r="FO6" s="63" t="n">
        <v>11667.8</v>
      </c>
      <c r="FP6" s="63" t="n">
        <v>11691.4</v>
      </c>
      <c r="FQ6" s="63" t="n">
        <v>11738</v>
      </c>
      <c r="FR6" s="63" t="n">
        <v>11814.3</v>
      </c>
      <c r="FS6" s="63" t="n">
        <v>11848.1</v>
      </c>
      <c r="FT6" s="63" t="n">
        <v>11896.3</v>
      </c>
      <c r="FU6" s="63" t="n">
        <v>12001</v>
      </c>
      <c r="FV6" s="63" t="n">
        <v>12044.2</v>
      </c>
      <c r="FW6" s="63" t="n">
        <v>12159.9</v>
      </c>
      <c r="FX6" s="63" t="n">
        <v>12280.1</v>
      </c>
      <c r="FY6" s="63" t="n">
        <v>12421.6</v>
      </c>
      <c r="FZ6" s="63" t="n">
        <v>12516.9</v>
      </c>
      <c r="GA6" s="63" t="n">
        <v>12603.1</v>
      </c>
      <c r="GB6" s="63" t="n">
        <v>12691.8</v>
      </c>
      <c r="GC6" s="63" t="n">
        <v>12743.4</v>
      </c>
      <c r="GD6" s="63" t="n">
        <v>12839.6</v>
      </c>
      <c r="GE6" s="63" t="n">
        <v>12903.3</v>
      </c>
      <c r="GF6" s="63" t="n">
        <v>12993.1</v>
      </c>
      <c r="GG6" s="63" t="n">
        <v>13060.1</v>
      </c>
      <c r="GH6" s="63" t="n">
        <v>13160.5</v>
      </c>
      <c r="GI6" s="63" t="n">
        <v>13225.7</v>
      </c>
      <c r="GJ6" s="63" t="n">
        <v>13315.4</v>
      </c>
      <c r="GK6" s="63" t="n">
        <v>13460.9</v>
      </c>
      <c r="GL6" s="63" t="n">
        <v>13558.4</v>
      </c>
      <c r="GM6" s="63" t="n">
        <v>13631</v>
      </c>
      <c r="GN6" s="63" t="n">
        <v>13693.8</v>
      </c>
      <c r="GO6" s="63" t="n">
        <v>13736.6</v>
      </c>
      <c r="GP6" s="63" t="n">
        <v>13752.6</v>
      </c>
      <c r="GQ6" s="63" t="n">
        <v>13862.8</v>
      </c>
      <c r="GR6" s="63" t="n">
        <v>14003.8</v>
      </c>
      <c r="GS6" s="63" t="n">
        <v>14093.9</v>
      </c>
      <c r="GT6" s="63" t="n">
        <v>13862.3</v>
      </c>
      <c r="GU6" s="63" t="n">
        <v>12668.7</v>
      </c>
      <c r="GV6" s="63" t="n">
        <v>13793.9</v>
      </c>
      <c r="GW6" s="63" t="n">
        <v>13982.9</v>
      </c>
      <c r="GX6" s="63" t="n">
        <v>14282.6</v>
      </c>
      <c r="GY6" s="63" t="n">
        <v>14745.6</v>
      </c>
      <c r="GZ6" s="63" t="n">
        <v>14848.8</v>
      </c>
      <c r="HA6" s="63" t="n">
        <v>14995.6</v>
      </c>
      <c r="HB6" s="63" t="n">
        <v>14995.2</v>
      </c>
      <c r="HC6" t="n">
        <v>15069.2</v>
      </c>
      <c r="HD6" t="n">
        <v>15127.4</v>
      </c>
      <c r="HE6" t="n">
        <v>15171.4</v>
      </c>
      <c r="HF6" t="n">
        <v>15312.9</v>
      </c>
      <c r="HG6" t="n">
        <v>15343.6</v>
      </c>
    </row>
    <row r="7">
      <c r="A7" s="63" t="s">
        <v>2532</v>
      </c>
      <c r="B7" s="63" t="n">
        <v>19.444</v>
      </c>
      <c r="C7" s="63" t="n">
        <v>19.659</v>
      </c>
      <c r="D7" s="63" t="n">
        <v>19.851</v>
      </c>
      <c r="E7" s="63" t="n">
        <v>20.108</v>
      </c>
      <c r="F7" s="63" t="n">
        <v>20.299</v>
      </c>
      <c r="G7" s="63" t="n">
        <v>20.53</v>
      </c>
      <c r="H7" s="63" t="n">
        <v>20.732</v>
      </c>
      <c r="I7" s="63" t="n">
        <v>20.86</v>
      </c>
      <c r="J7" s="63" t="n">
        <v>21.08</v>
      </c>
      <c r="K7" s="63" t="n">
        <v>21.202</v>
      </c>
      <c r="L7" s="63" t="n">
        <v>21.388</v>
      </c>
      <c r="M7" s="63" t="n">
        <v>21.562</v>
      </c>
      <c r="N7" s="63" t="n">
        <v>21.823</v>
      </c>
      <c r="O7" s="63" t="n">
        <v>22.242</v>
      </c>
      <c r="P7" s="63" t="n">
        <v>22.647</v>
      </c>
      <c r="Q7" s="63" t="n">
        <v>23.11</v>
      </c>
      <c r="R7" s="63" t="n">
        <v>23.798</v>
      </c>
      <c r="S7" s="63" t="n">
        <v>24.472</v>
      </c>
      <c r="T7" s="63" t="n">
        <v>25.132</v>
      </c>
      <c r="U7" s="63" t="n">
        <v>25.771</v>
      </c>
      <c r="V7" s="63" t="n">
        <v>26.256</v>
      </c>
      <c r="W7" s="63" t="n">
        <v>26.578</v>
      </c>
      <c r="X7" s="63" t="n">
        <v>27.076</v>
      </c>
      <c r="Y7" s="63" t="n">
        <v>27.53</v>
      </c>
      <c r="Z7" s="63" t="n">
        <v>27.833</v>
      </c>
      <c r="AA7" s="63" t="n">
        <v>28.066</v>
      </c>
      <c r="AB7" s="63" t="n">
        <v>28.492</v>
      </c>
      <c r="AC7" s="63" t="n">
        <v>28.942</v>
      </c>
      <c r="AD7" s="63" t="n">
        <v>29.465</v>
      </c>
      <c r="AE7" s="63" t="n">
        <v>29.969</v>
      </c>
      <c r="AF7" s="63" t="n">
        <v>30.42</v>
      </c>
      <c r="AG7" s="63" t="n">
        <v>30.852</v>
      </c>
      <c r="AH7" s="63" t="n">
        <v>31.358</v>
      </c>
      <c r="AI7" s="63" t="n">
        <v>32.002</v>
      </c>
      <c r="AJ7" s="63" t="n">
        <v>32.564</v>
      </c>
      <c r="AK7" s="63" t="n">
        <v>33.179</v>
      </c>
      <c r="AL7" s="63" t="n">
        <v>33.804</v>
      </c>
      <c r="AM7" s="63" t="n">
        <v>34.728</v>
      </c>
      <c r="AN7" s="63" t="n">
        <v>35.59</v>
      </c>
      <c r="AO7" s="63" t="n">
        <v>36.451</v>
      </c>
      <c r="AP7" s="63" t="n">
        <v>37.545</v>
      </c>
      <c r="AQ7" s="63" t="n">
        <v>38.464</v>
      </c>
      <c r="AR7" s="63" t="n">
        <v>39.364</v>
      </c>
      <c r="AS7" s="63" t="n">
        <v>40.338</v>
      </c>
      <c r="AT7" s="63" t="n">
        <v>41.384</v>
      </c>
      <c r="AU7" s="63" t="n">
        <v>42.078</v>
      </c>
      <c r="AV7" s="63" t="n">
        <v>42.772</v>
      </c>
      <c r="AW7" s="63" t="n">
        <v>43.427</v>
      </c>
      <c r="AX7" s="63" t="n">
        <v>43.979</v>
      </c>
      <c r="AY7" s="63" t="n">
        <v>44.402</v>
      </c>
      <c r="AZ7" s="63" t="n">
        <v>45.103</v>
      </c>
      <c r="BA7" s="63" t="n">
        <v>45.601</v>
      </c>
      <c r="BB7" s="63" t="n">
        <v>45.978</v>
      </c>
      <c r="BC7" s="63" t="n">
        <v>46.398</v>
      </c>
      <c r="BD7" s="63" t="n">
        <v>47.008</v>
      </c>
      <c r="BE7" s="63" t="n">
        <v>47.318</v>
      </c>
      <c r="BF7" s="63" t="n">
        <v>47.83</v>
      </c>
      <c r="BG7" s="63" t="n">
        <v>48.293</v>
      </c>
      <c r="BH7" s="63" t="n">
        <v>48.666</v>
      </c>
      <c r="BI7" s="63" t="n">
        <v>48.966</v>
      </c>
      <c r="BJ7" s="63" t="n">
        <v>49.544</v>
      </c>
      <c r="BK7" s="63" t="n">
        <v>49.945</v>
      </c>
      <c r="BL7" s="63" t="n">
        <v>50.337</v>
      </c>
      <c r="BM7" s="63" t="n">
        <v>50.688</v>
      </c>
      <c r="BN7" s="63" t="n">
        <v>51.047</v>
      </c>
      <c r="BO7" s="63" t="n">
        <v>50.993</v>
      </c>
      <c r="BP7" s="63" t="n">
        <v>51.263</v>
      </c>
      <c r="BQ7" s="63" t="n">
        <v>51.573</v>
      </c>
      <c r="BR7" s="63" t="n">
        <v>52.061</v>
      </c>
      <c r="BS7" s="63" t="n">
        <v>52.564</v>
      </c>
      <c r="BT7" s="63" t="n">
        <v>53.062</v>
      </c>
      <c r="BU7" s="63" t="n">
        <v>53.52</v>
      </c>
      <c r="BV7" s="63" t="n">
        <v>53.943</v>
      </c>
      <c r="BW7" s="63" t="n">
        <v>54.539</v>
      </c>
      <c r="BX7" s="63" t="n">
        <v>55.211</v>
      </c>
      <c r="BY7" s="63" t="n">
        <v>55.769</v>
      </c>
      <c r="BZ7" s="63" t="n">
        <v>56.41</v>
      </c>
      <c r="CA7" s="63" t="n">
        <v>57.17</v>
      </c>
      <c r="CB7" s="63" t="n">
        <v>57.507</v>
      </c>
      <c r="CC7" s="63" t="n">
        <v>57.959</v>
      </c>
      <c r="CD7" s="63" t="n">
        <v>58.799</v>
      </c>
      <c r="CE7" s="63" t="n">
        <v>59.333</v>
      </c>
      <c r="CF7" s="63" t="n">
        <v>60.087</v>
      </c>
      <c r="CG7" s="63" t="n">
        <v>60.882</v>
      </c>
      <c r="CH7" s="63" t="n">
        <v>61.202</v>
      </c>
      <c r="CI7" s="63" t="n">
        <v>61.536</v>
      </c>
      <c r="CJ7" s="63" t="n">
        <v>61.954</v>
      </c>
      <c r="CK7" s="63" t="n">
        <v>62.404</v>
      </c>
      <c r="CL7" s="63" t="n">
        <v>62.795</v>
      </c>
      <c r="CM7" s="63" t="n">
        <v>63.212</v>
      </c>
      <c r="CN7" s="63" t="n">
        <v>63.615</v>
      </c>
      <c r="CO7" s="63" t="n">
        <v>64.059</v>
      </c>
      <c r="CP7" s="63" t="n">
        <v>64.441</v>
      </c>
      <c r="CQ7" s="63" t="n">
        <v>64.874</v>
      </c>
      <c r="CR7" s="63" t="n">
        <v>65.155</v>
      </c>
      <c r="CS7" s="63" t="n">
        <v>65.531</v>
      </c>
      <c r="CT7" s="63" t="n">
        <v>65.766</v>
      </c>
      <c r="CU7" s="63" t="n">
        <v>66.133</v>
      </c>
      <c r="CV7" s="63" t="n">
        <v>66.607</v>
      </c>
      <c r="CW7" s="63" t="n">
        <v>66.92</v>
      </c>
      <c r="CX7" s="63" t="n">
        <v>67.247</v>
      </c>
      <c r="CY7" s="63" t="n">
        <v>67.639</v>
      </c>
      <c r="CZ7" s="63" t="n">
        <v>67.915</v>
      </c>
      <c r="DA7" s="63" t="n">
        <v>68.214</v>
      </c>
      <c r="DB7" s="63" t="n">
        <v>68.593</v>
      </c>
      <c r="DC7" s="63" t="n">
        <v>69.052</v>
      </c>
      <c r="DD7" s="63" t="n">
        <v>69.346</v>
      </c>
      <c r="DE7" s="63" t="n">
        <v>69.819</v>
      </c>
      <c r="DF7" s="63" t="n">
        <v>70.127</v>
      </c>
      <c r="DG7" s="63" t="n">
        <v>70.303</v>
      </c>
      <c r="DH7" s="63" t="n">
        <v>70.488</v>
      </c>
      <c r="DI7" s="63" t="n">
        <v>70.71</v>
      </c>
      <c r="DJ7" s="63" t="n">
        <v>70.715</v>
      </c>
      <c r="DK7" s="63" t="n">
        <v>70.843</v>
      </c>
      <c r="DL7" s="63" t="n">
        <v>71.062</v>
      </c>
      <c r="DM7" s="63" t="n">
        <v>71.249</v>
      </c>
      <c r="DN7" s="63" t="n">
        <v>71.39</v>
      </c>
      <c r="DO7" s="63" t="n">
        <v>71.796</v>
      </c>
      <c r="DP7" s="63" t="n">
        <v>72.191</v>
      </c>
      <c r="DQ7" s="63" t="n">
        <v>72.629</v>
      </c>
      <c r="DR7" s="63" t="n">
        <v>73.219</v>
      </c>
      <c r="DS7" s="63" t="n">
        <v>73.568</v>
      </c>
      <c r="DT7" s="63" t="n">
        <v>74.042</v>
      </c>
      <c r="DU7" s="63" t="n">
        <v>74.46</v>
      </c>
      <c r="DV7" s="63" t="n">
        <v>75.012</v>
      </c>
      <c r="DW7" s="63" t="n">
        <v>75.363</v>
      </c>
      <c r="DX7" s="63" t="n">
        <v>75.401</v>
      </c>
      <c r="DY7" s="63" t="n">
        <v>75.432</v>
      </c>
      <c r="DZ7" s="63" t="n">
        <v>75.584</v>
      </c>
      <c r="EA7" s="63" t="n">
        <v>76.145</v>
      </c>
      <c r="EB7" s="63" t="n">
        <v>76.539</v>
      </c>
      <c r="EC7" s="63" t="n">
        <v>76.896</v>
      </c>
      <c r="ED7" s="63" t="n">
        <v>77.484</v>
      </c>
      <c r="EE7" s="63" t="n">
        <v>77.562</v>
      </c>
      <c r="EF7" s="63" t="n">
        <v>78.073</v>
      </c>
      <c r="EG7" s="63" t="n">
        <v>78.457</v>
      </c>
      <c r="EH7" s="63" t="n">
        <v>79.062</v>
      </c>
      <c r="EI7" s="63" t="n">
        <v>79.594</v>
      </c>
      <c r="EJ7" s="63" t="n">
        <v>79.985</v>
      </c>
      <c r="EK7" s="63" t="n">
        <v>80.669</v>
      </c>
      <c r="EL7" s="63" t="n">
        <v>81.138</v>
      </c>
      <c r="EM7" s="63" t="n">
        <v>81.65</v>
      </c>
      <c r="EN7" s="63" t="n">
        <v>82.532</v>
      </c>
      <c r="EO7" s="63" t="n">
        <v>83.189</v>
      </c>
      <c r="EP7" s="63" t="n">
        <v>83.621</v>
      </c>
      <c r="EQ7" s="63" t="n">
        <v>84.355</v>
      </c>
      <c r="ER7" s="63" t="n">
        <v>84.962</v>
      </c>
      <c r="ES7" s="63" t="n">
        <v>84.822</v>
      </c>
      <c r="ET7" s="63" t="n">
        <v>85.597</v>
      </c>
      <c r="EU7" s="63" t="n">
        <v>86.324</v>
      </c>
      <c r="EV7" s="63" t="n">
        <v>86.812</v>
      </c>
      <c r="EW7" s="63" t="n">
        <v>87.694</v>
      </c>
      <c r="EX7" s="63" t="n">
        <v>88.408</v>
      </c>
      <c r="EY7" s="63" t="n">
        <v>89.269</v>
      </c>
      <c r="EZ7" s="63" t="n">
        <v>90.221</v>
      </c>
      <c r="FA7" s="63" t="n">
        <v>88.781</v>
      </c>
      <c r="FB7" s="63" t="n">
        <v>88.181</v>
      </c>
      <c r="FC7" s="63" t="n">
        <v>88.532</v>
      </c>
      <c r="FD7" s="63" t="n">
        <v>89.142</v>
      </c>
      <c r="FE7" s="63" t="n">
        <v>89.83</v>
      </c>
      <c r="FF7" s="63" t="n">
        <v>90.177</v>
      </c>
      <c r="FG7" s="63" t="n">
        <v>90.317</v>
      </c>
      <c r="FH7" s="63" t="n">
        <v>90.49</v>
      </c>
      <c r="FI7" s="63" t="n">
        <v>91.07</v>
      </c>
      <c r="FJ7" s="63" t="n">
        <v>91.835</v>
      </c>
      <c r="FK7" s="63" t="n">
        <v>92.738</v>
      </c>
      <c r="FL7" s="63" t="n">
        <v>93.167</v>
      </c>
      <c r="FM7" s="63" t="n">
        <v>93.475</v>
      </c>
      <c r="FN7" s="63" t="n">
        <v>94.094</v>
      </c>
      <c r="FO7" s="63" t="n">
        <v>94.321</v>
      </c>
      <c r="FP7" s="63" t="n">
        <v>94.595</v>
      </c>
      <c r="FQ7" s="63" t="n">
        <v>95.126</v>
      </c>
      <c r="FR7" s="63" t="n">
        <v>95.459</v>
      </c>
      <c r="FS7" s="63" t="n">
        <v>95.508</v>
      </c>
      <c r="FT7" s="63" t="n">
        <v>95.901</v>
      </c>
      <c r="FU7" s="63" t="n">
        <v>96.254</v>
      </c>
      <c r="FV7" s="63" t="n">
        <v>96.696</v>
      </c>
      <c r="FW7" s="63" t="n">
        <v>97.129</v>
      </c>
      <c r="FX7" s="63" t="n">
        <v>97.394</v>
      </c>
      <c r="FY7" s="63" t="n">
        <v>97.265</v>
      </c>
      <c r="FZ7" s="63" t="n">
        <v>96.829</v>
      </c>
      <c r="GA7" s="63" t="n">
        <v>97.312</v>
      </c>
      <c r="GB7" s="63" t="n">
        <v>97.565</v>
      </c>
      <c r="GC7" s="63" t="n">
        <v>97.49</v>
      </c>
      <c r="GD7" s="63" t="n">
        <v>97.538</v>
      </c>
      <c r="GE7" s="63" t="n">
        <v>98.157</v>
      </c>
      <c r="GF7" s="63" t="n">
        <v>98.496</v>
      </c>
      <c r="GG7" s="63" t="n">
        <v>98.947</v>
      </c>
      <c r="GH7" s="63" t="n">
        <v>99.524</v>
      </c>
      <c r="GI7" s="63" t="n">
        <v>99.724</v>
      </c>
      <c r="GJ7" s="63" t="n">
        <v>100.076</v>
      </c>
      <c r="GK7" s="63" t="n">
        <v>100.676</v>
      </c>
      <c r="GL7" s="63" t="n">
        <v>101.38</v>
      </c>
      <c r="GM7" s="63" t="n">
        <v>101.912</v>
      </c>
      <c r="GN7" s="63" t="n">
        <v>102.254</v>
      </c>
      <c r="GO7" s="63" t="n">
        <v>102.642</v>
      </c>
      <c r="GP7" s="63" t="n">
        <v>102.877</v>
      </c>
      <c r="GQ7" s="63" t="n">
        <v>103.422</v>
      </c>
      <c r="GR7" s="63" t="n">
        <v>103.674</v>
      </c>
      <c r="GS7" s="63" t="n">
        <v>104.08</v>
      </c>
      <c r="GT7" s="63" t="n">
        <v>104.416</v>
      </c>
      <c r="GU7" s="63" t="n">
        <v>103.962</v>
      </c>
      <c r="GV7" s="63" t="n">
        <v>104.819</v>
      </c>
      <c r="GW7" s="63" t="n">
        <v>105.343</v>
      </c>
      <c r="GX7" s="63" t="n">
        <v>106.578</v>
      </c>
      <c r="GY7" s="63" t="n">
        <v>108.208</v>
      </c>
      <c r="GZ7" s="63" t="n">
        <v>109.705</v>
      </c>
      <c r="HA7" s="63" t="n">
        <v>111.514</v>
      </c>
      <c r="HB7" s="63" t="n">
        <v>113.59</v>
      </c>
      <c r="HC7" t="n">
        <v>115.577</v>
      </c>
      <c r="HD7" t="n">
        <v>116.905</v>
      </c>
      <c r="HE7" t="n">
        <v>118.098</v>
      </c>
      <c r="HF7" t="n">
        <v>119.309</v>
      </c>
      <c r="HG7" t="n">
        <v>120.044</v>
      </c>
    </row>
    <row r="8">
      <c r="A8" s="63" t="s">
        <v>2533</v>
      </c>
      <c r="B8" s="63" t="n">
        <v>17.722</v>
      </c>
      <c r="C8" s="63" t="n">
        <v>17.956</v>
      </c>
      <c r="D8" s="63" t="n">
        <v>18.263</v>
      </c>
      <c r="E8" s="63" t="n">
        <v>18.495</v>
      </c>
      <c r="F8" s="63" t="n">
        <v>19.081</v>
      </c>
      <c r="G8" s="63" t="n">
        <v>19.437</v>
      </c>
      <c r="H8" s="63" t="n">
        <v>19.719</v>
      </c>
      <c r="I8" s="63" t="n">
        <v>20.122</v>
      </c>
      <c r="J8" s="63" t="n">
        <v>20.953</v>
      </c>
      <c r="K8" s="63" t="n">
        <v>21.166</v>
      </c>
      <c r="L8" s="63" t="n">
        <v>21.34</v>
      </c>
      <c r="M8" s="63" t="n">
        <v>21.804</v>
      </c>
      <c r="N8" s="63" t="n">
        <v>22.155</v>
      </c>
      <c r="O8" s="63" t="n">
        <v>22.54</v>
      </c>
      <c r="P8" s="63" t="n">
        <v>23.006</v>
      </c>
      <c r="Q8" s="63" t="n">
        <v>23.498</v>
      </c>
      <c r="R8" s="63" t="n">
        <v>23.739</v>
      </c>
      <c r="S8" s="63" t="n">
        <v>24.168</v>
      </c>
      <c r="T8" s="63" t="n">
        <v>24.874</v>
      </c>
      <c r="U8" s="63" t="n">
        <v>25.7</v>
      </c>
      <c r="V8" s="63" t="n">
        <v>26.167</v>
      </c>
      <c r="W8" s="63" t="n">
        <v>26.546</v>
      </c>
      <c r="X8" s="63" t="n">
        <v>26.904</v>
      </c>
      <c r="Y8" s="63" t="n">
        <v>27.522</v>
      </c>
      <c r="Z8" s="63" t="n">
        <v>27.924</v>
      </c>
      <c r="AA8" s="63" t="n">
        <v>28.158</v>
      </c>
      <c r="AB8" s="63" t="n">
        <v>28.481</v>
      </c>
      <c r="AC8" s="63" t="n">
        <v>29.242</v>
      </c>
      <c r="AD8" s="63" t="n">
        <v>29.656</v>
      </c>
      <c r="AE8" s="63" t="n">
        <v>29.993</v>
      </c>
      <c r="AF8" s="63" t="n">
        <v>30.141</v>
      </c>
      <c r="AG8" s="63" t="n">
        <v>31.014</v>
      </c>
      <c r="AH8" s="63" t="n">
        <v>31.369</v>
      </c>
      <c r="AI8" s="63" t="n">
        <v>31.985</v>
      </c>
      <c r="AJ8" s="63" t="n">
        <v>32.52</v>
      </c>
      <c r="AK8" s="63" t="n">
        <v>33.081</v>
      </c>
      <c r="AL8" s="63" t="n">
        <v>33.691</v>
      </c>
      <c r="AM8" s="63" t="n">
        <v>34.2</v>
      </c>
      <c r="AN8" s="63" t="n">
        <v>34.998</v>
      </c>
      <c r="AO8" s="63" t="n">
        <v>35.768</v>
      </c>
      <c r="AP8" s="63" t="n">
        <v>36.475</v>
      </c>
      <c r="AQ8" s="63" t="n">
        <v>37.885</v>
      </c>
      <c r="AR8" s="63" t="n">
        <v>38.269</v>
      </c>
      <c r="AS8" s="63" t="n">
        <v>39.421</v>
      </c>
      <c r="AT8" s="63" t="n">
        <v>40.209</v>
      </c>
      <c r="AU8" s="63" t="n">
        <v>41.144</v>
      </c>
      <c r="AV8" s="63" t="n">
        <v>42.046</v>
      </c>
      <c r="AW8" s="63" t="n">
        <v>42.852</v>
      </c>
      <c r="AX8" s="63" t="n">
        <v>43.536</v>
      </c>
      <c r="AY8" s="63" t="n">
        <v>44.399</v>
      </c>
      <c r="AZ8" s="63" t="n">
        <v>44.771</v>
      </c>
      <c r="BA8" s="63" t="n">
        <v>45.3</v>
      </c>
      <c r="BB8" s="63" t="n">
        <v>45.385</v>
      </c>
      <c r="BC8" s="63" t="n">
        <v>45.735</v>
      </c>
      <c r="BD8" s="63" t="n">
        <v>46.242</v>
      </c>
      <c r="BE8" s="63" t="n">
        <v>46.544</v>
      </c>
      <c r="BF8" s="63" t="n">
        <v>47.147</v>
      </c>
      <c r="BG8" s="63" t="n">
        <v>47.617</v>
      </c>
      <c r="BH8" s="63" t="n">
        <v>48.325</v>
      </c>
      <c r="BI8" s="63" t="n">
        <v>48.92</v>
      </c>
      <c r="BJ8" s="63" t="n">
        <v>48.725</v>
      </c>
      <c r="BK8" s="63" t="n">
        <v>48.84</v>
      </c>
      <c r="BL8" s="63" t="n">
        <v>49.101</v>
      </c>
      <c r="BM8" s="63" t="n">
        <v>49.423</v>
      </c>
      <c r="BN8" s="63" t="n">
        <v>49.298</v>
      </c>
      <c r="BO8" s="63" t="n">
        <v>49.175</v>
      </c>
      <c r="BP8" s="63" t="n">
        <v>49.245</v>
      </c>
      <c r="BQ8" s="63" t="n">
        <v>49.3</v>
      </c>
      <c r="BR8" s="63" t="n">
        <v>49.217</v>
      </c>
      <c r="BS8" s="63" t="n">
        <v>49.45</v>
      </c>
      <c r="BT8" s="63" t="n">
        <v>49.808</v>
      </c>
      <c r="BU8" s="63" t="n">
        <v>49.912</v>
      </c>
      <c r="BV8" s="63" t="n">
        <v>50.593</v>
      </c>
      <c r="BW8" s="63" t="n">
        <v>51.09</v>
      </c>
      <c r="BX8" s="63" t="n">
        <v>51.382</v>
      </c>
      <c r="BY8" s="63" t="n">
        <v>51.796</v>
      </c>
      <c r="BZ8" s="63" t="n">
        <v>52.18</v>
      </c>
      <c r="CA8" s="63" t="n">
        <v>52.563</v>
      </c>
      <c r="CB8" s="63" t="n">
        <v>52.825</v>
      </c>
      <c r="CC8" s="63" t="n">
        <v>53.014</v>
      </c>
      <c r="CD8" s="63" t="n">
        <v>53.386</v>
      </c>
      <c r="CE8" s="63" t="n">
        <v>54.303</v>
      </c>
      <c r="CF8" s="63" t="n">
        <v>54.376</v>
      </c>
      <c r="CG8" s="63" t="n">
        <v>55.023</v>
      </c>
      <c r="CH8" s="63" t="n">
        <v>55.517</v>
      </c>
      <c r="CI8" s="63" t="n">
        <v>55.79</v>
      </c>
      <c r="CJ8" s="63" t="n">
        <v>56.508</v>
      </c>
      <c r="CK8" s="63" t="n">
        <v>57.079</v>
      </c>
      <c r="CL8" s="63" t="n">
        <v>57.163</v>
      </c>
      <c r="CM8" s="63" t="n">
        <v>57.371</v>
      </c>
      <c r="CN8" s="63" t="n">
        <v>57.872</v>
      </c>
      <c r="CO8" s="63" t="n">
        <v>58.235</v>
      </c>
      <c r="CP8" s="63" t="n">
        <v>58.381</v>
      </c>
      <c r="CQ8" s="63" t="n">
        <v>58.637</v>
      </c>
      <c r="CR8" s="63" t="n">
        <v>59.062</v>
      </c>
      <c r="CS8" s="63" t="n">
        <v>59.591</v>
      </c>
      <c r="CT8" s="63" t="n">
        <v>59.865</v>
      </c>
      <c r="CU8" s="63" t="n">
        <v>60.367</v>
      </c>
      <c r="CV8" s="63" t="n">
        <v>60.713</v>
      </c>
      <c r="CW8" s="63" t="n">
        <v>61.212</v>
      </c>
      <c r="CX8" s="63" t="n">
        <v>61.728</v>
      </c>
      <c r="CY8" s="63" t="n">
        <v>62.139</v>
      </c>
      <c r="CZ8" s="63" t="n">
        <v>62.461</v>
      </c>
      <c r="DA8" s="63" t="n">
        <v>63.323</v>
      </c>
      <c r="DB8" s="63" t="n">
        <v>63.472</v>
      </c>
      <c r="DC8" s="63" t="n">
        <v>63.132</v>
      </c>
      <c r="DD8" s="63" t="n">
        <v>63.499</v>
      </c>
      <c r="DE8" s="63" t="n">
        <v>63.716</v>
      </c>
      <c r="DF8" s="63" t="n">
        <v>63.934</v>
      </c>
      <c r="DG8" s="63" t="n">
        <v>64.354</v>
      </c>
      <c r="DH8" s="63" t="n">
        <v>64.503</v>
      </c>
      <c r="DI8" s="63" t="n">
        <v>64.954</v>
      </c>
      <c r="DJ8" s="63" t="n">
        <v>64.682</v>
      </c>
      <c r="DK8" s="63" t="n">
        <v>65.099</v>
      </c>
      <c r="DL8" s="63" t="n">
        <v>65.524</v>
      </c>
      <c r="DM8" s="63" t="n">
        <v>65.735</v>
      </c>
      <c r="DN8" s="63" t="n">
        <v>65.947</v>
      </c>
      <c r="DO8" s="63" t="n">
        <v>66.503</v>
      </c>
      <c r="DP8" s="63" t="n">
        <v>67.106</v>
      </c>
      <c r="DQ8" s="63" t="n">
        <v>67.931</v>
      </c>
      <c r="DR8" s="63" t="n">
        <v>68.593</v>
      </c>
      <c r="DS8" s="63" t="n">
        <v>68.856</v>
      </c>
      <c r="DT8" s="63" t="n">
        <v>69.349</v>
      </c>
      <c r="DU8" s="63" t="n">
        <v>69.662</v>
      </c>
      <c r="DV8" s="63" t="n">
        <v>69.782</v>
      </c>
      <c r="DW8" s="63" t="n">
        <v>70.148</v>
      </c>
      <c r="DX8" s="63" t="n">
        <v>70.597</v>
      </c>
      <c r="DY8" s="63" t="n">
        <v>71.055</v>
      </c>
      <c r="DZ8" s="63" t="n">
        <v>71.515</v>
      </c>
      <c r="EA8" s="63" t="n">
        <v>72.191</v>
      </c>
      <c r="EB8" s="63" t="n">
        <v>72.811</v>
      </c>
      <c r="EC8" s="63" t="n">
        <v>74.161</v>
      </c>
      <c r="ED8" s="63" t="n">
        <v>74.965</v>
      </c>
      <c r="EE8" s="63" t="n">
        <v>75.499</v>
      </c>
      <c r="EF8" s="63" t="n">
        <v>76.182</v>
      </c>
      <c r="EG8" s="63" t="n">
        <v>76.752</v>
      </c>
      <c r="EH8" s="63" t="n">
        <v>77.405</v>
      </c>
      <c r="EI8" s="63" t="n">
        <v>78.077</v>
      </c>
      <c r="EJ8" s="63" t="n">
        <v>78.792</v>
      </c>
      <c r="EK8" s="63" t="n">
        <v>79.559</v>
      </c>
      <c r="EL8" s="63" t="n">
        <v>80.606</v>
      </c>
      <c r="EM8" s="63" t="n">
        <v>81.333</v>
      </c>
      <c r="EN8" s="63" t="n">
        <v>82.182</v>
      </c>
      <c r="EO8" s="63" t="n">
        <v>82.772</v>
      </c>
      <c r="EP8" s="63" t="n">
        <v>83.469</v>
      </c>
      <c r="EQ8" s="63" t="n">
        <v>84.051</v>
      </c>
      <c r="ER8" s="63" t="n">
        <v>84.673</v>
      </c>
      <c r="ES8" s="63" t="n">
        <v>85.114</v>
      </c>
      <c r="ET8" s="63" t="n">
        <v>85.842</v>
      </c>
      <c r="EU8" s="63" t="n">
        <v>86.528</v>
      </c>
      <c r="EV8" s="63" t="n">
        <v>87.124</v>
      </c>
      <c r="EW8" s="63" t="n">
        <v>87.822</v>
      </c>
      <c r="EX8" s="63" t="n">
        <v>88.563</v>
      </c>
      <c r="EY8" s="63" t="n">
        <v>89.47</v>
      </c>
      <c r="EZ8" s="63" t="n">
        <v>90.141</v>
      </c>
      <c r="FA8" s="63" t="n">
        <v>89.712</v>
      </c>
      <c r="FB8" s="63" t="n">
        <v>88.959</v>
      </c>
      <c r="FC8" s="63" t="n">
        <v>88.975</v>
      </c>
      <c r="FD8" s="63" t="n">
        <v>89.247</v>
      </c>
      <c r="FE8" s="63" t="n">
        <v>89.933</v>
      </c>
      <c r="FF8" s="63" t="n">
        <v>90.506</v>
      </c>
      <c r="FG8" s="63" t="n">
        <v>91.2</v>
      </c>
      <c r="FH8" s="63" t="n">
        <v>91.562</v>
      </c>
      <c r="FI8" s="63" t="n">
        <v>92.307</v>
      </c>
      <c r="FJ8" s="63" t="n">
        <v>93.136</v>
      </c>
      <c r="FK8" s="63" t="n">
        <v>93.979</v>
      </c>
      <c r="FL8" s="63" t="n">
        <v>94.306</v>
      </c>
      <c r="FM8" s="63" t="n">
        <v>94.18</v>
      </c>
      <c r="FN8" s="63" t="n">
        <v>94.506</v>
      </c>
      <c r="FO8" s="63" t="n">
        <v>94.715</v>
      </c>
      <c r="FP8" s="63" t="n">
        <v>94.897</v>
      </c>
      <c r="FQ8" s="63" t="n">
        <v>95.013</v>
      </c>
      <c r="FR8" s="63" t="n">
        <v>94.947</v>
      </c>
      <c r="FS8" s="63" t="n">
        <v>95.102</v>
      </c>
      <c r="FT8" s="63" t="n">
        <v>95.436</v>
      </c>
      <c r="FU8" s="63" t="n">
        <v>96.904</v>
      </c>
      <c r="FV8" s="63" t="n">
        <v>96.649</v>
      </c>
      <c r="FW8" s="63" t="n">
        <v>97.057</v>
      </c>
      <c r="FX8" s="63" t="n">
        <v>97.513</v>
      </c>
      <c r="FY8" s="63" t="n">
        <v>97.642</v>
      </c>
      <c r="FZ8" s="63" t="n">
        <v>97.452</v>
      </c>
      <c r="GA8" s="63" t="n">
        <v>97.641</v>
      </c>
      <c r="GB8" s="63" t="n">
        <v>97.73</v>
      </c>
      <c r="GC8" s="63" t="n">
        <v>97.611</v>
      </c>
      <c r="GD8" s="63" t="n">
        <v>97.503</v>
      </c>
      <c r="GE8" s="63" t="n">
        <v>98.022</v>
      </c>
      <c r="GF8" s="63" t="n">
        <v>98.404</v>
      </c>
      <c r="GG8" s="63" t="n">
        <v>98.891</v>
      </c>
      <c r="GH8" s="63" t="n">
        <v>99.36</v>
      </c>
      <c r="GI8" s="63" t="n">
        <v>99.682</v>
      </c>
      <c r="GJ8" s="63" t="n">
        <v>100.12</v>
      </c>
      <c r="GK8" s="63" t="n">
        <v>100.838</v>
      </c>
      <c r="GL8" s="63" t="n">
        <v>101.798</v>
      </c>
      <c r="GM8" s="63" t="n">
        <v>102.497</v>
      </c>
      <c r="GN8" s="63" t="n">
        <v>103.027</v>
      </c>
      <c r="GO8" s="63" t="n">
        <v>103.778</v>
      </c>
      <c r="GP8" s="63" t="n">
        <v>104.856</v>
      </c>
      <c r="GQ8" s="63" t="n">
        <v>104.229</v>
      </c>
      <c r="GR8" s="63" t="n">
        <v>104.397</v>
      </c>
      <c r="GS8" s="63" t="n">
        <v>104.759</v>
      </c>
      <c r="GT8" s="63" t="n">
        <v>105.088</v>
      </c>
      <c r="GU8" s="63" t="n">
        <v>105.113</v>
      </c>
      <c r="GV8" s="63" t="n">
        <v>105.713</v>
      </c>
      <c r="GW8" s="63" t="n">
        <v>106.481</v>
      </c>
      <c r="GX8" s="63" t="n">
        <v>107.378</v>
      </c>
      <c r="GY8" s="63" t="n">
        <v>108.424</v>
      </c>
      <c r="GZ8" s="63" t="n">
        <v>109.523</v>
      </c>
      <c r="HA8" s="63" t="n">
        <v>110.771</v>
      </c>
      <c r="HB8" s="63" t="n">
        <v>112.724</v>
      </c>
      <c r="HC8" t="n">
        <v>114.607</v>
      </c>
      <c r="HD8" t="n">
        <v>115.966</v>
      </c>
      <c r="HE8" t="n">
        <v>117.135</v>
      </c>
      <c r="HF8" t="n">
        <v>118.327</v>
      </c>
      <c r="HG8" t="n">
        <v>118.933</v>
      </c>
    </row>
    <row r="9">
      <c r="A9" s="63" t="s">
        <v>2534</v>
      </c>
      <c r="B9" s="63" t="n">
        <v>12.676</v>
      </c>
      <c r="C9" s="63" t="n">
        <v>12.944</v>
      </c>
      <c r="D9" s="63" t="n">
        <v>13.178</v>
      </c>
      <c r="E9" s="63" t="n">
        <v>13.428</v>
      </c>
      <c r="F9" s="63" t="n">
        <v>13.733</v>
      </c>
      <c r="G9" s="63" t="n">
        <v>13.981</v>
      </c>
      <c r="H9" s="63" t="n">
        <v>14.178</v>
      </c>
      <c r="I9" s="63" t="n">
        <v>14.333</v>
      </c>
      <c r="J9" s="63" t="n">
        <v>14.654</v>
      </c>
      <c r="K9" s="63" t="n">
        <v>14.827</v>
      </c>
      <c r="L9" s="63" t="n">
        <v>15.052</v>
      </c>
      <c r="M9" s="63" t="n">
        <v>15.259</v>
      </c>
      <c r="N9" s="63" t="n">
        <v>15.559</v>
      </c>
      <c r="O9" s="63" t="n">
        <v>15.836</v>
      </c>
      <c r="P9" s="63" t="n">
        <v>16.049</v>
      </c>
      <c r="Q9" s="63" t="n">
        <v>16.353</v>
      </c>
      <c r="R9" s="63" t="n">
        <v>16.828</v>
      </c>
      <c r="S9" s="63" t="n">
        <v>17.413</v>
      </c>
      <c r="T9" s="63" t="n">
        <v>18.048</v>
      </c>
      <c r="U9" s="63" t="n">
        <v>18.579</v>
      </c>
      <c r="V9" s="63" t="n">
        <v>18.953</v>
      </c>
      <c r="W9" s="63" t="n">
        <v>19.329</v>
      </c>
      <c r="X9" s="63" t="n">
        <v>19.576</v>
      </c>
      <c r="Y9" s="63" t="n">
        <v>19.826</v>
      </c>
      <c r="Z9" s="63" t="n">
        <v>20.05</v>
      </c>
      <c r="AA9" s="63" t="n">
        <v>20.293</v>
      </c>
      <c r="AB9" s="63" t="n">
        <v>20.444</v>
      </c>
      <c r="AC9" s="63" t="n">
        <v>20.689</v>
      </c>
      <c r="AD9" s="63" t="n">
        <v>21.079</v>
      </c>
      <c r="AE9" s="63" t="n">
        <v>21.456</v>
      </c>
      <c r="AF9" s="63" t="n">
        <v>21.821</v>
      </c>
      <c r="AG9" s="63" t="n">
        <v>22.189</v>
      </c>
      <c r="AH9" s="63" t="n">
        <v>22.503</v>
      </c>
      <c r="AI9" s="63" t="n">
        <v>22.879</v>
      </c>
      <c r="AJ9" s="63" t="n">
        <v>23.227</v>
      </c>
      <c r="AK9" s="63" t="n">
        <v>23.56</v>
      </c>
      <c r="AL9" s="63" t="n">
        <v>24.121</v>
      </c>
      <c r="AM9" s="63" t="n">
        <v>24.673</v>
      </c>
      <c r="AN9" s="63" t="n">
        <v>25.509</v>
      </c>
      <c r="AO9" s="63" t="n">
        <v>26.007</v>
      </c>
      <c r="AP9" s="63" t="n">
        <v>26.684</v>
      </c>
      <c r="AQ9" s="63" t="n">
        <v>27.417</v>
      </c>
      <c r="AR9" s="63" t="n">
        <v>28.208</v>
      </c>
      <c r="AS9" s="63" t="n">
        <v>28.976</v>
      </c>
      <c r="AT9" s="63" t="n">
        <v>29.917</v>
      </c>
      <c r="AU9" s="63" t="n">
        <v>30.562</v>
      </c>
      <c r="AV9" s="63" t="n">
        <v>30.977</v>
      </c>
      <c r="AW9" s="63" t="n">
        <v>31.466</v>
      </c>
      <c r="AX9" s="63" t="n">
        <v>31.997</v>
      </c>
      <c r="AY9" s="63" t="n">
        <v>32.511</v>
      </c>
      <c r="AZ9" s="63" t="n">
        <v>33.021</v>
      </c>
      <c r="BA9" s="63" t="n">
        <v>33.441</v>
      </c>
      <c r="BB9" s="63" t="n">
        <v>33.681</v>
      </c>
      <c r="BC9" s="63" t="n">
        <v>34.051</v>
      </c>
      <c r="BD9" s="63" t="n">
        <v>34.381</v>
      </c>
      <c r="BE9" s="63" t="n">
        <v>34.642</v>
      </c>
      <c r="BF9" s="63" t="n">
        <v>35.145</v>
      </c>
      <c r="BG9" s="63" t="n">
        <v>35.479</v>
      </c>
      <c r="BH9" s="63" t="n">
        <v>35.81</v>
      </c>
      <c r="BI9" s="63" t="n">
        <v>36.166</v>
      </c>
      <c r="BJ9" s="63" t="n">
        <v>36.593</v>
      </c>
      <c r="BK9" s="63" t="n">
        <v>36.953</v>
      </c>
      <c r="BL9" s="63" t="n">
        <v>37.259</v>
      </c>
      <c r="BM9" s="63" t="n">
        <v>37.604</v>
      </c>
      <c r="BN9" s="63" t="n">
        <v>37.76</v>
      </c>
      <c r="BO9" s="63" t="n">
        <v>37.927</v>
      </c>
      <c r="BP9" s="63" t="n">
        <v>38.255</v>
      </c>
      <c r="BQ9" s="63" t="n">
        <v>38.741</v>
      </c>
      <c r="BR9" s="63" t="n">
        <v>39.295</v>
      </c>
      <c r="BS9" s="63" t="n">
        <v>39.776</v>
      </c>
      <c r="BT9" s="63" t="n">
        <v>40.252</v>
      </c>
      <c r="BU9" s="63" t="n">
        <v>40.491</v>
      </c>
      <c r="BV9" s="63" t="n">
        <v>40.699</v>
      </c>
      <c r="BW9" s="63" t="n">
        <v>41.096</v>
      </c>
      <c r="BX9" s="63" t="n">
        <v>41.443</v>
      </c>
      <c r="BY9" s="63" t="n">
        <v>41.918</v>
      </c>
      <c r="BZ9" s="63" t="n">
        <v>42.469</v>
      </c>
      <c r="CA9" s="63" t="n">
        <v>43.046</v>
      </c>
      <c r="CB9" s="63" t="n">
        <v>43.45</v>
      </c>
      <c r="CC9" s="63" t="n">
        <v>44.011</v>
      </c>
      <c r="CD9" s="63" t="n">
        <v>44.634</v>
      </c>
      <c r="CE9" s="63" t="n">
        <v>45.094</v>
      </c>
      <c r="CF9" s="63" t="n">
        <v>45.707</v>
      </c>
      <c r="CG9" s="63" t="n">
        <v>46.427</v>
      </c>
      <c r="CH9" s="63" t="n">
        <v>46.622</v>
      </c>
      <c r="CI9" s="63" t="n">
        <v>46.904</v>
      </c>
      <c r="CJ9" s="63" t="n">
        <v>47.29</v>
      </c>
      <c r="CK9" s="63" t="n">
        <v>47.703</v>
      </c>
      <c r="CL9" s="63" t="n">
        <v>48.043</v>
      </c>
      <c r="CM9" s="63" t="n">
        <v>48.617</v>
      </c>
      <c r="CN9" s="63" t="n">
        <v>48.975</v>
      </c>
      <c r="CO9" s="63" t="n">
        <v>49.31</v>
      </c>
      <c r="CP9" s="63" t="n">
        <v>49.597</v>
      </c>
      <c r="CQ9" s="63" t="n">
        <v>49.889</v>
      </c>
      <c r="CR9" s="63" t="n">
        <v>50.031</v>
      </c>
      <c r="CS9" s="63" t="n">
        <v>50.283</v>
      </c>
      <c r="CT9" s="63" t="n">
        <v>50.694</v>
      </c>
      <c r="CU9" s="63" t="n">
        <v>50.975</v>
      </c>
      <c r="CV9" s="63" t="n">
        <v>51.421</v>
      </c>
      <c r="CW9" s="63" t="n">
        <v>51.857</v>
      </c>
      <c r="CX9" s="63" t="n">
        <v>52.146</v>
      </c>
      <c r="CY9" s="63" t="n">
        <v>52.542</v>
      </c>
      <c r="CZ9" s="63" t="n">
        <v>52.758</v>
      </c>
      <c r="DA9" s="63" t="n">
        <v>52.96</v>
      </c>
      <c r="DB9" s="63" t="n">
        <v>53.489</v>
      </c>
      <c r="DC9" s="63" t="n">
        <v>53.561</v>
      </c>
      <c r="DD9" s="63" t="n">
        <v>53.899</v>
      </c>
      <c r="DE9" s="63" t="n">
        <v>54.286</v>
      </c>
      <c r="DF9" s="63" t="n">
        <v>54.646</v>
      </c>
      <c r="DG9" s="63" t="n">
        <v>54.823</v>
      </c>
      <c r="DH9" s="63" t="n">
        <v>55.061</v>
      </c>
      <c r="DI9" s="63" t="n">
        <v>55.493</v>
      </c>
      <c r="DJ9" s="63" t="n">
        <v>55.567</v>
      </c>
      <c r="DK9" s="63" t="n">
        <v>55.813</v>
      </c>
      <c r="DL9" s="63" t="n">
        <v>56.231</v>
      </c>
      <c r="DM9" s="63" t="n">
        <v>56.701</v>
      </c>
      <c r="DN9" s="63" t="n">
        <v>57.135</v>
      </c>
      <c r="DO9" s="63" t="n">
        <v>57.909</v>
      </c>
      <c r="DP9" s="63" t="n">
        <v>58.604</v>
      </c>
      <c r="DQ9" s="63" t="n">
        <v>59.277</v>
      </c>
      <c r="DR9" s="63" t="n">
        <v>60.034</v>
      </c>
      <c r="DS9" s="63" t="n">
        <v>60.672</v>
      </c>
      <c r="DT9" s="63" t="n">
        <v>61.324</v>
      </c>
      <c r="DU9" s="63" t="n">
        <v>62.09</v>
      </c>
      <c r="DV9" s="63" t="n">
        <v>62.832</v>
      </c>
      <c r="DW9" s="63" t="n">
        <v>63.077</v>
      </c>
      <c r="DX9" s="63" t="n">
        <v>63.241</v>
      </c>
      <c r="DY9" s="63" t="n">
        <v>63.363</v>
      </c>
      <c r="DZ9" s="63" t="n">
        <v>63.736</v>
      </c>
      <c r="EA9" s="63" t="n">
        <v>64.311</v>
      </c>
      <c r="EB9" s="63" t="n">
        <v>64.778</v>
      </c>
      <c r="EC9" s="63" t="n">
        <v>65.325</v>
      </c>
      <c r="ED9" s="63" t="n">
        <v>66.256</v>
      </c>
      <c r="EE9" s="63" t="n">
        <v>66.307</v>
      </c>
      <c r="EF9" s="63" t="n">
        <v>66.747</v>
      </c>
      <c r="EG9" s="63" t="n">
        <v>67.273</v>
      </c>
      <c r="EH9" s="63" t="n">
        <v>68.131</v>
      </c>
      <c r="EI9" s="63" t="n">
        <v>69.108</v>
      </c>
      <c r="EJ9" s="63" t="n">
        <v>70.224</v>
      </c>
      <c r="EK9" s="63" t="n">
        <v>71.439</v>
      </c>
      <c r="EL9" s="63" t="n">
        <v>72.086</v>
      </c>
      <c r="EM9" s="63" t="n">
        <v>73.01</v>
      </c>
      <c r="EN9" s="63" t="n">
        <v>74.18</v>
      </c>
      <c r="EO9" s="63" t="n">
        <v>75.391</v>
      </c>
      <c r="EP9" s="63" t="n">
        <v>75.93</v>
      </c>
      <c r="EQ9" s="63" t="n">
        <v>77.103</v>
      </c>
      <c r="ER9" s="63" t="n">
        <v>77.886</v>
      </c>
      <c r="ES9" s="63" t="n">
        <v>78.708</v>
      </c>
      <c r="ET9" s="63" t="n">
        <v>80.214</v>
      </c>
      <c r="EU9" s="63" t="n">
        <v>81.083</v>
      </c>
      <c r="EV9" s="63" t="n">
        <v>81.971</v>
      </c>
      <c r="EW9" s="63" t="n">
        <v>83.146</v>
      </c>
      <c r="EX9" s="63" t="n">
        <v>84.486</v>
      </c>
      <c r="EY9" s="63" t="n">
        <v>85.669</v>
      </c>
      <c r="EZ9" s="63" t="n">
        <v>86.827</v>
      </c>
      <c r="FA9" s="63" t="n">
        <v>85.784</v>
      </c>
      <c r="FB9" s="63" t="n">
        <v>84.68</v>
      </c>
      <c r="FC9" s="63" t="n">
        <v>84.875</v>
      </c>
      <c r="FD9" s="63" t="n">
        <v>85.317</v>
      </c>
      <c r="FE9" s="63" t="n">
        <v>85.932</v>
      </c>
      <c r="FF9" s="63" t="n">
        <v>86.789</v>
      </c>
      <c r="FG9" s="63" t="n">
        <v>87.373</v>
      </c>
      <c r="FH9" s="63" t="n">
        <v>87.834</v>
      </c>
      <c r="FI9" s="63" t="n">
        <v>88.573</v>
      </c>
      <c r="FJ9" s="63" t="n">
        <v>89.474</v>
      </c>
      <c r="FK9" s="63" t="n">
        <v>90.562</v>
      </c>
      <c r="FL9" s="63" t="n">
        <v>91.025</v>
      </c>
      <c r="FM9" s="63" t="n">
        <v>90.913</v>
      </c>
      <c r="FN9" s="63" t="n">
        <v>92.015</v>
      </c>
      <c r="FO9" s="63" t="n">
        <v>92.024</v>
      </c>
      <c r="FP9" s="63" t="n">
        <v>92.572</v>
      </c>
      <c r="FQ9" s="63" t="n">
        <v>93.706</v>
      </c>
      <c r="FR9" s="63" t="n">
        <v>94.775</v>
      </c>
      <c r="FS9" s="63" t="n">
        <v>95.259</v>
      </c>
      <c r="FT9" s="63" t="n">
        <v>96.013</v>
      </c>
      <c r="FU9" s="63" t="n">
        <v>96.568</v>
      </c>
      <c r="FV9" s="63" t="n">
        <v>97.34</v>
      </c>
      <c r="FW9" s="63" t="n">
        <v>97.642</v>
      </c>
      <c r="FX9" s="63" t="n">
        <v>98.161</v>
      </c>
      <c r="FY9" s="63" t="n">
        <v>98.075</v>
      </c>
      <c r="FZ9" s="63" t="n">
        <v>97.174</v>
      </c>
      <c r="GA9" s="63" t="n">
        <v>97.783</v>
      </c>
      <c r="GB9" s="63" t="n">
        <v>97.845</v>
      </c>
      <c r="GC9" s="63" t="n">
        <v>97.467</v>
      </c>
      <c r="GD9" s="63" t="n">
        <v>96.685</v>
      </c>
      <c r="GE9" s="63" t="n">
        <v>97.416</v>
      </c>
      <c r="GF9" s="63" t="n">
        <v>97.722</v>
      </c>
      <c r="GG9" s="63" t="n">
        <v>98.198</v>
      </c>
      <c r="GH9" s="63" t="n">
        <v>99.104</v>
      </c>
      <c r="GI9" s="63" t="n">
        <v>99.283</v>
      </c>
      <c r="GJ9" s="63" t="n">
        <v>100.164</v>
      </c>
      <c r="GK9" s="63" t="n">
        <v>101.448</v>
      </c>
      <c r="GL9" s="63" t="n">
        <v>102.759</v>
      </c>
      <c r="GM9" s="63" t="n">
        <v>103.807</v>
      </c>
      <c r="GN9" s="63" t="n">
        <v>104.739</v>
      </c>
      <c r="GO9" s="63" t="n">
        <v>105.197</v>
      </c>
      <c r="GP9" s="63" t="n">
        <v>104.743</v>
      </c>
      <c r="GQ9" s="63" t="n">
        <v>105.46</v>
      </c>
      <c r="GR9" s="63" t="n">
        <v>105.856</v>
      </c>
      <c r="GS9" s="63" t="n">
        <v>106.498</v>
      </c>
      <c r="GT9" s="63" t="n">
        <v>107.871</v>
      </c>
      <c r="GU9" s="63" t="n">
        <v>107.643</v>
      </c>
      <c r="GV9" s="63" t="n">
        <v>108.94</v>
      </c>
      <c r="GW9" s="63" t="n">
        <v>110.302</v>
      </c>
      <c r="GX9" s="63" t="n">
        <v>112.765</v>
      </c>
      <c r="GY9" s="63" t="n">
        <v>114.846</v>
      </c>
      <c r="GZ9" s="63" t="n">
        <v>116.664</v>
      </c>
      <c r="HA9" s="63" t="n">
        <v>118.892</v>
      </c>
      <c r="HB9" s="63" t="n">
        <v>121.509</v>
      </c>
      <c r="HC9" t="n">
        <v>125.49</v>
      </c>
      <c r="HD9" t="n">
        <v>126.015</v>
      </c>
      <c r="HE9" t="n">
        <v>126.868</v>
      </c>
      <c r="HF9" t="n">
        <v>126.866</v>
      </c>
      <c r="HG9" t="n">
        <v>125.947</v>
      </c>
    </row>
    <row r="10">
      <c r="A10" s="63" t="s">
        <v>2535</v>
      </c>
      <c r="B10" s="63" t="n">
        <v>12.117</v>
      </c>
      <c r="C10" s="63" t="n">
        <v>12.358</v>
      </c>
      <c r="D10" s="63" t="n">
        <v>12.576</v>
      </c>
      <c r="E10" s="63" t="n">
        <v>12.788</v>
      </c>
      <c r="F10" s="63" t="n">
        <v>13.102</v>
      </c>
      <c r="G10" s="63" t="n">
        <v>13.348</v>
      </c>
      <c r="H10" s="63" t="n">
        <v>13.549</v>
      </c>
      <c r="I10" s="63" t="n">
        <v>13.672</v>
      </c>
      <c r="J10" s="63" t="n">
        <v>14.017</v>
      </c>
      <c r="K10" s="63" t="n">
        <v>14.201</v>
      </c>
      <c r="L10" s="63" t="n">
        <v>14.422</v>
      </c>
      <c r="M10" s="63" t="n">
        <v>14.601</v>
      </c>
      <c r="N10" s="63" t="n">
        <v>14.889</v>
      </c>
      <c r="O10" s="63" t="n">
        <v>15.141</v>
      </c>
      <c r="P10" s="63" t="n">
        <v>15.316</v>
      </c>
      <c r="Q10" s="63" t="n">
        <v>15.573</v>
      </c>
      <c r="R10" s="63" t="n">
        <v>15.951</v>
      </c>
      <c r="S10" s="63" t="n">
        <v>16.38</v>
      </c>
      <c r="T10" s="63" t="n">
        <v>16.851</v>
      </c>
      <c r="U10" s="63" t="n">
        <v>17.292</v>
      </c>
      <c r="V10" s="63" t="n">
        <v>17.637</v>
      </c>
      <c r="W10" s="63" t="n">
        <v>18.062</v>
      </c>
      <c r="X10" s="63" t="n">
        <v>18.34</v>
      </c>
      <c r="Y10" s="63" t="n">
        <v>18.607</v>
      </c>
      <c r="Z10" s="63" t="n">
        <v>18.849</v>
      </c>
      <c r="AA10" s="63" t="n">
        <v>19.095</v>
      </c>
      <c r="AB10" s="63" t="n">
        <v>19.262</v>
      </c>
      <c r="AC10" s="63" t="n">
        <v>19.517</v>
      </c>
      <c r="AD10" s="63" t="n">
        <v>19.913</v>
      </c>
      <c r="AE10" s="63" t="n">
        <v>20.309</v>
      </c>
      <c r="AF10" s="63" t="n">
        <v>20.672</v>
      </c>
      <c r="AG10" s="63" t="n">
        <v>21.051</v>
      </c>
      <c r="AH10" s="63" t="n">
        <v>21.357</v>
      </c>
      <c r="AI10" s="63" t="n">
        <v>21.7</v>
      </c>
      <c r="AJ10" s="63" t="n">
        <v>22.01</v>
      </c>
      <c r="AK10" s="63" t="n">
        <v>22.305</v>
      </c>
      <c r="AL10" s="63" t="n">
        <v>22.853</v>
      </c>
      <c r="AM10" s="63" t="n">
        <v>23.352</v>
      </c>
      <c r="AN10" s="63" t="n">
        <v>24.173</v>
      </c>
      <c r="AO10" s="63" t="n">
        <v>24.588</v>
      </c>
      <c r="AP10" s="63" t="n">
        <v>25.22</v>
      </c>
      <c r="AQ10" s="63" t="n">
        <v>25.905</v>
      </c>
      <c r="AR10" s="63" t="n">
        <v>26.625</v>
      </c>
      <c r="AS10" s="63" t="n">
        <v>27.333</v>
      </c>
      <c r="AT10" s="63" t="n">
        <v>28.25</v>
      </c>
      <c r="AU10" s="63" t="n">
        <v>28.84</v>
      </c>
      <c r="AV10" s="63" t="n">
        <v>29.185</v>
      </c>
      <c r="AW10" s="63" t="n">
        <v>29.633</v>
      </c>
      <c r="AX10" s="63" t="n">
        <v>30.152</v>
      </c>
      <c r="AY10" s="63" t="n">
        <v>30.633</v>
      </c>
      <c r="AZ10" s="63" t="n">
        <v>31.142</v>
      </c>
      <c r="BA10" s="63" t="n">
        <v>31.609</v>
      </c>
      <c r="BB10" s="63" t="n">
        <v>31.881</v>
      </c>
      <c r="BC10" s="63" t="n">
        <v>32.316</v>
      </c>
      <c r="BD10" s="63" t="n">
        <v>32.694</v>
      </c>
      <c r="BE10" s="63" t="n">
        <v>33.001</v>
      </c>
      <c r="BF10" s="63" t="n">
        <v>33.579</v>
      </c>
      <c r="BG10" s="63" t="n">
        <v>33.945</v>
      </c>
      <c r="BH10" s="63" t="n">
        <v>34.31</v>
      </c>
      <c r="BI10" s="63" t="n">
        <v>34.715</v>
      </c>
      <c r="BJ10" s="63" t="n">
        <v>35.174</v>
      </c>
      <c r="BK10" s="63" t="n">
        <v>35.576</v>
      </c>
      <c r="BL10" s="63" t="n">
        <v>35.906</v>
      </c>
      <c r="BM10" s="63" t="n">
        <v>36.268</v>
      </c>
      <c r="BN10" s="63" t="n">
        <v>36.4</v>
      </c>
      <c r="BO10" s="63" t="n">
        <v>36.51</v>
      </c>
      <c r="BP10" s="63" t="n">
        <v>36.822</v>
      </c>
      <c r="BQ10" s="63" t="n">
        <v>37.307</v>
      </c>
      <c r="BR10" s="63" t="n">
        <v>37.912</v>
      </c>
      <c r="BS10" s="63" t="n">
        <v>38.41</v>
      </c>
      <c r="BT10" s="63" t="n">
        <v>38.898</v>
      </c>
      <c r="BU10" s="63" t="n">
        <v>39.136</v>
      </c>
      <c r="BV10" s="63" t="n">
        <v>39.309</v>
      </c>
      <c r="BW10" s="63" t="n">
        <v>39.733</v>
      </c>
      <c r="BX10" s="63" t="n">
        <v>40.087</v>
      </c>
      <c r="BY10" s="63" t="n">
        <v>40.606</v>
      </c>
      <c r="BZ10" s="63" t="n">
        <v>41.222</v>
      </c>
      <c r="CA10" s="63" t="n">
        <v>41.836</v>
      </c>
      <c r="CB10" s="63" t="n">
        <v>42.248</v>
      </c>
      <c r="CC10" s="63" t="n">
        <v>42.869</v>
      </c>
      <c r="CD10" s="63" t="n">
        <v>43.548</v>
      </c>
      <c r="CE10" s="63" t="n">
        <v>44.013</v>
      </c>
      <c r="CF10" s="63" t="n">
        <v>44.652</v>
      </c>
      <c r="CG10" s="63" t="n">
        <v>45.498</v>
      </c>
      <c r="CH10" s="63" t="n">
        <v>45.714</v>
      </c>
      <c r="CI10" s="63" t="n">
        <v>46.001</v>
      </c>
      <c r="CJ10" s="63" t="n">
        <v>46.44</v>
      </c>
      <c r="CK10" s="63" t="n">
        <v>46.969</v>
      </c>
      <c r="CL10" s="63" t="n">
        <v>47.411</v>
      </c>
      <c r="CM10" s="63" t="n">
        <v>48.056</v>
      </c>
      <c r="CN10" s="63" t="n">
        <v>48.467</v>
      </c>
      <c r="CO10" s="63" t="n">
        <v>48.822</v>
      </c>
      <c r="CP10" s="63" t="n">
        <v>49.089</v>
      </c>
      <c r="CQ10" s="63" t="n">
        <v>49.379</v>
      </c>
      <c r="CR10" s="63" t="n">
        <v>49.54</v>
      </c>
      <c r="CS10" s="63" t="n">
        <v>49.793</v>
      </c>
      <c r="CT10" s="63" t="n">
        <v>50.21</v>
      </c>
      <c r="CU10" s="63" t="n">
        <v>50.502</v>
      </c>
      <c r="CV10" s="63" t="n">
        <v>50.943</v>
      </c>
      <c r="CW10" s="63" t="n">
        <v>51.378</v>
      </c>
      <c r="CX10" s="63" t="n">
        <v>51.614</v>
      </c>
      <c r="CY10" s="63" t="n">
        <v>52.011</v>
      </c>
      <c r="CZ10" s="63" t="n">
        <v>52.208</v>
      </c>
      <c r="DA10" s="63" t="n">
        <v>52.385</v>
      </c>
      <c r="DB10" s="63" t="n">
        <v>52.962</v>
      </c>
      <c r="DC10" s="63" t="n">
        <v>53.037</v>
      </c>
      <c r="DD10" s="63" t="n">
        <v>53.388</v>
      </c>
      <c r="DE10" s="63" t="n">
        <v>53.821</v>
      </c>
      <c r="DF10" s="63" t="n">
        <v>54.19</v>
      </c>
      <c r="DG10" s="63" t="n">
        <v>54.32</v>
      </c>
      <c r="DH10" s="63" t="n">
        <v>54.579</v>
      </c>
      <c r="DI10" s="63" t="n">
        <v>55.025</v>
      </c>
      <c r="DJ10" s="63" t="n">
        <v>55.112</v>
      </c>
      <c r="DK10" s="63" t="n">
        <v>55.405</v>
      </c>
      <c r="DL10" s="63" t="n">
        <v>55.837</v>
      </c>
      <c r="DM10" s="63" t="n">
        <v>56.34</v>
      </c>
      <c r="DN10" s="63" t="n">
        <v>56.821</v>
      </c>
      <c r="DO10" s="63" t="n">
        <v>57.673</v>
      </c>
      <c r="DP10" s="63" t="n">
        <v>58.472</v>
      </c>
      <c r="DQ10" s="63" t="n">
        <v>59.185</v>
      </c>
      <c r="DR10" s="63" t="n">
        <v>60.011</v>
      </c>
      <c r="DS10" s="63" t="n">
        <v>60.638</v>
      </c>
      <c r="DT10" s="63" t="n">
        <v>61.35</v>
      </c>
      <c r="DU10" s="63" t="n">
        <v>62.214</v>
      </c>
      <c r="DV10" s="63" t="n">
        <v>63.045</v>
      </c>
      <c r="DW10" s="63" t="n">
        <v>63.311</v>
      </c>
      <c r="DX10" s="63" t="n">
        <v>63.468</v>
      </c>
      <c r="DY10" s="63" t="n">
        <v>63.538</v>
      </c>
      <c r="DZ10" s="63" t="n">
        <v>63.935</v>
      </c>
      <c r="EA10" s="63" t="n">
        <v>64.567</v>
      </c>
      <c r="EB10" s="63" t="n">
        <v>65.1</v>
      </c>
      <c r="EC10" s="63" t="n">
        <v>65.755</v>
      </c>
      <c r="ED10" s="63" t="n">
        <v>66.789</v>
      </c>
      <c r="EE10" s="63" t="n">
        <v>66.836</v>
      </c>
      <c r="EF10" s="63" t="n">
        <v>67.365</v>
      </c>
      <c r="EG10" s="63" t="n">
        <v>67.98</v>
      </c>
      <c r="EH10" s="63" t="n">
        <v>68.947</v>
      </c>
      <c r="EI10" s="63" t="n">
        <v>69.87</v>
      </c>
      <c r="EJ10" s="63" t="n">
        <v>70.819</v>
      </c>
      <c r="EK10" s="63" t="n">
        <v>71.933</v>
      </c>
      <c r="EL10" s="63" t="n">
        <v>72.595</v>
      </c>
      <c r="EM10" s="63" t="n">
        <v>73.424</v>
      </c>
      <c r="EN10" s="63" t="n">
        <v>74.492</v>
      </c>
      <c r="EO10" s="63" t="n">
        <v>75.751</v>
      </c>
      <c r="EP10" s="63" t="n">
        <v>76.31</v>
      </c>
      <c r="EQ10" s="63" t="n">
        <v>77.367</v>
      </c>
      <c r="ER10" s="63" t="n">
        <v>78.083</v>
      </c>
      <c r="ES10" s="63" t="n">
        <v>78.666</v>
      </c>
      <c r="ET10" s="63" t="n">
        <v>80.055</v>
      </c>
      <c r="EU10" s="63" t="n">
        <v>80.929</v>
      </c>
      <c r="EV10" s="63" t="n">
        <v>81.84</v>
      </c>
      <c r="EW10" s="63" t="n">
        <v>83.064</v>
      </c>
      <c r="EX10" s="63" t="n">
        <v>84.537</v>
      </c>
      <c r="EY10" s="63" t="n">
        <v>85.851</v>
      </c>
      <c r="EZ10" s="63" t="n">
        <v>87.024</v>
      </c>
      <c r="FA10" s="63" t="n">
        <v>85.35</v>
      </c>
      <c r="FB10" s="63" t="n">
        <v>83.859</v>
      </c>
      <c r="FC10" s="63" t="n">
        <v>84.284</v>
      </c>
      <c r="FD10" s="63" t="n">
        <v>85.016</v>
      </c>
      <c r="FE10" s="63" t="n">
        <v>85.792</v>
      </c>
      <c r="FF10" s="63" t="n">
        <v>86.788</v>
      </c>
      <c r="FG10" s="63" t="n">
        <v>87.419</v>
      </c>
      <c r="FH10" s="63" t="n">
        <v>87.922</v>
      </c>
      <c r="FI10" s="63" t="n">
        <v>88.741</v>
      </c>
      <c r="FJ10" s="63" t="n">
        <v>89.727</v>
      </c>
      <c r="FK10" s="63" t="n">
        <v>90.859</v>
      </c>
      <c r="FL10" s="63" t="n">
        <v>91.198</v>
      </c>
      <c r="FM10" s="63" t="n">
        <v>90.867</v>
      </c>
      <c r="FN10" s="63" t="n">
        <v>92.067</v>
      </c>
      <c r="FO10" s="63" t="n">
        <v>91.919</v>
      </c>
      <c r="FP10" s="63" t="n">
        <v>92.477</v>
      </c>
      <c r="FQ10" s="63" t="n">
        <v>93.82</v>
      </c>
      <c r="FR10" s="63" t="n">
        <v>95.039</v>
      </c>
      <c r="FS10" s="63" t="n">
        <v>95.528</v>
      </c>
      <c r="FT10" s="63" t="n">
        <v>96.336</v>
      </c>
      <c r="FU10" s="63" t="n">
        <v>96.86</v>
      </c>
      <c r="FV10" s="63" t="n">
        <v>97.683</v>
      </c>
      <c r="FW10" s="63" t="n">
        <v>97.96</v>
      </c>
      <c r="FX10" s="63" t="n">
        <v>98.494</v>
      </c>
      <c r="FY10" s="63" t="n">
        <v>98.355</v>
      </c>
      <c r="FZ10" s="63" t="n">
        <v>97.267</v>
      </c>
      <c r="GA10" s="63" t="n">
        <v>97.921</v>
      </c>
      <c r="GB10" s="63" t="n">
        <v>97.937</v>
      </c>
      <c r="GC10" s="63" t="n">
        <v>97.49</v>
      </c>
      <c r="GD10" s="63" t="n">
        <v>96.589</v>
      </c>
      <c r="GE10" s="63" t="n">
        <v>97.31</v>
      </c>
      <c r="GF10" s="63" t="n">
        <v>97.669</v>
      </c>
      <c r="GG10" s="63" t="n">
        <v>98.147</v>
      </c>
      <c r="GH10" s="63" t="n">
        <v>99.115</v>
      </c>
      <c r="GI10" s="63" t="n">
        <v>99.218</v>
      </c>
      <c r="GJ10" s="63" t="n">
        <v>100.108</v>
      </c>
      <c r="GK10" s="63" t="n">
        <v>101.559</v>
      </c>
      <c r="GL10" s="63" t="n">
        <v>102.955</v>
      </c>
      <c r="GM10" s="63" t="n">
        <v>103.943</v>
      </c>
      <c r="GN10" s="63" t="n">
        <v>104.932</v>
      </c>
      <c r="GO10" s="63" t="n">
        <v>105.254</v>
      </c>
      <c r="GP10" s="63" t="n">
        <v>104.602</v>
      </c>
      <c r="GQ10" s="63" t="n">
        <v>105.227</v>
      </c>
      <c r="GR10" s="63" t="n">
        <v>105.613</v>
      </c>
      <c r="GS10" s="63" t="n">
        <v>106.369</v>
      </c>
      <c r="GT10" s="63" t="n">
        <v>107.994</v>
      </c>
      <c r="GU10" s="63" t="n">
        <v>107.793</v>
      </c>
      <c r="GV10" s="63" t="n">
        <v>109.14</v>
      </c>
      <c r="GW10" s="63" t="n">
        <v>110.675</v>
      </c>
      <c r="GX10" s="63" t="n">
        <v>113.297</v>
      </c>
      <c r="GY10" s="63" t="n">
        <v>115.264</v>
      </c>
      <c r="GZ10" s="63" t="n">
        <v>116.973</v>
      </c>
      <c r="HA10" s="63" t="n">
        <v>119.054</v>
      </c>
      <c r="HB10" s="63" t="n">
        <v>121.578</v>
      </c>
      <c r="HC10" t="n">
        <v>125.643</v>
      </c>
      <c r="HD10" t="n">
        <v>125.805</v>
      </c>
      <c r="HE10" t="n">
        <v>126.575</v>
      </c>
      <c r="HF10" t="n">
        <v>126.235</v>
      </c>
      <c r="HG10" t="n">
        <v>125.096</v>
      </c>
    </row>
    <row r="11">
      <c r="A11" s="63" t="s">
        <v>2536</v>
      </c>
      <c r="B11" s="63" t="n">
        <v>15.584</v>
      </c>
      <c r="C11" s="63" t="n">
        <v>15.976</v>
      </c>
      <c r="D11" s="63" t="n">
        <v>16.285</v>
      </c>
      <c r="E11" s="63" t="n">
        <v>16.699</v>
      </c>
      <c r="F11" s="63" t="n">
        <v>16.98</v>
      </c>
      <c r="G11" s="63" t="n">
        <v>17.251</v>
      </c>
      <c r="H11" s="63" t="n">
        <v>17.439</v>
      </c>
      <c r="I11" s="63" t="n">
        <v>17.741</v>
      </c>
      <c r="J11" s="63" t="n">
        <v>17.968</v>
      </c>
      <c r="K11" s="63" t="n">
        <v>18.094</v>
      </c>
      <c r="L11" s="63" t="n">
        <v>18.345</v>
      </c>
      <c r="M11" s="63" t="n">
        <v>18.688</v>
      </c>
      <c r="N11" s="63" t="n">
        <v>19.048</v>
      </c>
      <c r="O11" s="63" t="n">
        <v>19.449</v>
      </c>
      <c r="P11" s="63" t="n">
        <v>19.845</v>
      </c>
      <c r="Q11" s="63" t="n">
        <v>20.378</v>
      </c>
      <c r="R11" s="63" t="n">
        <v>21.323</v>
      </c>
      <c r="S11" s="63" t="n">
        <v>22.663</v>
      </c>
      <c r="T11" s="63" t="n">
        <v>24.111</v>
      </c>
      <c r="U11" s="63" t="n">
        <v>25.113</v>
      </c>
      <c r="V11" s="63" t="n">
        <v>25.648</v>
      </c>
      <c r="W11" s="63" t="n">
        <v>25.774</v>
      </c>
      <c r="X11" s="63" t="n">
        <v>25.856</v>
      </c>
      <c r="Y11" s="63" t="n">
        <v>26.013</v>
      </c>
      <c r="Z11" s="63" t="n">
        <v>26.141</v>
      </c>
      <c r="AA11" s="63" t="n">
        <v>26.365</v>
      </c>
      <c r="AB11" s="63" t="n">
        <v>26.423</v>
      </c>
      <c r="AC11" s="63" t="n">
        <v>26.602</v>
      </c>
      <c r="AD11" s="63" t="n">
        <v>26.946</v>
      </c>
      <c r="AE11" s="63" t="n">
        <v>27.212</v>
      </c>
      <c r="AF11" s="63" t="n">
        <v>27.578</v>
      </c>
      <c r="AG11" s="63" t="n">
        <v>27.873</v>
      </c>
      <c r="AH11" s="63" t="n">
        <v>28.219</v>
      </c>
      <c r="AI11" s="63" t="n">
        <v>28.773</v>
      </c>
      <c r="AJ11" s="63" t="n">
        <v>29.324</v>
      </c>
      <c r="AK11" s="63" t="n">
        <v>29.848</v>
      </c>
      <c r="AL11" s="63" t="n">
        <v>30.463</v>
      </c>
      <c r="AM11" s="63" t="n">
        <v>31.29</v>
      </c>
      <c r="AN11" s="63" t="n">
        <v>32.204</v>
      </c>
      <c r="AO11" s="63" t="n">
        <v>33.118</v>
      </c>
      <c r="AP11" s="63" t="n">
        <v>34.022</v>
      </c>
      <c r="AQ11" s="63" t="n">
        <v>34.999</v>
      </c>
      <c r="AR11" s="63" t="n">
        <v>36.149</v>
      </c>
      <c r="AS11" s="63" t="n">
        <v>37.219</v>
      </c>
      <c r="AT11" s="63" t="n">
        <v>38.273</v>
      </c>
      <c r="AU11" s="63" t="n">
        <v>39.188</v>
      </c>
      <c r="AV11" s="63" t="n">
        <v>39.991</v>
      </c>
      <c r="AW11" s="63" t="n">
        <v>40.703</v>
      </c>
      <c r="AX11" s="63" t="n">
        <v>41.274</v>
      </c>
      <c r="AY11" s="63" t="n">
        <v>41.965</v>
      </c>
      <c r="AZ11" s="63" t="n">
        <v>42.46</v>
      </c>
      <c r="BA11" s="63" t="n">
        <v>42.568</v>
      </c>
      <c r="BB11" s="63" t="n">
        <v>42.607</v>
      </c>
      <c r="BC11" s="63" t="n">
        <v>42.55</v>
      </c>
      <c r="BD11" s="63" t="n">
        <v>42.574</v>
      </c>
      <c r="BE11" s="63" t="n">
        <v>42.562</v>
      </c>
      <c r="BF11" s="63" t="n">
        <v>42.608</v>
      </c>
      <c r="BG11" s="63" t="n">
        <v>42.759</v>
      </c>
      <c r="BH11" s="63" t="n">
        <v>42.897</v>
      </c>
      <c r="BI11" s="63" t="n">
        <v>42.984</v>
      </c>
      <c r="BJ11" s="63" t="n">
        <v>43.223</v>
      </c>
      <c r="BK11" s="63" t="n">
        <v>43.357</v>
      </c>
      <c r="BL11" s="63" t="n">
        <v>43.534</v>
      </c>
      <c r="BM11" s="63" t="n">
        <v>43.794</v>
      </c>
      <c r="BN11" s="63" t="n">
        <v>44.066</v>
      </c>
      <c r="BO11" s="63" t="n">
        <v>44.52</v>
      </c>
      <c r="BP11" s="63" t="n">
        <v>44.925</v>
      </c>
      <c r="BQ11" s="63" t="n">
        <v>45.411</v>
      </c>
      <c r="BR11" s="63" t="n">
        <v>45.702</v>
      </c>
      <c r="BS11" s="63" t="n">
        <v>46.087</v>
      </c>
      <c r="BT11" s="63" t="n">
        <v>46.497</v>
      </c>
      <c r="BU11" s="63" t="n">
        <v>46.743</v>
      </c>
      <c r="BV11" s="63" t="n">
        <v>47.119</v>
      </c>
      <c r="BW11" s="63" t="n">
        <v>47.379</v>
      </c>
      <c r="BX11" s="63" t="n">
        <v>47.685</v>
      </c>
      <c r="BY11" s="63" t="n">
        <v>47.936</v>
      </c>
      <c r="BZ11" s="63" t="n">
        <v>48.168</v>
      </c>
      <c r="CA11" s="63" t="n">
        <v>48.559</v>
      </c>
      <c r="CB11" s="63" t="n">
        <v>48.919</v>
      </c>
      <c r="CC11" s="63" t="n">
        <v>49.19</v>
      </c>
      <c r="CD11" s="63" t="n">
        <v>49.544</v>
      </c>
      <c r="CE11" s="63" t="n">
        <v>49.981</v>
      </c>
      <c r="CF11" s="63" t="n">
        <v>50.466</v>
      </c>
      <c r="CG11" s="63" t="n">
        <v>50.601</v>
      </c>
      <c r="CH11" s="63" t="n">
        <v>50.7</v>
      </c>
      <c r="CI11" s="63" t="n">
        <v>50.961</v>
      </c>
      <c r="CJ11" s="63" t="n">
        <v>51.097</v>
      </c>
      <c r="CK11" s="63" t="n">
        <v>50.969</v>
      </c>
      <c r="CL11" s="63" t="n">
        <v>50.836</v>
      </c>
      <c r="CM11" s="63" t="n">
        <v>51.076</v>
      </c>
      <c r="CN11" s="63" t="n">
        <v>51.181</v>
      </c>
      <c r="CO11" s="63" t="n">
        <v>51.414</v>
      </c>
      <c r="CP11" s="63" t="n">
        <v>51.796</v>
      </c>
      <c r="CQ11" s="63" t="n">
        <v>52.098</v>
      </c>
      <c r="CR11" s="63" t="n">
        <v>52.151</v>
      </c>
      <c r="CS11" s="63" t="n">
        <v>52.395</v>
      </c>
      <c r="CT11" s="63" t="n">
        <v>52.777</v>
      </c>
      <c r="CU11" s="63" t="n">
        <v>53.006</v>
      </c>
      <c r="CV11" s="63" t="n">
        <v>53.47</v>
      </c>
      <c r="CW11" s="63" t="n">
        <v>53.915</v>
      </c>
      <c r="CX11" s="63" t="n">
        <v>54.453</v>
      </c>
      <c r="CY11" s="63" t="n">
        <v>54.843</v>
      </c>
      <c r="CZ11" s="63" t="n">
        <v>55.145</v>
      </c>
      <c r="DA11" s="63" t="n">
        <v>55.463</v>
      </c>
      <c r="DB11" s="63" t="n">
        <v>55.761</v>
      </c>
      <c r="DC11" s="63" t="n">
        <v>55.822</v>
      </c>
      <c r="DD11" s="63" t="n">
        <v>56.1</v>
      </c>
      <c r="DE11" s="63" t="n">
        <v>56.281</v>
      </c>
      <c r="DF11" s="63" t="n">
        <v>56.599</v>
      </c>
      <c r="DG11" s="63" t="n">
        <v>56.985</v>
      </c>
      <c r="DH11" s="63" t="n">
        <v>57.13</v>
      </c>
      <c r="DI11" s="63" t="n">
        <v>57.497</v>
      </c>
      <c r="DJ11" s="63" t="n">
        <v>57.517</v>
      </c>
      <c r="DK11" s="63" t="n">
        <v>57.552</v>
      </c>
      <c r="DL11" s="63" t="n">
        <v>57.908</v>
      </c>
      <c r="DM11" s="63" t="n">
        <v>58.234</v>
      </c>
      <c r="DN11" s="63" t="n">
        <v>58.468</v>
      </c>
      <c r="DO11" s="63" t="n">
        <v>58.901</v>
      </c>
      <c r="DP11" s="63" t="n">
        <v>59.15</v>
      </c>
      <c r="DQ11" s="63" t="n">
        <v>59.654</v>
      </c>
      <c r="DR11" s="63" t="n">
        <v>60.126</v>
      </c>
      <c r="DS11" s="63" t="n">
        <v>60.811</v>
      </c>
      <c r="DT11" s="63" t="n">
        <v>61.209</v>
      </c>
      <c r="DU11" s="63" t="n">
        <v>61.569</v>
      </c>
      <c r="DV11" s="63" t="n">
        <v>61.949</v>
      </c>
      <c r="DW11" s="63" t="n">
        <v>62.108</v>
      </c>
      <c r="DX11" s="63" t="n">
        <v>62.303</v>
      </c>
      <c r="DY11" s="63" t="n">
        <v>62.638</v>
      </c>
      <c r="DZ11" s="63" t="n">
        <v>62.913</v>
      </c>
      <c r="EA11" s="63" t="n">
        <v>63.255</v>
      </c>
      <c r="EB11" s="63" t="n">
        <v>63.449</v>
      </c>
      <c r="EC11" s="63" t="n">
        <v>63.559</v>
      </c>
      <c r="ED11" s="63" t="n">
        <v>64.086</v>
      </c>
      <c r="EE11" s="63" t="n">
        <v>64.153</v>
      </c>
      <c r="EF11" s="63" t="n">
        <v>64.234</v>
      </c>
      <c r="EG11" s="63" t="n">
        <v>64.412</v>
      </c>
      <c r="EH11" s="63" t="n">
        <v>64.831</v>
      </c>
      <c r="EI11" s="63" t="n">
        <v>66.022</v>
      </c>
      <c r="EJ11" s="63" t="n">
        <v>67.8</v>
      </c>
      <c r="EK11" s="63" t="n">
        <v>69.428</v>
      </c>
      <c r="EL11" s="63" t="n">
        <v>70.015</v>
      </c>
      <c r="EM11" s="63" t="n">
        <v>71.332</v>
      </c>
      <c r="EN11" s="63" t="n">
        <v>72.921</v>
      </c>
      <c r="EO11" s="63" t="n">
        <v>73.938</v>
      </c>
      <c r="EP11" s="63" t="n">
        <v>74.397</v>
      </c>
      <c r="EQ11" s="63" t="n">
        <v>76.037</v>
      </c>
      <c r="ER11" s="63" t="n">
        <v>77.095</v>
      </c>
      <c r="ES11" s="63" t="n">
        <v>78.903</v>
      </c>
      <c r="ET11" s="63" t="n">
        <v>80.894</v>
      </c>
      <c r="EU11" s="63" t="n">
        <v>81.74</v>
      </c>
      <c r="EV11" s="63" t="n">
        <v>82.527</v>
      </c>
      <c r="EW11" s="63" t="n">
        <v>83.498</v>
      </c>
      <c r="EX11" s="63" t="n">
        <v>84.29</v>
      </c>
      <c r="EY11" s="63" t="n">
        <v>84.938</v>
      </c>
      <c r="EZ11" s="63" t="n">
        <v>86.036</v>
      </c>
      <c r="FA11" s="63" t="n">
        <v>87.612</v>
      </c>
      <c r="FB11" s="63" t="n">
        <v>88.159</v>
      </c>
      <c r="FC11" s="63" t="n">
        <v>87.385</v>
      </c>
      <c r="FD11" s="63" t="n">
        <v>86.597</v>
      </c>
      <c r="FE11" s="63" t="n">
        <v>86.53</v>
      </c>
      <c r="FF11" s="63" t="n">
        <v>86.775</v>
      </c>
      <c r="FG11" s="63" t="n">
        <v>87.153</v>
      </c>
      <c r="FH11" s="63" t="n">
        <v>87.427</v>
      </c>
      <c r="FI11" s="63" t="n">
        <v>87.82</v>
      </c>
      <c r="FJ11" s="63" t="n">
        <v>88.35</v>
      </c>
      <c r="FK11" s="63" t="n">
        <v>89.243</v>
      </c>
      <c r="FL11" s="63" t="n">
        <v>90.252</v>
      </c>
      <c r="FM11" s="63" t="n">
        <v>91.1</v>
      </c>
      <c r="FN11" s="63" t="n">
        <v>91.778</v>
      </c>
      <c r="FO11" s="63" t="n">
        <v>92.497</v>
      </c>
      <c r="FP11" s="63" t="n">
        <v>93.002</v>
      </c>
      <c r="FQ11" s="63" t="n">
        <v>93.183</v>
      </c>
      <c r="FR11" s="63" t="n">
        <v>93.552</v>
      </c>
      <c r="FS11" s="63" t="n">
        <v>94.016</v>
      </c>
      <c r="FT11" s="63" t="n">
        <v>94.519</v>
      </c>
      <c r="FU11" s="63" t="n">
        <v>95.222</v>
      </c>
      <c r="FV11" s="63" t="n">
        <v>95.751</v>
      </c>
      <c r="FW11" s="63" t="n">
        <v>96.175</v>
      </c>
      <c r="FX11" s="63" t="n">
        <v>96.62</v>
      </c>
      <c r="FY11" s="63" t="n">
        <v>96.779</v>
      </c>
      <c r="FZ11" s="63" t="n">
        <v>96.742</v>
      </c>
      <c r="GA11" s="63" t="n">
        <v>97.148</v>
      </c>
      <c r="GB11" s="63" t="n">
        <v>97.418</v>
      </c>
      <c r="GC11" s="63" t="n">
        <v>97.353</v>
      </c>
      <c r="GD11" s="63" t="n">
        <v>97.113</v>
      </c>
      <c r="GE11" s="63" t="n">
        <v>97.894</v>
      </c>
      <c r="GF11" s="63" t="n">
        <v>97.953</v>
      </c>
      <c r="GG11" s="63" t="n">
        <v>98.42</v>
      </c>
      <c r="GH11" s="63" t="n">
        <v>99.05</v>
      </c>
      <c r="GI11" s="63" t="n">
        <v>99.57</v>
      </c>
      <c r="GJ11" s="63" t="n">
        <v>100.412</v>
      </c>
      <c r="GK11" s="63" t="n">
        <v>100.968</v>
      </c>
      <c r="GL11" s="63" t="n">
        <v>101.911</v>
      </c>
      <c r="GM11" s="63" t="n">
        <v>103.214</v>
      </c>
      <c r="GN11" s="63" t="n">
        <v>103.897</v>
      </c>
      <c r="GO11" s="63" t="n">
        <v>104.945</v>
      </c>
      <c r="GP11" s="63" t="n">
        <v>105.355</v>
      </c>
      <c r="GQ11" s="63" t="n">
        <v>106.472</v>
      </c>
      <c r="GR11" s="63" t="n">
        <v>106.917</v>
      </c>
      <c r="GS11" s="63" t="n">
        <v>107.061</v>
      </c>
      <c r="GT11" s="63" t="n">
        <v>107.322</v>
      </c>
      <c r="GU11" s="63" t="n">
        <v>106.981</v>
      </c>
      <c r="GV11" s="63" t="n">
        <v>108.051</v>
      </c>
      <c r="GW11" s="63" t="n">
        <v>108.63</v>
      </c>
      <c r="GX11" s="63" t="n">
        <v>110.369</v>
      </c>
      <c r="GY11" s="63" t="n">
        <v>112.942</v>
      </c>
      <c r="GZ11" s="63" t="n">
        <v>115.264</v>
      </c>
      <c r="HA11" s="63" t="n">
        <v>118.198</v>
      </c>
      <c r="HB11" s="63" t="n">
        <v>121.27</v>
      </c>
      <c r="HC11" t="n">
        <v>124.827</v>
      </c>
      <c r="HD11" t="n">
        <v>127.185</v>
      </c>
      <c r="HE11" t="n">
        <v>128.449</v>
      </c>
      <c r="HF11" t="n">
        <v>130.086</v>
      </c>
      <c r="HG11" t="n">
        <v>130.202</v>
      </c>
    </row>
    <row r="12">
      <c r="A12" s="63" t="s">
        <v>2537</v>
      </c>
      <c r="B12" s="63" t="n">
        <v>7</v>
      </c>
      <c r="C12" s="63" t="n">
        <v>7.2</v>
      </c>
      <c r="D12" s="63" t="n">
        <v>7.3</v>
      </c>
      <c r="E12" s="63" t="n">
        <v>7.5</v>
      </c>
      <c r="F12" s="63" t="n">
        <v>7.8</v>
      </c>
      <c r="G12" s="63" t="n">
        <v>8</v>
      </c>
      <c r="H12" s="63" t="n">
        <v>8.1</v>
      </c>
      <c r="I12" s="63" t="n">
        <v>8.3</v>
      </c>
      <c r="J12" s="63" t="n">
        <v>8.5</v>
      </c>
      <c r="K12" s="63" t="n">
        <v>8.7</v>
      </c>
      <c r="L12" s="63" t="n">
        <v>8.9</v>
      </c>
      <c r="M12" s="63" t="n">
        <v>9.2</v>
      </c>
      <c r="N12" s="63" t="n">
        <v>9.5</v>
      </c>
      <c r="O12" s="63" t="n">
        <v>10</v>
      </c>
      <c r="P12" s="63" t="n">
        <v>10.5</v>
      </c>
      <c r="Q12" s="63" t="n">
        <v>11</v>
      </c>
      <c r="R12" s="63" t="n">
        <v>11.7</v>
      </c>
      <c r="S12" s="63" t="n">
        <v>12.4</v>
      </c>
      <c r="T12" s="63" t="n">
        <v>13.1</v>
      </c>
      <c r="U12" s="63" t="n">
        <v>13.8</v>
      </c>
      <c r="V12" s="63" t="n">
        <v>14.5</v>
      </c>
      <c r="W12" s="63" t="n">
        <v>15.2</v>
      </c>
      <c r="X12" s="63" t="n">
        <v>16</v>
      </c>
      <c r="Y12" s="63" t="n">
        <v>16.8</v>
      </c>
      <c r="Z12" s="63" t="n">
        <v>17.6</v>
      </c>
      <c r="AA12" s="63" t="n">
        <v>18.4</v>
      </c>
      <c r="AB12" s="63" t="n">
        <v>19.2</v>
      </c>
      <c r="AC12" s="63" t="n">
        <v>20</v>
      </c>
      <c r="AD12" s="63" t="n">
        <v>20.9</v>
      </c>
      <c r="AE12" s="63" t="n">
        <v>21.7</v>
      </c>
      <c r="AF12" s="63" t="n">
        <v>22.5</v>
      </c>
      <c r="AG12" s="63" t="n">
        <v>23.3</v>
      </c>
      <c r="AH12" s="63" t="n">
        <v>24.2</v>
      </c>
      <c r="AI12" s="63" t="n">
        <v>25</v>
      </c>
      <c r="AJ12" s="63" t="n">
        <v>26</v>
      </c>
      <c r="AK12" s="63" t="n">
        <v>27</v>
      </c>
      <c r="AL12" s="63" t="n">
        <v>28</v>
      </c>
      <c r="AM12" s="63" t="n">
        <v>29.2</v>
      </c>
      <c r="AN12" s="63" t="n">
        <v>30.5</v>
      </c>
      <c r="AO12" s="63" t="n">
        <v>32</v>
      </c>
      <c r="AP12" s="63" t="n">
        <v>33.6</v>
      </c>
      <c r="AQ12" s="63" t="n">
        <v>35.3</v>
      </c>
      <c r="AR12" s="63" t="n">
        <v>37</v>
      </c>
      <c r="AS12" s="63" t="n">
        <v>38.8</v>
      </c>
      <c r="AT12" s="63" t="n">
        <v>40.7</v>
      </c>
      <c r="AU12" s="63" t="n">
        <v>42.6</v>
      </c>
      <c r="AV12" s="63" t="n">
        <v>44.4</v>
      </c>
      <c r="AW12" s="63" t="n">
        <v>46.3</v>
      </c>
      <c r="AX12" s="63" t="n">
        <v>48.2</v>
      </c>
      <c r="AY12" s="63" t="n">
        <v>50.1</v>
      </c>
      <c r="AZ12" s="63" t="n">
        <v>51.8</v>
      </c>
      <c r="BA12" s="63" t="n">
        <v>53.6</v>
      </c>
      <c r="BB12" s="63" t="n">
        <v>55.2</v>
      </c>
      <c r="BC12" s="63" t="n">
        <v>56.9</v>
      </c>
      <c r="BD12" s="63" t="n">
        <v>58.7</v>
      </c>
      <c r="BE12" s="63" t="n">
        <v>60.4</v>
      </c>
      <c r="BF12" s="63" t="n">
        <v>62.5</v>
      </c>
      <c r="BG12" s="63" t="n">
        <v>64.1</v>
      </c>
      <c r="BH12" s="63" t="n">
        <v>65.6</v>
      </c>
      <c r="BI12" s="63" t="n">
        <v>66.9</v>
      </c>
      <c r="BJ12" s="63" t="n">
        <v>67.9</v>
      </c>
      <c r="BK12" s="63" t="n">
        <v>69.1</v>
      </c>
      <c r="BL12" s="63" t="n">
        <v>70.3</v>
      </c>
      <c r="BM12" s="63" t="n">
        <v>71.6</v>
      </c>
      <c r="BN12" s="63" t="n">
        <v>73</v>
      </c>
      <c r="BO12" s="63" t="n">
        <v>74.5</v>
      </c>
      <c r="BP12" s="63" t="n">
        <v>76</v>
      </c>
      <c r="BQ12" s="63" t="n">
        <v>77.6</v>
      </c>
      <c r="BR12" s="63" t="n">
        <v>79.6</v>
      </c>
      <c r="BS12" s="63" t="n">
        <v>81.1</v>
      </c>
      <c r="BT12" s="63" t="n">
        <v>82.3</v>
      </c>
      <c r="BU12" s="63" t="n">
        <v>83.3</v>
      </c>
      <c r="BV12" s="63" t="n">
        <v>83.4</v>
      </c>
      <c r="BW12" s="63" t="n">
        <v>85</v>
      </c>
      <c r="BX12" s="63" t="n">
        <v>87</v>
      </c>
      <c r="BY12" s="63" t="n">
        <v>89.7</v>
      </c>
      <c r="BZ12" s="63" t="n">
        <v>93.8</v>
      </c>
      <c r="CA12" s="63" t="n">
        <v>96.9</v>
      </c>
      <c r="CB12" s="63" t="n">
        <v>99.7</v>
      </c>
      <c r="CC12" s="63" t="n">
        <v>102.3</v>
      </c>
      <c r="CD12" s="63" t="n">
        <v>104.3</v>
      </c>
      <c r="CE12" s="63" t="n">
        <v>106.5</v>
      </c>
      <c r="CF12" s="63" t="n">
        <v>108.7</v>
      </c>
      <c r="CG12" s="63" t="n">
        <v>111</v>
      </c>
      <c r="CH12" s="63" t="n">
        <v>112.9</v>
      </c>
      <c r="CI12" s="63" t="n">
        <v>115.7</v>
      </c>
      <c r="CJ12" s="63" t="n">
        <v>118.9</v>
      </c>
      <c r="CK12" s="63" t="n">
        <v>122.5</v>
      </c>
      <c r="CL12" s="63" t="n">
        <v>127.2</v>
      </c>
      <c r="CM12" s="63" t="n">
        <v>131</v>
      </c>
      <c r="CN12" s="63" t="n">
        <v>134.5</v>
      </c>
      <c r="CO12" s="63" t="n">
        <v>137.7</v>
      </c>
      <c r="CP12" s="63" t="n">
        <v>143.4</v>
      </c>
      <c r="CQ12" s="63" t="n">
        <v>144.7</v>
      </c>
      <c r="CR12" s="63" t="n">
        <v>147.5</v>
      </c>
      <c r="CS12" s="63" t="n">
        <v>151.6</v>
      </c>
      <c r="CT12" s="63" t="n">
        <v>156.9</v>
      </c>
      <c r="CU12" s="63" t="n">
        <v>162.2</v>
      </c>
      <c r="CV12" s="63" t="n">
        <v>167.1</v>
      </c>
      <c r="CW12" s="63" t="n">
        <v>171.6</v>
      </c>
      <c r="CX12" s="63" t="n">
        <v>175.7</v>
      </c>
      <c r="CY12" s="63" t="n">
        <v>179.6</v>
      </c>
      <c r="CZ12" s="63" t="n">
        <v>183.2</v>
      </c>
      <c r="DA12" s="63" t="n">
        <v>186.5</v>
      </c>
      <c r="DB12" s="63" t="n">
        <v>189.6</v>
      </c>
      <c r="DC12" s="63" t="n">
        <v>192.9</v>
      </c>
      <c r="DD12" s="63" t="n">
        <v>196.5</v>
      </c>
      <c r="DE12" s="63" t="n">
        <v>200.4</v>
      </c>
      <c r="DF12" s="63" t="n">
        <v>204.4</v>
      </c>
      <c r="DG12" s="63" t="n">
        <v>207.1</v>
      </c>
      <c r="DH12" s="63" t="n">
        <v>208.3</v>
      </c>
      <c r="DI12" s="63" t="n">
        <v>207.9</v>
      </c>
      <c r="DJ12" s="63" t="n">
        <v>206.4</v>
      </c>
      <c r="DK12" s="63" t="n">
        <v>205.3</v>
      </c>
      <c r="DL12" s="63" t="n">
        <v>205</v>
      </c>
      <c r="DM12" s="63" t="n">
        <v>205.5</v>
      </c>
      <c r="DN12" s="63" t="n">
        <v>206.6</v>
      </c>
      <c r="DO12" s="63" t="n">
        <v>207.9</v>
      </c>
      <c r="DP12" s="63" t="n">
        <v>209.4</v>
      </c>
      <c r="DQ12" s="63" t="n">
        <v>211</v>
      </c>
      <c r="DR12" s="63" t="n">
        <v>213</v>
      </c>
      <c r="DS12" s="63" t="n">
        <v>216.1</v>
      </c>
      <c r="DT12" s="63" t="n">
        <v>220.7</v>
      </c>
      <c r="DU12" s="63" t="n">
        <v>226.7</v>
      </c>
      <c r="DV12" s="63" t="n">
        <v>233.8</v>
      </c>
      <c r="DW12" s="63" t="n">
        <v>240.4</v>
      </c>
      <c r="DX12" s="63" t="n">
        <v>245.8</v>
      </c>
      <c r="DY12" s="63" t="n">
        <v>250.3</v>
      </c>
      <c r="DZ12" s="63" t="n">
        <v>254.1</v>
      </c>
      <c r="EA12" s="63" t="n">
        <v>257.9</v>
      </c>
      <c r="EB12" s="63" t="n">
        <v>261.6</v>
      </c>
      <c r="EC12" s="63" t="n">
        <v>265.2</v>
      </c>
      <c r="ED12" s="63" t="n">
        <v>268.9</v>
      </c>
      <c r="EE12" s="63" t="n">
        <v>273.4</v>
      </c>
      <c r="EF12" s="63" t="n">
        <v>279</v>
      </c>
      <c r="EG12" s="63" t="n">
        <v>285.5</v>
      </c>
      <c r="EH12" s="63" t="n">
        <v>293</v>
      </c>
      <c r="EI12" s="63" t="n">
        <v>300.4</v>
      </c>
      <c r="EJ12" s="63" t="n">
        <v>308.6</v>
      </c>
      <c r="EK12" s="63" t="n">
        <v>315.4</v>
      </c>
      <c r="EL12" s="63" t="n">
        <v>323.2</v>
      </c>
      <c r="EM12" s="63" t="n">
        <v>329.2</v>
      </c>
      <c r="EN12" s="63" t="n">
        <v>335.1</v>
      </c>
      <c r="EO12" s="63" t="n">
        <v>341</v>
      </c>
      <c r="EP12" s="63" t="n">
        <v>389.6</v>
      </c>
      <c r="EQ12" s="63" t="n">
        <v>395.6</v>
      </c>
      <c r="ER12" s="63" t="n">
        <v>402.1</v>
      </c>
      <c r="ES12" s="63" t="n">
        <v>409.1</v>
      </c>
      <c r="ET12" s="63" t="n">
        <v>416.4</v>
      </c>
      <c r="EU12" s="63" t="n">
        <v>424.1</v>
      </c>
      <c r="EV12" s="63" t="n">
        <v>432</v>
      </c>
      <c r="EW12" s="63" t="n">
        <v>440.3</v>
      </c>
      <c r="EX12" s="63" t="n">
        <v>448.8</v>
      </c>
      <c r="EY12" s="63" t="n">
        <v>457.3</v>
      </c>
      <c r="EZ12" s="63" t="n">
        <v>465.9</v>
      </c>
      <c r="FA12" s="63" t="n">
        <v>474.5</v>
      </c>
      <c r="FB12" s="63" t="n">
        <v>482.9</v>
      </c>
      <c r="FC12" s="63" t="n">
        <v>490.4</v>
      </c>
      <c r="FD12" s="63" t="n">
        <v>496.7</v>
      </c>
      <c r="FE12" s="63" t="n">
        <v>501.8</v>
      </c>
      <c r="FF12" s="63" t="n">
        <v>506</v>
      </c>
      <c r="FG12" s="63" t="n">
        <v>510.5</v>
      </c>
      <c r="FH12" s="63" t="n">
        <v>515.7</v>
      </c>
      <c r="FI12" s="63" t="n">
        <v>521.4</v>
      </c>
      <c r="FJ12" s="63" t="n">
        <v>527.6</v>
      </c>
      <c r="FK12" s="63" t="n">
        <v>533.4</v>
      </c>
      <c r="FL12" s="63" t="n">
        <v>538.5</v>
      </c>
      <c r="FM12" s="63" t="n">
        <v>542.9</v>
      </c>
      <c r="FN12" s="63" t="n">
        <v>547</v>
      </c>
      <c r="FO12" s="63" t="n">
        <v>551.6</v>
      </c>
      <c r="FP12" s="63" t="n">
        <v>557.1</v>
      </c>
      <c r="FQ12" s="63" t="n">
        <v>563.4</v>
      </c>
      <c r="FR12" s="63" t="n">
        <v>570.3</v>
      </c>
      <c r="FS12" s="63" t="n">
        <v>567.1</v>
      </c>
      <c r="FT12" s="63" t="n">
        <v>573.7</v>
      </c>
      <c r="FU12" s="63" t="n">
        <v>580.2</v>
      </c>
      <c r="FV12" s="63" t="n">
        <v>587.5</v>
      </c>
      <c r="FW12" s="63" t="n">
        <v>595.6</v>
      </c>
      <c r="FX12" s="63" t="n">
        <v>604</v>
      </c>
      <c r="FY12" s="63" t="n">
        <v>612.8</v>
      </c>
      <c r="FZ12" s="63" t="n">
        <v>622.4</v>
      </c>
      <c r="GA12" s="63" t="n">
        <v>631.5</v>
      </c>
      <c r="GB12" s="63" t="n">
        <v>639.5</v>
      </c>
      <c r="GC12" s="63" t="n">
        <v>646.4</v>
      </c>
      <c r="GD12" s="63" t="n">
        <v>652.4</v>
      </c>
      <c r="GE12" s="63" t="n">
        <v>658.6</v>
      </c>
      <c r="GF12" s="63" t="n">
        <v>665.2</v>
      </c>
      <c r="GG12" s="63" t="n">
        <v>672.2</v>
      </c>
      <c r="GH12" s="63" t="n">
        <v>678.5</v>
      </c>
      <c r="GI12" s="63" t="n">
        <v>687.4</v>
      </c>
      <c r="GJ12" s="63" t="n">
        <v>696.3</v>
      </c>
      <c r="GK12" s="63" t="n">
        <v>705.1</v>
      </c>
      <c r="GL12" s="63" t="n">
        <v>714.4</v>
      </c>
      <c r="GM12" s="63" t="n">
        <v>725.7</v>
      </c>
      <c r="GN12" s="63" t="n">
        <v>739.2</v>
      </c>
      <c r="GO12" s="63" t="n">
        <v>755</v>
      </c>
      <c r="GP12" s="63" t="n">
        <v>771.9</v>
      </c>
      <c r="GQ12" s="63" t="n">
        <v>785.3</v>
      </c>
      <c r="GR12" s="63" t="n">
        <v>793.9</v>
      </c>
      <c r="GS12" s="63" t="n">
        <v>797.9</v>
      </c>
      <c r="GT12" s="63" t="n">
        <v>798.4</v>
      </c>
      <c r="GU12" s="63" t="n">
        <v>811.1</v>
      </c>
      <c r="GV12" s="63" t="n">
        <v>823.1</v>
      </c>
      <c r="GW12" s="63" t="n">
        <v>834.5</v>
      </c>
      <c r="GX12" s="63" t="n">
        <v>849.4</v>
      </c>
      <c r="GY12" s="63" t="n">
        <v>865.6</v>
      </c>
      <c r="GZ12" s="63" t="n">
        <v>882.6</v>
      </c>
      <c r="HA12" s="63" t="n">
        <v>900.3</v>
      </c>
      <c r="HB12" s="63" t="n">
        <v>918.2</v>
      </c>
      <c r="HC12" t="n">
        <v>924.7</v>
      </c>
      <c r="HD12" t="n">
        <v>927.2</v>
      </c>
      <c r="HE12" t="n">
        <v>934.2</v>
      </c>
      <c r="HF12" t="n">
        <v>938.1</v>
      </c>
      <c r="HG12" t="n">
        <v>941.9</v>
      </c>
    </row>
    <row r="13">
      <c r="A13" s="63" t="s">
        <v>2538</v>
      </c>
      <c r="B13" s="63" t="n">
        <v>5</v>
      </c>
      <c r="C13" s="63" t="n">
        <v>5.3</v>
      </c>
      <c r="D13" s="63" t="n">
        <v>5.6</v>
      </c>
      <c r="E13" s="63" t="n">
        <v>5.9</v>
      </c>
      <c r="F13" s="63" t="n">
        <v>6.2</v>
      </c>
      <c r="G13" s="63" t="n">
        <v>6.6</v>
      </c>
      <c r="H13" s="63" t="n">
        <v>6.9</v>
      </c>
      <c r="I13" s="63" t="n">
        <v>7.3</v>
      </c>
      <c r="J13" s="63" t="n">
        <v>7.8</v>
      </c>
      <c r="K13" s="63" t="n">
        <v>8</v>
      </c>
      <c r="L13" s="63" t="n">
        <v>8.6</v>
      </c>
      <c r="M13" s="63" t="n">
        <v>8.5</v>
      </c>
      <c r="N13" s="63" t="n">
        <v>9</v>
      </c>
      <c r="O13" s="63" t="n">
        <v>9.6</v>
      </c>
      <c r="P13" s="63" t="n">
        <v>9.7</v>
      </c>
      <c r="Q13" s="63" t="n">
        <v>10.1</v>
      </c>
      <c r="R13" s="63" t="n">
        <v>10.2</v>
      </c>
      <c r="S13" s="63" t="n">
        <v>11.1</v>
      </c>
      <c r="T13" s="63" t="n">
        <v>11.4</v>
      </c>
      <c r="U13" s="63" t="n">
        <v>12</v>
      </c>
      <c r="V13" s="63" t="n">
        <v>13.3</v>
      </c>
      <c r="W13" s="63" t="n">
        <v>13.8</v>
      </c>
      <c r="X13" s="63" t="n">
        <v>13.8</v>
      </c>
      <c r="Y13" s="63" t="n">
        <v>14.6</v>
      </c>
      <c r="Z13" s="63" t="n">
        <v>15.2</v>
      </c>
      <c r="AA13" s="63" t="n">
        <v>14.9</v>
      </c>
      <c r="AB13" s="63" t="n">
        <v>15.9</v>
      </c>
      <c r="AC13" s="63" t="n">
        <v>15.9</v>
      </c>
      <c r="AD13" s="63" t="n">
        <v>16.2</v>
      </c>
      <c r="AE13" s="63" t="n">
        <v>17.5</v>
      </c>
      <c r="AF13" s="63" t="n">
        <v>16.7</v>
      </c>
      <c r="AG13" s="63" t="n">
        <v>16.5</v>
      </c>
      <c r="AH13" s="63" t="n">
        <v>17.5</v>
      </c>
      <c r="AI13" s="63" t="n">
        <v>18.6</v>
      </c>
      <c r="AJ13" s="63" t="n">
        <v>18.9</v>
      </c>
      <c r="AK13" s="63" t="n">
        <v>19.5</v>
      </c>
      <c r="AL13" s="63" t="n">
        <v>20</v>
      </c>
      <c r="AM13" s="63" t="n">
        <v>20.8</v>
      </c>
      <c r="AN13" s="63" t="n">
        <v>21.1</v>
      </c>
      <c r="AO13" s="63" t="n">
        <v>22.4</v>
      </c>
      <c r="AP13" s="63" t="n">
        <v>23.4</v>
      </c>
      <c r="AQ13" s="63" t="n">
        <v>22.2</v>
      </c>
      <c r="AR13" s="63" t="n">
        <v>24.2</v>
      </c>
      <c r="AS13" s="63" t="n">
        <v>25.6</v>
      </c>
      <c r="AT13" s="63" t="n">
        <v>26.5</v>
      </c>
      <c r="AU13" s="63" t="n">
        <v>28.1</v>
      </c>
      <c r="AV13" s="63" t="n">
        <v>28.3</v>
      </c>
      <c r="AW13" s="63" t="n">
        <v>28</v>
      </c>
      <c r="AX13" s="63" t="n">
        <v>28.8</v>
      </c>
      <c r="AY13" s="63" t="n">
        <v>30.2</v>
      </c>
      <c r="AZ13" s="63" t="n">
        <v>30.8</v>
      </c>
      <c r="BA13" s="63" t="n">
        <v>30.8</v>
      </c>
      <c r="BB13" s="63" t="n">
        <v>33.2</v>
      </c>
      <c r="BC13" s="63" t="n">
        <v>33.4</v>
      </c>
      <c r="BD13" s="63" t="n">
        <v>34</v>
      </c>
      <c r="BE13" s="63" t="n">
        <v>34.9</v>
      </c>
      <c r="BF13" s="63" t="n">
        <v>35.7</v>
      </c>
      <c r="BG13" s="63" t="n">
        <v>36.2</v>
      </c>
      <c r="BH13" s="63" t="n">
        <v>36.8</v>
      </c>
      <c r="BI13" s="63" t="n">
        <v>37.6</v>
      </c>
      <c r="BJ13" s="63" t="n">
        <v>38.4</v>
      </c>
      <c r="BK13" s="63" t="n">
        <v>39.2</v>
      </c>
      <c r="BL13" s="63" t="n">
        <v>40.1</v>
      </c>
      <c r="BM13" s="63" t="n">
        <v>41.1</v>
      </c>
      <c r="BN13" s="63" t="n">
        <v>42.1</v>
      </c>
      <c r="BO13" s="63" t="n">
        <v>43.1</v>
      </c>
      <c r="BP13" s="63" t="n">
        <v>44.1</v>
      </c>
      <c r="BQ13" s="63" t="n">
        <v>45.2</v>
      </c>
      <c r="BR13" s="63" t="n">
        <v>46.2</v>
      </c>
      <c r="BS13" s="63" t="n">
        <v>47.3</v>
      </c>
      <c r="BT13" s="63" t="n">
        <v>48.4</v>
      </c>
      <c r="BU13" s="63" t="n">
        <v>49.4</v>
      </c>
      <c r="BV13" s="63" t="n">
        <v>50.9</v>
      </c>
      <c r="BW13" s="63" t="n">
        <v>52.2</v>
      </c>
      <c r="BX13" s="63" t="n">
        <v>53.7</v>
      </c>
      <c r="BY13" s="63" t="n">
        <v>55.4</v>
      </c>
      <c r="BZ13" s="63" t="n">
        <v>57.4</v>
      </c>
      <c r="CA13" s="63" t="n">
        <v>59.6</v>
      </c>
      <c r="CB13" s="63" t="n">
        <v>61.9</v>
      </c>
      <c r="CC13" s="63" t="n">
        <v>64.4</v>
      </c>
      <c r="CD13" s="63" t="n">
        <v>66.6</v>
      </c>
      <c r="CE13" s="63" t="n">
        <v>70.3</v>
      </c>
      <c r="CF13" s="63" t="n">
        <v>74.9</v>
      </c>
      <c r="CG13" s="63" t="n">
        <v>80.7</v>
      </c>
      <c r="CH13" s="63" t="n">
        <v>83.7</v>
      </c>
      <c r="CI13" s="63" t="n">
        <v>93.1</v>
      </c>
      <c r="CJ13" s="63" t="n">
        <v>98.4</v>
      </c>
      <c r="CK13" s="63" t="n">
        <v>112.5</v>
      </c>
      <c r="CL13" s="63" t="n">
        <v>108.3</v>
      </c>
      <c r="CM13" s="63" t="n">
        <v>115.4</v>
      </c>
      <c r="CN13" s="63" t="n">
        <v>120.6</v>
      </c>
      <c r="CO13" s="63" t="n">
        <v>120.8</v>
      </c>
      <c r="CP13" s="63" t="n">
        <v>124.4</v>
      </c>
      <c r="CQ13" s="63" t="n">
        <v>124.8</v>
      </c>
      <c r="CR13" s="63" t="n">
        <v>135.2</v>
      </c>
      <c r="CS13" s="63" t="n">
        <v>136</v>
      </c>
      <c r="CT13" s="63" t="n">
        <v>136.6</v>
      </c>
      <c r="CU13" s="63" t="n">
        <v>137.1</v>
      </c>
      <c r="CV13" s="63" t="n">
        <v>136.2</v>
      </c>
      <c r="CW13" s="63" t="n">
        <v>147.8</v>
      </c>
      <c r="CX13" s="63" t="n">
        <v>152.5</v>
      </c>
      <c r="CY13" s="63" t="n">
        <v>152.5</v>
      </c>
      <c r="CZ13" s="63" t="n">
        <v>152.7</v>
      </c>
      <c r="DA13" s="63" t="n">
        <v>140.7</v>
      </c>
      <c r="DB13" s="63" t="n">
        <v>151.3</v>
      </c>
      <c r="DC13" s="63" t="n">
        <v>165.8</v>
      </c>
      <c r="DD13" s="63" t="n">
        <v>158.8</v>
      </c>
      <c r="DE13" s="63" t="n">
        <v>156.9</v>
      </c>
      <c r="DF13" s="63" t="n">
        <v>161.4</v>
      </c>
      <c r="DG13" s="63" t="n">
        <v>159.4</v>
      </c>
      <c r="DH13" s="63" t="n">
        <v>163.7</v>
      </c>
      <c r="DI13" s="63" t="n">
        <v>168</v>
      </c>
      <c r="DJ13" s="63" t="n">
        <v>167.2</v>
      </c>
      <c r="DK13" s="63" t="n">
        <v>170</v>
      </c>
      <c r="DL13" s="63" t="n">
        <v>168.1</v>
      </c>
      <c r="DM13" s="63" t="n">
        <v>175.4</v>
      </c>
      <c r="DN13" s="63" t="n">
        <v>181.1</v>
      </c>
      <c r="DO13" s="63" t="n">
        <v>179.1</v>
      </c>
      <c r="DP13" s="63" t="n">
        <v>186.7</v>
      </c>
      <c r="DQ13" s="63" t="n">
        <v>191.3</v>
      </c>
      <c r="DR13" s="63" t="n">
        <v>190.2</v>
      </c>
      <c r="DS13" s="63" t="n">
        <v>198.3</v>
      </c>
      <c r="DT13" s="63" t="n">
        <v>204.8</v>
      </c>
      <c r="DU13" s="63" t="n">
        <v>204.8</v>
      </c>
      <c r="DV13" s="63" t="n">
        <v>215</v>
      </c>
      <c r="DW13" s="63" t="n">
        <v>230.1</v>
      </c>
      <c r="DX13" s="63" t="n">
        <v>217.4</v>
      </c>
      <c r="DY13" s="63" t="n">
        <v>246.5</v>
      </c>
      <c r="DZ13" s="63" t="n">
        <v>244.9</v>
      </c>
      <c r="EA13" s="63" t="n">
        <v>243.8</v>
      </c>
      <c r="EB13" s="63" t="n">
        <v>251.1</v>
      </c>
      <c r="EC13" s="63" t="n">
        <v>260.3</v>
      </c>
      <c r="ED13" s="63" t="n">
        <v>260.7</v>
      </c>
      <c r="EE13" s="63" t="n">
        <v>260.1</v>
      </c>
      <c r="EF13" s="63" t="n">
        <v>271.7</v>
      </c>
      <c r="EG13" s="63" t="n">
        <v>265.7</v>
      </c>
      <c r="EH13" s="63" t="n">
        <v>283.4</v>
      </c>
      <c r="EI13" s="63" t="n">
        <v>293</v>
      </c>
      <c r="EJ13" s="63" t="n">
        <v>288.3</v>
      </c>
      <c r="EK13" s="63" t="n">
        <v>294.5</v>
      </c>
      <c r="EL13" s="63" t="n">
        <v>301.3</v>
      </c>
      <c r="EM13" s="63" t="n">
        <v>310.8</v>
      </c>
      <c r="EN13" s="63" t="n">
        <v>300.1</v>
      </c>
      <c r="EO13" s="63" t="n">
        <v>305.4</v>
      </c>
      <c r="EP13" s="63" t="n">
        <v>291.3</v>
      </c>
      <c r="EQ13" s="63" t="n">
        <v>294.9</v>
      </c>
      <c r="ER13" s="63" t="n">
        <v>308.7</v>
      </c>
      <c r="ES13" s="63" t="n">
        <v>301.4</v>
      </c>
      <c r="ET13" s="63" t="n">
        <v>332.5</v>
      </c>
      <c r="EU13" s="63" t="n">
        <v>314.7</v>
      </c>
      <c r="EV13" s="63" t="n">
        <v>319.6</v>
      </c>
      <c r="EW13" s="63" t="n">
        <v>329.9</v>
      </c>
      <c r="EX13" s="63" t="n">
        <v>331.6</v>
      </c>
      <c r="EY13" s="63" t="n">
        <v>339.2</v>
      </c>
      <c r="EZ13" s="63" t="n">
        <v>340.8</v>
      </c>
      <c r="FA13" s="63" t="n">
        <v>341.8</v>
      </c>
      <c r="FB13" s="63" t="n">
        <v>358.4</v>
      </c>
      <c r="FC13" s="63" t="n">
        <v>368.9</v>
      </c>
      <c r="FD13" s="63" t="n">
        <v>378.2</v>
      </c>
      <c r="FE13" s="63" t="n">
        <v>372.8</v>
      </c>
      <c r="FF13" s="63" t="n">
        <v>382.1</v>
      </c>
      <c r="FG13" s="63" t="n">
        <v>385.7</v>
      </c>
      <c r="FH13" s="63" t="n">
        <v>405.6</v>
      </c>
      <c r="FI13" s="63" t="n">
        <v>414.1</v>
      </c>
      <c r="FJ13" s="63" t="n">
        <v>418.8</v>
      </c>
      <c r="FK13" s="63" t="n">
        <v>409.7</v>
      </c>
      <c r="FL13" s="63" t="n">
        <v>396.4</v>
      </c>
      <c r="FM13" s="63" t="n">
        <v>399.3</v>
      </c>
      <c r="FN13" s="63" t="n">
        <v>400.6</v>
      </c>
      <c r="FO13" s="63" t="n">
        <v>421.7</v>
      </c>
      <c r="FP13" s="63" t="n">
        <v>419</v>
      </c>
      <c r="FQ13" s="63" t="n">
        <v>428.9</v>
      </c>
      <c r="FR13" s="63" t="n">
        <v>424.8</v>
      </c>
      <c r="FS13" s="63" t="n">
        <v>438.4</v>
      </c>
      <c r="FT13" s="63" t="n">
        <v>448.2</v>
      </c>
      <c r="FU13" s="63" t="n">
        <v>448.6</v>
      </c>
      <c r="FV13" s="63" t="n">
        <v>459.5</v>
      </c>
      <c r="FW13" s="63" t="n">
        <v>481.5</v>
      </c>
      <c r="FX13" s="63" t="n">
        <v>507.2</v>
      </c>
      <c r="FY13" s="63" t="n">
        <v>515.3</v>
      </c>
      <c r="FZ13" s="63" t="n">
        <v>523.6</v>
      </c>
      <c r="GA13" s="63" t="n">
        <v>537.9</v>
      </c>
      <c r="GB13" s="63" t="n">
        <v>540.4</v>
      </c>
      <c r="GC13" s="63" t="n">
        <v>541.8</v>
      </c>
      <c r="GD13" s="63" t="n">
        <v>550.5</v>
      </c>
      <c r="GE13" s="63" t="n">
        <v>558.8</v>
      </c>
      <c r="GF13" s="63" t="n">
        <v>566.5</v>
      </c>
      <c r="GG13" s="63" t="n">
        <v>575.3</v>
      </c>
      <c r="GH13" s="63" t="n">
        <v>572.4</v>
      </c>
      <c r="GI13" s="63" t="n">
        <v>567.9</v>
      </c>
      <c r="GJ13" s="63" t="n">
        <v>578.8</v>
      </c>
      <c r="GK13" s="63" t="n">
        <v>575.8</v>
      </c>
      <c r="GL13" s="63" t="n">
        <v>581.9</v>
      </c>
      <c r="GM13" s="63" t="n">
        <v>592.6</v>
      </c>
      <c r="GN13" s="63" t="n">
        <v>595</v>
      </c>
      <c r="GO13" s="63" t="n">
        <v>589.5</v>
      </c>
      <c r="GP13" s="63" t="n">
        <v>598.7</v>
      </c>
      <c r="GQ13" s="63" t="n">
        <v>614.4</v>
      </c>
      <c r="GR13" s="63" t="n">
        <v>622.4</v>
      </c>
      <c r="GS13" s="63" t="n">
        <v>620.6</v>
      </c>
      <c r="GT13" s="63" t="n">
        <v>606.4</v>
      </c>
      <c r="GU13" s="63" t="n">
        <v>654.6</v>
      </c>
      <c r="GV13" s="63" t="n">
        <v>690.8</v>
      </c>
      <c r="GW13" s="63" t="n">
        <v>678.6</v>
      </c>
      <c r="GX13" s="63" t="n">
        <v>705</v>
      </c>
      <c r="GY13" s="63" t="n">
        <v>745.7</v>
      </c>
      <c r="GZ13" s="63" t="n">
        <v>749.2</v>
      </c>
      <c r="HA13" s="63" t="n">
        <v>746.1</v>
      </c>
      <c r="HB13" s="63" t="n">
        <v>791.4</v>
      </c>
      <c r="HC13" t="n">
        <v>818.7</v>
      </c>
      <c r="HD13" t="n">
        <v>819</v>
      </c>
      <c r="HE13" t="n">
        <v>828.4</v>
      </c>
      <c r="HF13" t="n">
        <v>871.5</v>
      </c>
      <c r="HG13" t="n">
        <v>911.4</v>
      </c>
    </row>
    <row r="14">
      <c r="A14" s="63" t="s">
        <v>2539</v>
      </c>
      <c r="B14" s="63" t="n">
        <v>2.9</v>
      </c>
      <c r="C14" s="63" t="n">
        <v>3.9</v>
      </c>
      <c r="D14" s="63" t="n">
        <v>4.6</v>
      </c>
      <c r="E14" s="63" t="n">
        <v>5.4</v>
      </c>
      <c r="F14" s="63" t="n">
        <v>5.7</v>
      </c>
      <c r="G14" s="63" t="n">
        <v>6.3</v>
      </c>
      <c r="H14" s="63" t="n">
        <v>6.3</v>
      </c>
      <c r="I14" s="63" t="n">
        <v>6.3</v>
      </c>
      <c r="J14" s="63" t="n">
        <v>6.5</v>
      </c>
      <c r="K14" s="63" t="n">
        <v>6.9</v>
      </c>
      <c r="L14" s="63" t="n">
        <v>5.8</v>
      </c>
      <c r="M14" s="63" t="n">
        <v>5</v>
      </c>
      <c r="N14" s="63" t="n">
        <v>4.6</v>
      </c>
      <c r="O14" s="63" t="n">
        <v>4.5</v>
      </c>
      <c r="P14" s="63" t="n">
        <v>4.5</v>
      </c>
      <c r="Q14" s="63" t="n">
        <v>4.7</v>
      </c>
      <c r="R14" s="63" t="n">
        <v>5.8</v>
      </c>
      <c r="S14" s="63" t="n">
        <v>6.7</v>
      </c>
      <c r="T14" s="63" t="n">
        <v>6.9</v>
      </c>
      <c r="U14" s="63" t="n">
        <v>8.6</v>
      </c>
      <c r="V14" s="63" t="n">
        <v>14.2</v>
      </c>
      <c r="W14" s="63" t="n">
        <v>19.4</v>
      </c>
      <c r="X14" s="63" t="n">
        <v>20.2</v>
      </c>
      <c r="Y14" s="63" t="n">
        <v>18.8</v>
      </c>
      <c r="Z14" s="63" t="n">
        <v>17.7</v>
      </c>
      <c r="AA14" s="63" t="n">
        <v>16.3</v>
      </c>
      <c r="AB14" s="63" t="n">
        <v>16.1</v>
      </c>
      <c r="AC14" s="63" t="n">
        <v>15.5</v>
      </c>
      <c r="AD14" s="63" t="n">
        <v>15.5</v>
      </c>
      <c r="AE14" s="63" t="n">
        <v>13.3</v>
      </c>
      <c r="AF14" s="63" t="n">
        <v>11.9</v>
      </c>
      <c r="AG14" s="63" t="n">
        <v>11.8</v>
      </c>
      <c r="AH14" s="63" t="n">
        <v>10.8</v>
      </c>
      <c r="AI14" s="63" t="n">
        <v>9.4</v>
      </c>
      <c r="AJ14" s="63" t="n">
        <v>9</v>
      </c>
      <c r="AK14" s="63" t="n">
        <v>8.5</v>
      </c>
      <c r="AL14" s="63" t="n">
        <v>9.4</v>
      </c>
      <c r="AM14" s="63" t="n">
        <v>9.2</v>
      </c>
      <c r="AN14" s="63" t="n">
        <v>9.6</v>
      </c>
      <c r="AO14" s="63" t="n">
        <v>10.6</v>
      </c>
      <c r="AP14" s="63" t="n">
        <v>12</v>
      </c>
      <c r="AQ14" s="63" t="n">
        <v>15.7</v>
      </c>
      <c r="AR14" s="63" t="n">
        <v>19</v>
      </c>
      <c r="AS14" s="63" t="n">
        <v>17.8</v>
      </c>
      <c r="AT14" s="63" t="n">
        <v>16.4</v>
      </c>
      <c r="AU14" s="63" t="n">
        <v>15.5</v>
      </c>
      <c r="AV14" s="63" t="n">
        <v>15</v>
      </c>
      <c r="AW14" s="63" t="n">
        <v>16.6</v>
      </c>
      <c r="AX14" s="63" t="n">
        <v>19.1</v>
      </c>
      <c r="AY14" s="63" t="n">
        <v>23.9</v>
      </c>
      <c r="AZ14" s="63" t="n">
        <v>26.1</v>
      </c>
      <c r="BA14" s="63" t="n">
        <v>31.8</v>
      </c>
      <c r="BB14" s="63" t="n">
        <v>30.3</v>
      </c>
      <c r="BC14" s="63" t="n">
        <v>32.1</v>
      </c>
      <c r="BD14" s="63" t="n">
        <v>23.3</v>
      </c>
      <c r="BE14" s="63" t="n">
        <v>20</v>
      </c>
      <c r="BF14" s="63" t="n">
        <v>17.3</v>
      </c>
      <c r="BG14" s="63" t="n">
        <v>15.7</v>
      </c>
      <c r="BH14" s="63" t="n">
        <v>15.1</v>
      </c>
      <c r="BI14" s="63" t="n">
        <v>15.9</v>
      </c>
      <c r="BJ14" s="63" t="n">
        <v>16.9</v>
      </c>
      <c r="BK14" s="63" t="n">
        <v>16</v>
      </c>
      <c r="BL14" s="63" t="n">
        <v>15</v>
      </c>
      <c r="BM14" s="63" t="n">
        <v>15.6</v>
      </c>
      <c r="BN14" s="63" t="n">
        <v>15.6</v>
      </c>
      <c r="BO14" s="63" t="n">
        <v>16.4</v>
      </c>
      <c r="BP14" s="63" t="n">
        <v>17</v>
      </c>
      <c r="BQ14" s="63" t="n">
        <v>16.9</v>
      </c>
      <c r="BR14" s="63" t="n">
        <v>15.5</v>
      </c>
      <c r="BS14" s="63" t="n">
        <v>15.1</v>
      </c>
      <c r="BT14" s="63" t="n">
        <v>14.4</v>
      </c>
      <c r="BU14" s="63" t="n">
        <v>13.5</v>
      </c>
      <c r="BV14" s="63" t="n">
        <v>13.9</v>
      </c>
      <c r="BW14" s="63" t="n">
        <v>13.2</v>
      </c>
      <c r="BX14" s="63" t="n">
        <v>13.2</v>
      </c>
      <c r="BY14" s="63" t="n">
        <v>13</v>
      </c>
      <c r="BZ14" s="63" t="n">
        <v>13.6</v>
      </c>
      <c r="CA14" s="63" t="n">
        <v>13.7</v>
      </c>
      <c r="CB14" s="63" t="n">
        <v>14.6</v>
      </c>
      <c r="CC14" s="63" t="n">
        <v>15.8</v>
      </c>
      <c r="CD14" s="63" t="n">
        <v>16.4</v>
      </c>
      <c r="CE14" s="63" t="n">
        <v>17.1</v>
      </c>
      <c r="CF14" s="63" t="n">
        <v>18.2</v>
      </c>
      <c r="CG14" s="63" t="n">
        <v>21</v>
      </c>
      <c r="CH14" s="63" t="n">
        <v>24.3</v>
      </c>
      <c r="CI14" s="63" t="n">
        <v>27.5</v>
      </c>
      <c r="CJ14" s="63" t="n">
        <v>25.9</v>
      </c>
      <c r="CK14" s="63" t="n">
        <v>29.4</v>
      </c>
      <c r="CL14" s="63" t="n">
        <v>39.7</v>
      </c>
      <c r="CM14" s="63" t="n">
        <v>41.2</v>
      </c>
      <c r="CN14" s="63" t="n">
        <v>39.6</v>
      </c>
      <c r="CO14" s="63" t="n">
        <v>38</v>
      </c>
      <c r="CP14" s="63" t="n">
        <v>35.1</v>
      </c>
      <c r="CQ14" s="63" t="n">
        <v>35.5</v>
      </c>
      <c r="CR14" s="63" t="n">
        <v>35.5</v>
      </c>
      <c r="CS14" s="63" t="n">
        <v>33.2</v>
      </c>
      <c r="CT14" s="63" t="n">
        <v>28</v>
      </c>
      <c r="CU14" s="63" t="n">
        <v>24.4</v>
      </c>
      <c r="CV14" s="63" t="n">
        <v>22.1</v>
      </c>
      <c r="CW14" s="63" t="n">
        <v>21.3</v>
      </c>
      <c r="CX14" s="63" t="n">
        <v>20.9</v>
      </c>
      <c r="CY14" s="63" t="n">
        <v>21.6</v>
      </c>
      <c r="CZ14" s="63" t="n">
        <v>22</v>
      </c>
      <c r="DA14" s="63" t="n">
        <v>22.5</v>
      </c>
      <c r="DB14" s="63" t="n">
        <v>23</v>
      </c>
      <c r="DC14" s="63" t="n">
        <v>22.7</v>
      </c>
      <c r="DD14" s="63" t="n">
        <v>21.6</v>
      </c>
      <c r="DE14" s="63" t="n">
        <v>21.7</v>
      </c>
      <c r="DF14" s="63" t="n">
        <v>21</v>
      </c>
      <c r="DG14" s="63" t="n">
        <v>20.4</v>
      </c>
      <c r="DH14" s="63" t="n">
        <v>19.6</v>
      </c>
      <c r="DI14" s="63" t="n">
        <v>19.4</v>
      </c>
      <c r="DJ14" s="63" t="n">
        <v>19.4</v>
      </c>
      <c r="DK14" s="63" t="n">
        <v>19.3</v>
      </c>
      <c r="DL14" s="63" t="n">
        <v>20.3</v>
      </c>
      <c r="DM14" s="63" t="n">
        <v>19.8</v>
      </c>
      <c r="DN14" s="63" t="n">
        <v>20.8</v>
      </c>
      <c r="DO14" s="63" t="n">
        <v>20.9</v>
      </c>
      <c r="DP14" s="63" t="n">
        <v>20.3</v>
      </c>
      <c r="DQ14" s="63" t="n">
        <v>20</v>
      </c>
      <c r="DR14" s="63" t="n">
        <v>20.5</v>
      </c>
      <c r="DS14" s="63" t="n">
        <v>20</v>
      </c>
      <c r="DT14" s="63" t="n">
        <v>20.6</v>
      </c>
      <c r="DU14" s="63" t="n">
        <v>21.9</v>
      </c>
      <c r="DV14" s="63" t="n">
        <v>25.5</v>
      </c>
      <c r="DW14" s="63" t="n">
        <v>28.4</v>
      </c>
      <c r="DX14" s="63" t="n">
        <v>33.1</v>
      </c>
      <c r="DY14" s="63" t="n">
        <v>40.6</v>
      </c>
      <c r="DZ14" s="63" t="n">
        <v>42.8</v>
      </c>
      <c r="EA14" s="63" t="n">
        <v>60.5</v>
      </c>
      <c r="EB14" s="63" t="n">
        <v>56.9</v>
      </c>
      <c r="EC14" s="63" t="n">
        <v>53.7</v>
      </c>
      <c r="ED14" s="63" t="n">
        <v>51.8</v>
      </c>
      <c r="EE14" s="63" t="n">
        <v>55.2</v>
      </c>
      <c r="EF14" s="63" t="n">
        <v>54.2</v>
      </c>
      <c r="EG14" s="63" t="n">
        <v>51.5</v>
      </c>
      <c r="EH14" s="63" t="n">
        <v>42.3</v>
      </c>
      <c r="EI14" s="63" t="n">
        <v>35.9</v>
      </c>
      <c r="EJ14" s="63" t="n">
        <v>34.7</v>
      </c>
      <c r="EK14" s="63" t="n">
        <v>32.9</v>
      </c>
      <c r="EL14" s="63" t="n">
        <v>32.1</v>
      </c>
      <c r="EM14" s="63" t="n">
        <v>30.9</v>
      </c>
      <c r="EN14" s="63" t="n">
        <v>31.6</v>
      </c>
      <c r="EO14" s="63" t="n">
        <v>32.5</v>
      </c>
      <c r="EP14" s="63" t="n">
        <v>30.3</v>
      </c>
      <c r="EQ14" s="63" t="n">
        <v>29.5</v>
      </c>
      <c r="ER14" s="63" t="n">
        <v>30.6</v>
      </c>
      <c r="ES14" s="63" t="n">
        <v>31.1</v>
      </c>
      <c r="ET14" s="63" t="n">
        <v>32.3</v>
      </c>
      <c r="EU14" s="63" t="n">
        <v>31.8</v>
      </c>
      <c r="EV14" s="63" t="n">
        <v>32.8</v>
      </c>
      <c r="EW14" s="63" t="n">
        <v>34</v>
      </c>
      <c r="EX14" s="63" t="n">
        <v>36.3</v>
      </c>
      <c r="EY14" s="63" t="n">
        <v>38.2</v>
      </c>
      <c r="EZ14" s="63" t="n">
        <v>58.2</v>
      </c>
      <c r="FA14" s="63" t="n">
        <v>71.9</v>
      </c>
      <c r="FB14" s="63" t="n">
        <v>101.6</v>
      </c>
      <c r="FC14" s="63" t="n">
        <v>130.3</v>
      </c>
      <c r="FD14" s="63" t="n">
        <v>144.4</v>
      </c>
      <c r="FE14" s="63" t="n">
        <v>148.6</v>
      </c>
      <c r="FF14" s="63" t="n">
        <v>159.3</v>
      </c>
      <c r="FG14" s="63" t="n">
        <v>141.2</v>
      </c>
      <c r="FH14" s="63" t="n">
        <v>131</v>
      </c>
      <c r="FI14" s="63" t="n">
        <v>123.9</v>
      </c>
      <c r="FJ14" s="63" t="n">
        <v>116.7</v>
      </c>
      <c r="FK14" s="63" t="n">
        <v>109.3</v>
      </c>
      <c r="FL14" s="63" t="n">
        <v>102.9</v>
      </c>
      <c r="FM14" s="63" t="n">
        <v>99.8</v>
      </c>
      <c r="FN14" s="63" t="n">
        <v>94.6</v>
      </c>
      <c r="FO14" s="63" t="n">
        <v>86.3</v>
      </c>
      <c r="FP14" s="63" t="n">
        <v>78.4</v>
      </c>
      <c r="FQ14" s="63" t="n">
        <v>75.1</v>
      </c>
      <c r="FR14" s="63" t="n">
        <v>69</v>
      </c>
      <c r="FS14" s="63" t="n">
        <v>64.8</v>
      </c>
      <c r="FT14" s="63" t="n">
        <v>59.1</v>
      </c>
      <c r="FU14" s="63" t="n">
        <v>57.1</v>
      </c>
      <c r="FV14" s="63" t="n">
        <v>39</v>
      </c>
      <c r="FW14" s="63" t="n">
        <v>35.8</v>
      </c>
      <c r="FX14" s="63" t="n">
        <v>34</v>
      </c>
      <c r="FY14" s="63" t="n">
        <v>33</v>
      </c>
      <c r="FZ14" s="63" t="n">
        <v>32.9</v>
      </c>
      <c r="GA14" s="63" t="n">
        <v>32.4</v>
      </c>
      <c r="GB14" s="63" t="n">
        <v>32.5</v>
      </c>
      <c r="GC14" s="63" t="n">
        <v>32.4</v>
      </c>
      <c r="GD14" s="63" t="n">
        <v>32.4</v>
      </c>
      <c r="GE14" s="63" t="n">
        <v>32.3</v>
      </c>
      <c r="GF14" s="63" t="n">
        <v>32.1</v>
      </c>
      <c r="GG14" s="63" t="n">
        <v>31.3</v>
      </c>
      <c r="GH14" s="63" t="n">
        <v>31.3</v>
      </c>
      <c r="GI14" s="63" t="n">
        <v>29.6</v>
      </c>
      <c r="GJ14" s="63" t="n">
        <v>29.6</v>
      </c>
      <c r="GK14" s="63" t="n">
        <v>30.3</v>
      </c>
      <c r="GL14" s="63" t="n">
        <v>30.5</v>
      </c>
      <c r="GM14" s="63" t="n">
        <v>27.5</v>
      </c>
      <c r="GN14" s="63" t="n">
        <v>25.3</v>
      </c>
      <c r="GO14" s="63" t="n">
        <v>27.1</v>
      </c>
      <c r="GP14" s="63" t="n">
        <v>30.5</v>
      </c>
      <c r="GQ14" s="63" t="n">
        <v>27.7</v>
      </c>
      <c r="GR14" s="63" t="n">
        <v>25</v>
      </c>
      <c r="GS14" s="63" t="n">
        <v>26.7</v>
      </c>
      <c r="GT14" s="63" t="n">
        <v>40.9</v>
      </c>
      <c r="GU14" s="63" t="n">
        <v>951.4</v>
      </c>
      <c r="GV14" s="63" t="n">
        <v>802.3</v>
      </c>
      <c r="GW14" s="63" t="n">
        <v>323.5</v>
      </c>
      <c r="GX14" s="63" t="n">
        <v>583.5</v>
      </c>
      <c r="GY14" s="63" t="n">
        <v>451.8</v>
      </c>
      <c r="GZ14" s="63" t="n">
        <v>226.8</v>
      </c>
      <c r="HA14" s="63" t="n">
        <v>33.9</v>
      </c>
      <c r="HB14" s="63" t="n">
        <v>26.2</v>
      </c>
      <c r="HC14" t="n">
        <v>21.4</v>
      </c>
      <c r="HD14" t="n">
        <v>19.6</v>
      </c>
      <c r="HE14" t="n">
        <v>22.1</v>
      </c>
      <c r="HF14" t="n">
        <v>22</v>
      </c>
      <c r="HG14" t="n">
        <v>22.3</v>
      </c>
    </row>
    <row r="15">
      <c r="A15" s="63" t="s">
        <v>2540</v>
      </c>
      <c r="B15" s="63" t="n">
        <v>63</v>
      </c>
      <c r="C15" s="63" t="n">
        <v>73.1</v>
      </c>
      <c r="D15" s="63" t="n">
        <v>73.5</v>
      </c>
      <c r="E15" s="63" t="n">
        <v>77.4</v>
      </c>
      <c r="F15" s="63" t="n">
        <v>79.3</v>
      </c>
      <c r="G15" s="63" t="n">
        <v>86.9</v>
      </c>
      <c r="H15" s="63" t="n">
        <v>86.9</v>
      </c>
      <c r="I15" s="63" t="n">
        <v>88.5</v>
      </c>
      <c r="J15" s="63" t="n">
        <v>91.4</v>
      </c>
      <c r="K15" s="63" t="n">
        <v>91.9</v>
      </c>
      <c r="L15" s="63" t="n">
        <v>92.9</v>
      </c>
      <c r="M15" s="63" t="n">
        <v>103.1</v>
      </c>
      <c r="N15" s="63" t="n">
        <v>105.4</v>
      </c>
      <c r="O15" s="63" t="n">
        <v>107.6</v>
      </c>
      <c r="P15" s="63" t="n">
        <v>109.2</v>
      </c>
      <c r="Q15" s="63" t="n">
        <v>112.3</v>
      </c>
      <c r="R15" s="63" t="n">
        <v>117.5</v>
      </c>
      <c r="S15" s="63" t="n">
        <v>125.4</v>
      </c>
      <c r="T15" s="63" t="n">
        <v>132.2</v>
      </c>
      <c r="U15" s="63" t="n">
        <v>139.1</v>
      </c>
      <c r="V15" s="63" t="n">
        <v>149.8</v>
      </c>
      <c r="W15" s="63" t="n">
        <v>164.6</v>
      </c>
      <c r="X15" s="63" t="n">
        <v>167.7</v>
      </c>
      <c r="Y15" s="63" t="n">
        <v>170.4</v>
      </c>
      <c r="Z15" s="63" t="n">
        <v>174.7</v>
      </c>
      <c r="AA15" s="63" t="n">
        <v>173.1</v>
      </c>
      <c r="AB15" s="63" t="n">
        <v>180.1</v>
      </c>
      <c r="AC15" s="63" t="n">
        <v>182.7</v>
      </c>
      <c r="AD15" s="63" t="n">
        <v>185.5</v>
      </c>
      <c r="AE15" s="63" t="n">
        <v>186.4</v>
      </c>
      <c r="AF15" s="63" t="n">
        <v>191.7</v>
      </c>
      <c r="AG15" s="63" t="n">
        <v>194.3</v>
      </c>
      <c r="AH15" s="63" t="n">
        <v>197.7</v>
      </c>
      <c r="AI15" s="63" t="n">
        <v>199</v>
      </c>
      <c r="AJ15" s="63" t="n">
        <v>207.1</v>
      </c>
      <c r="AK15" s="63" t="n">
        <v>209.9</v>
      </c>
      <c r="AL15" s="63" t="n">
        <v>214.9</v>
      </c>
      <c r="AM15" s="63" t="n">
        <v>219.2</v>
      </c>
      <c r="AN15" s="63" t="n">
        <v>234.6</v>
      </c>
      <c r="AO15" s="63" t="n">
        <v>240.7</v>
      </c>
      <c r="AP15" s="63" t="n">
        <v>251.2</v>
      </c>
      <c r="AQ15" s="63" t="n">
        <v>256.2</v>
      </c>
      <c r="AR15" s="63" t="n">
        <v>287.9</v>
      </c>
      <c r="AS15" s="63" t="n">
        <v>290.7</v>
      </c>
      <c r="AT15" s="63" t="n">
        <v>296.1</v>
      </c>
      <c r="AU15" s="63" t="n">
        <v>299</v>
      </c>
      <c r="AV15" s="63" t="n">
        <v>317</v>
      </c>
      <c r="AW15" s="63" t="n">
        <v>319.2</v>
      </c>
      <c r="AX15" s="63" t="n">
        <v>324.3</v>
      </c>
      <c r="AY15" s="63" t="n">
        <v>333.2</v>
      </c>
      <c r="AZ15" s="63" t="n">
        <v>349.7</v>
      </c>
      <c r="BA15" s="63" t="n">
        <v>365.2</v>
      </c>
      <c r="BB15" s="63" t="n">
        <v>368</v>
      </c>
      <c r="BC15" s="63" t="n">
        <v>373.7</v>
      </c>
      <c r="BD15" s="63" t="n">
        <v>368.5</v>
      </c>
      <c r="BE15" s="63" t="n">
        <v>371.8</v>
      </c>
      <c r="BF15" s="63" t="n">
        <v>376.3</v>
      </c>
      <c r="BG15" s="63" t="n">
        <v>379</v>
      </c>
      <c r="BH15" s="63" t="n">
        <v>380.4</v>
      </c>
      <c r="BI15" s="63" t="n">
        <v>387.9</v>
      </c>
      <c r="BJ15" s="63" t="n">
        <v>398.1</v>
      </c>
      <c r="BK15" s="63" t="n">
        <v>400.5</v>
      </c>
      <c r="BL15" s="63" t="n">
        <v>405.6</v>
      </c>
      <c r="BM15" s="63" t="n">
        <v>408.3</v>
      </c>
      <c r="BN15" s="63" t="n">
        <v>419.9</v>
      </c>
      <c r="BO15" s="63" t="n">
        <v>425.6</v>
      </c>
      <c r="BP15" s="63" t="n">
        <v>433.1</v>
      </c>
      <c r="BQ15" s="63" t="n">
        <v>435.8</v>
      </c>
      <c r="BR15" s="63" t="n">
        <v>441.9</v>
      </c>
      <c r="BS15" s="63" t="n">
        <v>447.5</v>
      </c>
      <c r="BT15" s="63" t="n">
        <v>449.4</v>
      </c>
      <c r="BU15" s="63" t="n">
        <v>452.8</v>
      </c>
      <c r="BV15" s="63" t="n">
        <v>470.3</v>
      </c>
      <c r="BW15" s="63" t="n">
        <v>473.4</v>
      </c>
      <c r="BX15" s="63" t="n">
        <v>478.8</v>
      </c>
      <c r="BY15" s="63" t="n">
        <v>484.9</v>
      </c>
      <c r="BZ15" s="63" t="n">
        <v>508.2</v>
      </c>
      <c r="CA15" s="63" t="n">
        <v>515.7</v>
      </c>
      <c r="CB15" s="63" t="n">
        <v>524.7</v>
      </c>
      <c r="CC15" s="63" t="n">
        <v>535.8</v>
      </c>
      <c r="CD15" s="63" t="n">
        <v>556.2</v>
      </c>
      <c r="CE15" s="63" t="n">
        <v>567.5</v>
      </c>
      <c r="CF15" s="63" t="n">
        <v>578.1</v>
      </c>
      <c r="CG15" s="63" t="n">
        <v>596.8</v>
      </c>
      <c r="CH15" s="63" t="n">
        <v>622.5</v>
      </c>
      <c r="CI15" s="63" t="n">
        <v>643.5</v>
      </c>
      <c r="CJ15" s="63" t="n">
        <v>653.8</v>
      </c>
      <c r="CK15" s="63" t="n">
        <v>682.3</v>
      </c>
      <c r="CL15" s="63" t="n">
        <v>710.5</v>
      </c>
      <c r="CM15" s="63" t="n">
        <v>729.1</v>
      </c>
      <c r="CN15" s="63" t="n">
        <v>741.3</v>
      </c>
      <c r="CO15" s="63" t="n">
        <v>746</v>
      </c>
      <c r="CP15" s="63" t="n">
        <v>766.5</v>
      </c>
      <c r="CQ15" s="63" t="n">
        <v>771.7</v>
      </c>
      <c r="CR15" s="63" t="n">
        <v>786.3</v>
      </c>
      <c r="CS15" s="63" t="n">
        <v>791.3</v>
      </c>
      <c r="CT15" s="63" t="n">
        <v>805.3</v>
      </c>
      <c r="CU15" s="63" t="n">
        <v>810.1</v>
      </c>
      <c r="CV15" s="63" t="n">
        <v>813.6</v>
      </c>
      <c r="CW15" s="63" t="n">
        <v>833.8</v>
      </c>
      <c r="CX15" s="63" t="n">
        <v>857.9</v>
      </c>
      <c r="CY15" s="63" t="n">
        <v>865.6</v>
      </c>
      <c r="CZ15" s="63" t="n">
        <v>870.7</v>
      </c>
      <c r="DA15" s="63" t="n">
        <v>864.6</v>
      </c>
      <c r="DB15" s="63" t="n">
        <v>893.2</v>
      </c>
      <c r="DC15" s="63" t="n">
        <v>912.9</v>
      </c>
      <c r="DD15" s="63" t="n">
        <v>908.5</v>
      </c>
      <c r="DE15" s="63" t="n">
        <v>910.7</v>
      </c>
      <c r="DF15" s="63" t="n">
        <v>930.5</v>
      </c>
      <c r="DG15" s="63" t="n">
        <v>931.3</v>
      </c>
      <c r="DH15" s="63" t="n">
        <v>937.2</v>
      </c>
      <c r="DI15" s="63" t="n">
        <v>942.7</v>
      </c>
      <c r="DJ15" s="63" t="n">
        <v>951.8</v>
      </c>
      <c r="DK15" s="63" t="n">
        <v>956</v>
      </c>
      <c r="DL15" s="63" t="n">
        <v>957.4</v>
      </c>
      <c r="DM15" s="63" t="n">
        <v>966.4</v>
      </c>
      <c r="DN15" s="63" t="n">
        <v>983.4</v>
      </c>
      <c r="DO15" s="63" t="n">
        <v>985</v>
      </c>
      <c r="DP15" s="63" t="n">
        <v>996.1</v>
      </c>
      <c r="DQ15" s="63" t="n">
        <v>1004.3</v>
      </c>
      <c r="DR15" s="63" t="n">
        <v>1016.9</v>
      </c>
      <c r="DS15" s="63" t="n">
        <v>1042.3</v>
      </c>
      <c r="DT15" s="63" t="n">
        <v>1054.7</v>
      </c>
      <c r="DU15" s="63" t="n">
        <v>1065.6</v>
      </c>
      <c r="DV15" s="63" t="n">
        <v>1107.8</v>
      </c>
      <c r="DW15" s="63" t="n">
        <v>1139.1</v>
      </c>
      <c r="DX15" s="63" t="n">
        <v>1145.2</v>
      </c>
      <c r="DY15" s="63" t="n">
        <v>1191.2</v>
      </c>
      <c r="DZ15" s="63" t="n">
        <v>1221</v>
      </c>
      <c r="EA15" s="63" t="n">
        <v>1247.1</v>
      </c>
      <c r="EB15" s="63" t="n">
        <v>1259.9</v>
      </c>
      <c r="EC15" s="63" t="n">
        <v>1276.2</v>
      </c>
      <c r="ED15" s="63" t="n">
        <v>1294.6</v>
      </c>
      <c r="EE15" s="63" t="n">
        <v>1312.6</v>
      </c>
      <c r="EF15" s="63" t="n">
        <v>1335.5</v>
      </c>
      <c r="EG15" s="63" t="n">
        <v>1341.2</v>
      </c>
      <c r="EH15" s="63" t="n">
        <v>1379.6</v>
      </c>
      <c r="EI15" s="63" t="n">
        <v>1400.6</v>
      </c>
      <c r="EJ15" s="63" t="n">
        <v>1409.8</v>
      </c>
      <c r="EK15" s="63" t="n">
        <v>1427.9</v>
      </c>
      <c r="EL15" s="63" t="n">
        <v>1464.4</v>
      </c>
      <c r="EM15" s="63" t="n">
        <v>1486</v>
      </c>
      <c r="EN15" s="63" t="n">
        <v>1501</v>
      </c>
      <c r="EO15" s="63" t="n">
        <v>1512.3</v>
      </c>
      <c r="EP15" s="63" t="n">
        <v>1566.7</v>
      </c>
      <c r="EQ15" s="63" t="n">
        <v>1583.2</v>
      </c>
      <c r="ER15" s="63" t="n">
        <v>1608.5</v>
      </c>
      <c r="ES15" s="63" t="n">
        <v>1613.8</v>
      </c>
      <c r="ET15" s="63" t="n">
        <v>1680.2</v>
      </c>
      <c r="EU15" s="63" t="n">
        <v>1680.4</v>
      </c>
      <c r="EV15" s="63" t="n">
        <v>1700.2</v>
      </c>
      <c r="EW15" s="63" t="n">
        <v>1728.6</v>
      </c>
      <c r="EX15" s="63" t="n">
        <v>1768.2</v>
      </c>
      <c r="EY15" s="63" t="n">
        <v>2113</v>
      </c>
      <c r="EZ15" s="63" t="n">
        <v>1905.3</v>
      </c>
      <c r="FA15" s="63" t="n">
        <v>1890.8</v>
      </c>
      <c r="FB15" s="63" t="n">
        <v>2001.9</v>
      </c>
      <c r="FC15" s="63" t="n">
        <v>2140</v>
      </c>
      <c r="FD15" s="63" t="n">
        <v>2136.9</v>
      </c>
      <c r="FE15" s="63" t="n">
        <v>2152.1</v>
      </c>
      <c r="FF15" s="63" t="n">
        <v>2262.2</v>
      </c>
      <c r="FG15" s="63" t="n">
        <v>2268.7</v>
      </c>
      <c r="FH15" s="63" t="n">
        <v>2292</v>
      </c>
      <c r="FI15" s="63" t="n">
        <v>2302.7</v>
      </c>
      <c r="FJ15" s="63" t="n">
        <v>2313</v>
      </c>
      <c r="FK15" s="63" t="n">
        <v>2312.1</v>
      </c>
      <c r="FL15" s="63" t="n">
        <v>2303.2</v>
      </c>
      <c r="FM15" s="63" t="n">
        <v>2312.2</v>
      </c>
      <c r="FN15" s="63" t="n">
        <v>2296.8</v>
      </c>
      <c r="FO15" s="63" t="n">
        <v>2321.8</v>
      </c>
      <c r="FP15" s="63" t="n">
        <v>2325.6</v>
      </c>
      <c r="FQ15" s="63" t="n">
        <v>2346.1</v>
      </c>
      <c r="FR15" s="63" t="n">
        <v>2365.7</v>
      </c>
      <c r="FS15" s="63" t="n">
        <v>2378.3</v>
      </c>
      <c r="FT15" s="63" t="n">
        <v>2396</v>
      </c>
      <c r="FU15" s="63" t="n">
        <v>2403.7</v>
      </c>
      <c r="FV15" s="63" t="n">
        <v>2433.2</v>
      </c>
      <c r="FW15" s="63" t="n">
        <v>2484.5</v>
      </c>
      <c r="FX15" s="63" t="n">
        <v>2524.6</v>
      </c>
      <c r="FY15" s="63" t="n">
        <v>2552.1</v>
      </c>
      <c r="FZ15" s="63" t="n">
        <v>2597.7</v>
      </c>
      <c r="GA15" s="63" t="n">
        <v>2633.9</v>
      </c>
      <c r="GB15" s="63" t="n">
        <v>2647.8</v>
      </c>
      <c r="GC15" s="63" t="n">
        <v>2661.2</v>
      </c>
      <c r="GD15" s="63" t="n">
        <v>2686.2</v>
      </c>
      <c r="GE15" s="63" t="n">
        <v>2706.5</v>
      </c>
      <c r="GF15" s="63" t="n">
        <v>2726.3</v>
      </c>
      <c r="GG15" s="63" t="n">
        <v>2750.1</v>
      </c>
      <c r="GH15" s="63" t="n">
        <v>2779.1</v>
      </c>
      <c r="GI15" s="63" t="n">
        <v>2789.7</v>
      </c>
      <c r="GJ15" s="63" t="n">
        <v>2823.4</v>
      </c>
      <c r="GK15" s="63" t="n">
        <v>2837.6</v>
      </c>
      <c r="GL15" s="63" t="n">
        <v>2892.2</v>
      </c>
      <c r="GM15" s="63" t="n">
        <v>2917.2</v>
      </c>
      <c r="GN15" s="63" t="n">
        <v>2937.9</v>
      </c>
      <c r="GO15" s="63" t="n">
        <v>2956.5</v>
      </c>
      <c r="GP15" s="63" t="n">
        <v>3047.8</v>
      </c>
      <c r="GQ15" s="63" t="n">
        <v>3082.2</v>
      </c>
      <c r="GR15" s="63" t="n">
        <v>3105.1</v>
      </c>
      <c r="GS15" s="63" t="n">
        <v>3119</v>
      </c>
      <c r="GT15" s="63" t="n">
        <v>3174.3</v>
      </c>
      <c r="GU15" s="63" t="n">
        <v>5464.2</v>
      </c>
      <c r="GV15" s="63" t="n">
        <v>4358.2</v>
      </c>
      <c r="GW15" s="63" t="n">
        <v>3734.2</v>
      </c>
      <c r="GX15" s="63" t="n">
        <v>5993.5</v>
      </c>
      <c r="GY15" s="63" t="n">
        <v>4311.8</v>
      </c>
      <c r="GZ15" s="63" t="n">
        <v>4050.6</v>
      </c>
      <c r="HA15" s="63" t="n">
        <v>3860.6</v>
      </c>
      <c r="HB15" s="63" t="n">
        <v>3863.6</v>
      </c>
      <c r="HC15" t="n">
        <v>3890.5</v>
      </c>
      <c r="HD15" t="n">
        <v>3882.9</v>
      </c>
      <c r="HE15" t="n">
        <v>3974.9</v>
      </c>
      <c r="HF15" t="n">
        <v>4001.5</v>
      </c>
      <c r="HG15" t="n">
        <v>4017.3</v>
      </c>
    </row>
    <row r="16">
      <c r="A16" s="63" t="s">
        <v>2541</v>
      </c>
      <c r="B16" s="63" t="n">
        <v>1.2</v>
      </c>
      <c r="C16" s="63" t="n">
        <v>1.3</v>
      </c>
      <c r="D16" s="63" t="n">
        <v>1.3</v>
      </c>
      <c r="E16" s="63" t="n">
        <v>1.3</v>
      </c>
      <c r="F16" s="63" t="n">
        <v>1.4</v>
      </c>
      <c r="G16" s="63" t="n">
        <v>1.4</v>
      </c>
      <c r="H16" s="63" t="n">
        <v>1.5</v>
      </c>
      <c r="I16" s="63" t="n">
        <v>1.5</v>
      </c>
      <c r="J16" s="63" t="n">
        <v>1.7</v>
      </c>
      <c r="K16" s="63" t="n">
        <v>1.8</v>
      </c>
      <c r="L16" s="63" t="n">
        <v>1.8</v>
      </c>
      <c r="M16" s="63" t="n">
        <v>1.9</v>
      </c>
      <c r="N16" s="63" t="n">
        <v>1.8</v>
      </c>
      <c r="O16" s="63" t="n">
        <v>1.8</v>
      </c>
      <c r="P16" s="63" t="n">
        <v>1.8</v>
      </c>
      <c r="Q16" s="63" t="n">
        <v>1.9</v>
      </c>
      <c r="R16" s="63" t="n">
        <v>1.9</v>
      </c>
      <c r="S16" s="63" t="n">
        <v>2</v>
      </c>
      <c r="T16" s="63" t="n">
        <v>2.1</v>
      </c>
      <c r="U16" s="63" t="n">
        <v>2.2</v>
      </c>
      <c r="V16" s="63" t="n">
        <v>2.3</v>
      </c>
      <c r="W16" s="63" t="n">
        <v>2.4</v>
      </c>
      <c r="X16" s="63" t="n">
        <v>2.6</v>
      </c>
      <c r="Y16" s="63" t="n">
        <v>2.7</v>
      </c>
      <c r="Z16" s="63" t="n">
        <v>2.8</v>
      </c>
      <c r="AA16" s="63" t="n">
        <v>3</v>
      </c>
      <c r="AB16" s="63" t="n">
        <v>3.1</v>
      </c>
      <c r="AC16" s="63" t="n">
        <v>3.2</v>
      </c>
      <c r="AD16" s="63" t="n">
        <v>3.3</v>
      </c>
      <c r="AE16" s="63" t="n">
        <v>3.4</v>
      </c>
      <c r="AF16" s="63" t="n">
        <v>3.5</v>
      </c>
      <c r="AG16" s="63" t="n">
        <v>3.6</v>
      </c>
      <c r="AH16" s="63" t="n">
        <v>3.7</v>
      </c>
      <c r="AI16" s="63" t="n">
        <v>3.8</v>
      </c>
      <c r="AJ16" s="63" t="n">
        <v>3.9</v>
      </c>
      <c r="AK16" s="63" t="n">
        <v>4</v>
      </c>
      <c r="AL16" s="63" t="n">
        <v>4.1</v>
      </c>
      <c r="AM16" s="63" t="n">
        <v>4.3</v>
      </c>
      <c r="AN16" s="63" t="n">
        <v>4.4</v>
      </c>
      <c r="AO16" s="63" t="n">
        <v>4.5</v>
      </c>
      <c r="AP16" s="63" t="n">
        <v>4.6</v>
      </c>
      <c r="AQ16" s="63" t="n">
        <v>4.8</v>
      </c>
      <c r="AR16" s="63" t="n">
        <v>5</v>
      </c>
      <c r="AS16" s="63" t="n">
        <v>5.3</v>
      </c>
      <c r="AT16" s="63" t="n">
        <v>5.6</v>
      </c>
      <c r="AU16" s="63" t="n">
        <v>5.9</v>
      </c>
      <c r="AV16" s="63" t="n">
        <v>6.1</v>
      </c>
      <c r="AW16" s="63" t="n">
        <v>6.3</v>
      </c>
      <c r="AX16" s="63" t="n">
        <v>6.7</v>
      </c>
      <c r="AY16" s="63" t="n">
        <v>6.9</v>
      </c>
      <c r="AZ16" s="63" t="n">
        <v>7.2</v>
      </c>
      <c r="BA16" s="63" t="n">
        <v>7.5</v>
      </c>
      <c r="BB16" s="63" t="n">
        <v>7.7</v>
      </c>
      <c r="BC16" s="63" t="n">
        <v>8</v>
      </c>
      <c r="BD16" s="63" t="n">
        <v>8.3</v>
      </c>
      <c r="BE16" s="63" t="n">
        <v>8.5</v>
      </c>
      <c r="BF16" s="63" t="n">
        <v>8.8</v>
      </c>
      <c r="BG16" s="63" t="n">
        <v>9.1</v>
      </c>
      <c r="BH16" s="63" t="n">
        <v>9.3</v>
      </c>
      <c r="BI16" s="63" t="n">
        <v>9.5</v>
      </c>
      <c r="BJ16" s="63" t="n">
        <v>9.9</v>
      </c>
      <c r="BK16" s="63" t="n">
        <v>10.2</v>
      </c>
      <c r="BL16" s="63" t="n">
        <v>10.6</v>
      </c>
      <c r="BM16" s="63" t="n">
        <v>11</v>
      </c>
      <c r="BN16" s="63" t="n">
        <v>11.3</v>
      </c>
      <c r="BO16" s="63" t="n">
        <v>11.7</v>
      </c>
      <c r="BP16" s="63" t="n">
        <v>12.1</v>
      </c>
      <c r="BQ16" s="63" t="n">
        <v>12.7</v>
      </c>
      <c r="BR16" s="63" t="n">
        <v>12.7</v>
      </c>
      <c r="BS16" s="63" t="n">
        <v>12.9</v>
      </c>
      <c r="BT16" s="63" t="n">
        <v>13.5</v>
      </c>
      <c r="BU16" s="63" t="n">
        <v>13.7</v>
      </c>
      <c r="BV16" s="63" t="n">
        <v>14.2</v>
      </c>
      <c r="BW16" s="63" t="n">
        <v>14.8</v>
      </c>
      <c r="BX16" s="63" t="n">
        <v>15.1</v>
      </c>
      <c r="BY16" s="63" t="n">
        <v>15.4</v>
      </c>
      <c r="BZ16" s="63" t="n">
        <v>15.9</v>
      </c>
      <c r="CA16" s="63" t="n">
        <v>16.3</v>
      </c>
      <c r="CB16" s="63" t="n">
        <v>16.7</v>
      </c>
      <c r="CC16" s="63" t="n">
        <v>17.1</v>
      </c>
      <c r="CD16" s="63" t="n">
        <v>17.3</v>
      </c>
      <c r="CE16" s="63" t="n">
        <v>17.9</v>
      </c>
      <c r="CF16" s="63" t="n">
        <v>18.7</v>
      </c>
      <c r="CG16" s="63" t="n">
        <v>19.6</v>
      </c>
      <c r="CH16" s="63" t="n">
        <v>20.9</v>
      </c>
      <c r="CI16" s="63" t="n">
        <v>22.1</v>
      </c>
      <c r="CJ16" s="63" t="n">
        <v>23.1</v>
      </c>
      <c r="CK16" s="63" t="n">
        <v>24.2</v>
      </c>
      <c r="CL16" s="63" t="n">
        <v>25</v>
      </c>
      <c r="CM16" s="63" t="n">
        <v>25.8</v>
      </c>
      <c r="CN16" s="63" t="n">
        <v>26.4</v>
      </c>
      <c r="CO16" s="63" t="n">
        <v>26.8</v>
      </c>
      <c r="CP16" s="63" t="n">
        <v>28</v>
      </c>
      <c r="CQ16" s="63" t="n">
        <v>28.3</v>
      </c>
      <c r="CR16" s="63" t="n">
        <v>28.7</v>
      </c>
      <c r="CS16" s="63" t="n">
        <v>29.2</v>
      </c>
      <c r="CT16" s="63" t="n">
        <v>30.1</v>
      </c>
      <c r="CU16" s="63" t="n">
        <v>30.7</v>
      </c>
      <c r="CV16" s="63" t="n">
        <v>31.2</v>
      </c>
      <c r="CW16" s="63" t="n">
        <v>31.6</v>
      </c>
      <c r="CX16" s="63" t="n">
        <v>31.9</v>
      </c>
      <c r="CY16" s="63" t="n">
        <v>32.3</v>
      </c>
      <c r="CZ16" s="63" t="n">
        <v>32.9</v>
      </c>
      <c r="DA16" s="63" t="n">
        <v>33.5</v>
      </c>
      <c r="DB16" s="63" t="n">
        <v>34</v>
      </c>
      <c r="DC16" s="63" t="n">
        <v>34.6</v>
      </c>
      <c r="DD16" s="63" t="n">
        <v>35.2</v>
      </c>
      <c r="DE16" s="63" t="n">
        <v>35.8</v>
      </c>
      <c r="DF16" s="63" t="n">
        <v>37.2</v>
      </c>
      <c r="DG16" s="63" t="n">
        <v>38</v>
      </c>
      <c r="DH16" s="63" t="n">
        <v>38.6</v>
      </c>
      <c r="DI16" s="63" t="n">
        <v>39</v>
      </c>
      <c r="DJ16" s="63" t="n">
        <v>39.1</v>
      </c>
      <c r="DK16" s="63" t="n">
        <v>39.3</v>
      </c>
      <c r="DL16" s="63" t="n">
        <v>40</v>
      </c>
      <c r="DM16" s="63" t="n">
        <v>41.1</v>
      </c>
      <c r="DN16" s="63" t="n">
        <v>42.3</v>
      </c>
      <c r="DO16" s="63" t="n">
        <v>43.5</v>
      </c>
      <c r="DP16" s="63" t="n">
        <v>44.7</v>
      </c>
      <c r="DQ16" s="63" t="n">
        <v>45.8</v>
      </c>
      <c r="DR16" s="63" t="n">
        <v>46.9</v>
      </c>
      <c r="DS16" s="63" t="n">
        <v>48.1</v>
      </c>
      <c r="DT16" s="63" t="n">
        <v>49.3</v>
      </c>
      <c r="DU16" s="63" t="n">
        <v>50.6</v>
      </c>
      <c r="DV16" s="63" t="n">
        <v>51.5</v>
      </c>
      <c r="DW16" s="63" t="n">
        <v>52.5</v>
      </c>
      <c r="DX16" s="63" t="n">
        <v>53.4</v>
      </c>
      <c r="DY16" s="63" t="n">
        <v>54.3</v>
      </c>
      <c r="DZ16" s="63" t="n">
        <v>55.2</v>
      </c>
      <c r="EA16" s="63" t="n">
        <v>56</v>
      </c>
      <c r="EB16" s="63" t="n">
        <v>56.8</v>
      </c>
      <c r="EC16" s="63" t="n">
        <v>57.6</v>
      </c>
      <c r="ED16" s="63" t="n">
        <v>58.5</v>
      </c>
      <c r="EE16" s="63" t="n">
        <v>59.7</v>
      </c>
      <c r="EF16" s="63" t="n">
        <v>61.1</v>
      </c>
      <c r="EG16" s="63" t="n">
        <v>62.7</v>
      </c>
      <c r="EH16" s="63" t="n">
        <v>64.8</v>
      </c>
      <c r="EI16" s="63" t="n">
        <v>66.4</v>
      </c>
      <c r="EJ16" s="63" t="n">
        <v>67.7</v>
      </c>
      <c r="EK16" s="63" t="n">
        <v>68.7</v>
      </c>
      <c r="EL16" s="63" t="n">
        <v>70.3</v>
      </c>
      <c r="EM16" s="63" t="n">
        <v>71.2</v>
      </c>
      <c r="EN16" s="63" t="n">
        <v>72.1</v>
      </c>
      <c r="EO16" s="63" t="n">
        <v>73</v>
      </c>
      <c r="EP16" s="63" t="n">
        <v>74.4</v>
      </c>
      <c r="EQ16" s="63" t="n">
        <v>74.9</v>
      </c>
      <c r="ER16" s="63" t="n">
        <v>75.5</v>
      </c>
      <c r="ES16" s="63" t="n">
        <v>76.3</v>
      </c>
      <c r="ET16" s="63" t="n">
        <v>78</v>
      </c>
      <c r="EU16" s="63" t="n">
        <v>78.8</v>
      </c>
      <c r="EV16" s="63" t="n">
        <v>79.6</v>
      </c>
      <c r="EW16" s="63" t="n">
        <v>80.3</v>
      </c>
      <c r="EX16" s="63" t="n">
        <v>80.5</v>
      </c>
      <c r="EY16" s="63" t="n">
        <v>81</v>
      </c>
      <c r="EZ16" s="63" t="n">
        <v>81.2</v>
      </c>
      <c r="FA16" s="63" t="n">
        <v>81.2</v>
      </c>
      <c r="FB16" s="63" t="n">
        <v>80.6</v>
      </c>
      <c r="FC16" s="63" t="n">
        <v>80.3</v>
      </c>
      <c r="FD16" s="63" t="n">
        <v>79.9</v>
      </c>
      <c r="FE16" s="63" t="n">
        <v>79.5</v>
      </c>
      <c r="FF16" s="63" t="n">
        <v>79.5</v>
      </c>
      <c r="FG16" s="63" t="n">
        <v>79.3</v>
      </c>
      <c r="FH16" s="63" t="n">
        <v>79.3</v>
      </c>
      <c r="FI16" s="63" t="n">
        <v>79.5</v>
      </c>
      <c r="FJ16" s="63" t="n">
        <v>80.4</v>
      </c>
      <c r="FK16" s="63" t="n">
        <v>81.5</v>
      </c>
      <c r="FL16" s="63" t="n">
        <v>82.7</v>
      </c>
      <c r="FM16" s="63" t="n">
        <v>84.1</v>
      </c>
      <c r="FN16" s="63" t="n">
        <v>85.2</v>
      </c>
      <c r="FO16" s="63" t="n">
        <v>86.3</v>
      </c>
      <c r="FP16" s="63" t="n">
        <v>86.9</v>
      </c>
      <c r="FQ16" s="63" t="n">
        <v>86.8</v>
      </c>
      <c r="FR16" s="63" t="n">
        <v>86.7</v>
      </c>
      <c r="FS16" s="63" t="n">
        <v>86.5</v>
      </c>
      <c r="FT16" s="63" t="n">
        <v>86.9</v>
      </c>
      <c r="FU16" s="63" t="n">
        <v>87.9</v>
      </c>
      <c r="FV16" s="63" t="n">
        <v>89.7</v>
      </c>
      <c r="FW16" s="63" t="n">
        <v>91.2</v>
      </c>
      <c r="FX16" s="63" t="n">
        <v>92.7</v>
      </c>
      <c r="FY16" s="63" t="n">
        <v>94.2</v>
      </c>
      <c r="FZ16" s="63" t="n">
        <v>97.5</v>
      </c>
      <c r="GA16" s="63" t="n">
        <v>98.6</v>
      </c>
      <c r="GB16" s="63" t="n">
        <v>99.4</v>
      </c>
      <c r="GC16" s="63" t="n">
        <v>99.9</v>
      </c>
      <c r="GD16" s="63" t="n">
        <v>101.3</v>
      </c>
      <c r="GE16" s="63" t="n">
        <v>101.5</v>
      </c>
      <c r="GF16" s="63" t="n">
        <v>101.8</v>
      </c>
      <c r="GG16" s="63" t="n">
        <v>102.1</v>
      </c>
      <c r="GH16" s="63" t="n">
        <v>103.2</v>
      </c>
      <c r="GI16" s="63" t="n">
        <v>103.9</v>
      </c>
      <c r="GJ16" s="63" t="n">
        <v>104.9</v>
      </c>
      <c r="GK16" s="63" t="n">
        <v>106.3</v>
      </c>
      <c r="GL16" s="63" t="n">
        <v>109.1</v>
      </c>
      <c r="GM16" s="63" t="n">
        <v>110.6</v>
      </c>
      <c r="GN16" s="63" t="n">
        <v>112</v>
      </c>
      <c r="GO16" s="63" t="n">
        <v>113.3</v>
      </c>
      <c r="GP16" s="63" t="n">
        <v>114.2</v>
      </c>
      <c r="GQ16" s="63" t="n">
        <v>114.9</v>
      </c>
      <c r="GR16" s="63" t="n">
        <v>114.9</v>
      </c>
      <c r="GS16" s="63" t="n">
        <v>114.4</v>
      </c>
      <c r="GT16" s="63" t="n">
        <v>107</v>
      </c>
      <c r="GU16" s="63" t="n">
        <v>107.2</v>
      </c>
      <c r="GV16" s="63" t="n">
        <v>108.7</v>
      </c>
      <c r="GW16" s="63" t="n">
        <v>111.6</v>
      </c>
      <c r="GX16" s="63" t="n">
        <v>115.6</v>
      </c>
      <c r="GY16" s="63" t="n">
        <v>119.1</v>
      </c>
      <c r="GZ16" s="63" t="n">
        <v>121.9</v>
      </c>
      <c r="HA16" s="63" t="n">
        <v>124.2</v>
      </c>
      <c r="HB16" s="63" t="n">
        <v>125.9</v>
      </c>
      <c r="HC16" t="n">
        <v>127.3</v>
      </c>
      <c r="HD16" t="n">
        <v>128.4</v>
      </c>
      <c r="HE16" t="n">
        <v>129.2</v>
      </c>
      <c r="HF16" t="n">
        <v>129.7</v>
      </c>
      <c r="HG16" t="n">
        <v>130.4</v>
      </c>
    </row>
    <row r="17">
      <c r="A17" s="63" t="s">
        <v>2542</v>
      </c>
      <c r="B17" s="63" t="n">
        <v>104.6</v>
      </c>
      <c r="C17" s="63" t="n">
        <v>105.5</v>
      </c>
      <c r="D17" s="63" t="n">
        <v>100.7</v>
      </c>
      <c r="E17" s="63" t="n">
        <v>101.5</v>
      </c>
      <c r="F17" s="63" t="n">
        <v>98.3</v>
      </c>
      <c r="G17" s="63" t="n">
        <v>100.7</v>
      </c>
      <c r="H17" s="63" t="n">
        <v>102.3</v>
      </c>
      <c r="I17" s="63" t="n">
        <v>105.5</v>
      </c>
      <c r="J17" s="63" t="n">
        <v>119.8</v>
      </c>
      <c r="K17" s="63" t="n">
        <v>123.4</v>
      </c>
      <c r="L17" s="63" t="n">
        <v>124.3</v>
      </c>
      <c r="M17" s="63" t="n">
        <v>127.1</v>
      </c>
      <c r="N17" s="63" t="n">
        <v>126.4</v>
      </c>
      <c r="O17" s="63" t="n">
        <v>129.2</v>
      </c>
      <c r="P17" s="63" t="n">
        <v>134.1</v>
      </c>
      <c r="Q17" s="63" t="n">
        <v>140</v>
      </c>
      <c r="R17" s="63" t="n">
        <v>142.8</v>
      </c>
      <c r="S17" s="63" t="n">
        <v>148.9</v>
      </c>
      <c r="T17" s="63" t="n">
        <v>154.9</v>
      </c>
      <c r="U17" s="63" t="n">
        <v>157.6</v>
      </c>
      <c r="V17" s="63" t="n">
        <v>158</v>
      </c>
      <c r="W17" s="63" t="n">
        <v>121.1</v>
      </c>
      <c r="X17" s="63" t="n">
        <v>152.8</v>
      </c>
      <c r="Y17" s="63" t="n">
        <v>158.5</v>
      </c>
      <c r="Z17" s="63" t="n">
        <v>162.5</v>
      </c>
      <c r="AA17" s="63" t="n">
        <v>169.3</v>
      </c>
      <c r="AB17" s="63" t="n">
        <v>176.1</v>
      </c>
      <c r="AC17" s="63" t="n">
        <v>182.7</v>
      </c>
      <c r="AD17" s="63" t="n">
        <v>188.8</v>
      </c>
      <c r="AE17" s="63" t="n">
        <v>195.7</v>
      </c>
      <c r="AF17" s="63" t="n">
        <v>198.6</v>
      </c>
      <c r="AG17" s="63" t="n">
        <v>208.5</v>
      </c>
      <c r="AH17" s="63" t="n">
        <v>212</v>
      </c>
      <c r="AI17" s="63" t="n">
        <v>223.1</v>
      </c>
      <c r="AJ17" s="63" t="n">
        <v>236.3</v>
      </c>
      <c r="AK17" s="63" t="n">
        <v>247.2</v>
      </c>
      <c r="AL17" s="63" t="n">
        <v>253.6</v>
      </c>
      <c r="AM17" s="63" t="n">
        <v>262</v>
      </c>
      <c r="AN17" s="63" t="n">
        <v>274.8</v>
      </c>
      <c r="AO17" s="63" t="n">
        <v>285.2</v>
      </c>
      <c r="AP17" s="63" t="n">
        <v>284.8</v>
      </c>
      <c r="AQ17" s="63" t="n">
        <v>292.2</v>
      </c>
      <c r="AR17" s="63" t="n">
        <v>302.2</v>
      </c>
      <c r="AS17" s="63" t="n">
        <v>318.9</v>
      </c>
      <c r="AT17" s="63" t="n">
        <v>330.9</v>
      </c>
      <c r="AU17" s="63" t="n">
        <v>342.7</v>
      </c>
      <c r="AV17" s="63" t="n">
        <v>356.9</v>
      </c>
      <c r="AW17" s="63" t="n">
        <v>352.7</v>
      </c>
      <c r="AX17" s="63" t="n">
        <v>352.5</v>
      </c>
      <c r="AY17" s="63" t="n">
        <v>359.7</v>
      </c>
      <c r="AZ17" s="63" t="n">
        <v>350.1</v>
      </c>
      <c r="BA17" s="63" t="n">
        <v>356.6</v>
      </c>
      <c r="BB17" s="63" t="n">
        <v>350.9</v>
      </c>
      <c r="BC17" s="63" t="n">
        <v>359.6</v>
      </c>
      <c r="BD17" s="63" t="n">
        <v>345.4</v>
      </c>
      <c r="BE17" s="63" t="n">
        <v>355.7</v>
      </c>
      <c r="BF17" s="63" t="n">
        <v>361.2</v>
      </c>
      <c r="BG17" s="63" t="n">
        <v>370.4</v>
      </c>
      <c r="BH17" s="63" t="n">
        <v>384.1</v>
      </c>
      <c r="BI17" s="63" t="n">
        <v>395.9</v>
      </c>
      <c r="BJ17" s="63" t="n">
        <v>432.3</v>
      </c>
      <c r="BK17" s="63" t="n">
        <v>388.5</v>
      </c>
      <c r="BL17" s="63" t="n">
        <v>421.5</v>
      </c>
      <c r="BM17" s="63" t="n">
        <v>428.9</v>
      </c>
      <c r="BN17" s="63" t="n">
        <v>426.3</v>
      </c>
      <c r="BO17" s="63" t="n">
        <v>429.4</v>
      </c>
      <c r="BP17" s="63" t="n">
        <v>439.5</v>
      </c>
      <c r="BQ17" s="63" t="n">
        <v>456</v>
      </c>
      <c r="BR17" s="63" t="n">
        <v>450.7</v>
      </c>
      <c r="BS17" s="63" t="n">
        <v>511.7</v>
      </c>
      <c r="BT17" s="63" t="n">
        <v>489</v>
      </c>
      <c r="BU17" s="63" t="n">
        <v>507</v>
      </c>
      <c r="BV17" s="63" t="n">
        <v>502.1</v>
      </c>
      <c r="BW17" s="63" t="n">
        <v>497.8</v>
      </c>
      <c r="BX17" s="63" t="n">
        <v>506.7</v>
      </c>
      <c r="BY17" s="63" t="n">
        <v>517.2</v>
      </c>
      <c r="BZ17" s="63" t="n">
        <v>552.9</v>
      </c>
      <c r="CA17" s="63" t="n">
        <v>566.7</v>
      </c>
      <c r="CB17" s="63" t="n">
        <v>571.6</v>
      </c>
      <c r="CC17" s="63" t="n">
        <v>579.8</v>
      </c>
      <c r="CD17" s="63" t="n">
        <v>582.5</v>
      </c>
      <c r="CE17" s="63" t="n">
        <v>594.6</v>
      </c>
      <c r="CF17" s="63" t="n">
        <v>600.7</v>
      </c>
      <c r="CG17" s="63" t="n">
        <v>600.8</v>
      </c>
      <c r="CH17" s="63" t="n">
        <v>580.8</v>
      </c>
      <c r="CI17" s="63" t="n">
        <v>585.9</v>
      </c>
      <c r="CJ17" s="63" t="n">
        <v>590.2</v>
      </c>
      <c r="CK17" s="63" t="n">
        <v>598.7</v>
      </c>
      <c r="CL17" s="63" t="n">
        <v>588.9</v>
      </c>
      <c r="CM17" s="63" t="n">
        <v>607.2</v>
      </c>
      <c r="CN17" s="63" t="n">
        <v>616.2</v>
      </c>
      <c r="CO17" s="63" t="n">
        <v>638.9</v>
      </c>
      <c r="CP17" s="63" t="n">
        <v>617</v>
      </c>
      <c r="CQ17" s="63" t="n">
        <v>643.5</v>
      </c>
      <c r="CR17" s="63" t="n">
        <v>659.2</v>
      </c>
      <c r="CS17" s="63" t="n">
        <v>675.3</v>
      </c>
      <c r="CT17" s="63" t="n">
        <v>673.7</v>
      </c>
      <c r="CU17" s="63" t="n">
        <v>697.8</v>
      </c>
      <c r="CV17" s="63" t="n">
        <v>695.4</v>
      </c>
      <c r="CW17" s="63" t="n">
        <v>705.4</v>
      </c>
      <c r="CX17" s="63" t="n">
        <v>724.6</v>
      </c>
      <c r="CY17" s="63" t="n">
        <v>746.8</v>
      </c>
      <c r="CZ17" s="63" t="n">
        <v>752.2</v>
      </c>
      <c r="DA17" s="63" t="n">
        <v>770</v>
      </c>
      <c r="DB17" s="63" t="n">
        <v>801.7</v>
      </c>
      <c r="DC17" s="63" t="n">
        <v>839.6</v>
      </c>
      <c r="DD17" s="63" t="n">
        <v>843.5</v>
      </c>
      <c r="DE17" s="63" t="n">
        <v>863.5</v>
      </c>
      <c r="DF17" s="63" t="n">
        <v>902.1</v>
      </c>
      <c r="DG17" s="63" t="n">
        <v>916.2</v>
      </c>
      <c r="DH17" s="63" t="n">
        <v>941.1</v>
      </c>
      <c r="DI17" s="63" t="n">
        <v>967.8</v>
      </c>
      <c r="DJ17" s="63" t="n">
        <v>996.1</v>
      </c>
      <c r="DK17" s="63" t="n">
        <v>1022.4</v>
      </c>
      <c r="DL17" s="63" t="n">
        <v>1043.2</v>
      </c>
      <c r="DM17" s="63" t="n">
        <v>1068</v>
      </c>
      <c r="DN17" s="63" t="n">
        <v>1077.9</v>
      </c>
      <c r="DO17" s="63" t="n">
        <v>1095.2</v>
      </c>
      <c r="DP17" s="63" t="n">
        <v>1120.6</v>
      </c>
      <c r="DQ17" s="63" t="n">
        <v>1154</v>
      </c>
      <c r="DR17" s="63" t="n">
        <v>1208.8</v>
      </c>
      <c r="DS17" s="63" t="n">
        <v>1230.2</v>
      </c>
      <c r="DT17" s="63" t="n">
        <v>1247.7</v>
      </c>
      <c r="DU17" s="63" t="n">
        <v>1258.7</v>
      </c>
      <c r="DV17" s="63" t="n">
        <v>1301.9</v>
      </c>
      <c r="DW17" s="63" t="n">
        <v>1308.9</v>
      </c>
      <c r="DX17" s="63" t="n">
        <v>1113.6</v>
      </c>
      <c r="DY17" s="63" t="n">
        <v>1231.8</v>
      </c>
      <c r="DZ17" s="63" t="n">
        <v>1075.2</v>
      </c>
      <c r="EA17" s="63" t="n">
        <v>1051</v>
      </c>
      <c r="EB17" s="63" t="n">
        <v>1044.1</v>
      </c>
      <c r="EC17" s="63" t="n">
        <v>1038.4</v>
      </c>
      <c r="ED17" s="63" t="n">
        <v>1021.3</v>
      </c>
      <c r="EE17" s="63" t="n">
        <v>1020.8</v>
      </c>
      <c r="EF17" s="63" t="n">
        <v>950.7</v>
      </c>
      <c r="EG17" s="63" t="n">
        <v>1021.3</v>
      </c>
      <c r="EH17" s="63" t="n">
        <v>1012.3</v>
      </c>
      <c r="EI17" s="63" t="n">
        <v>1026.8</v>
      </c>
      <c r="EJ17" s="63" t="n">
        <v>1064.4</v>
      </c>
      <c r="EK17" s="63" t="n">
        <v>1091.6</v>
      </c>
      <c r="EL17" s="63" t="n">
        <v>1172.3</v>
      </c>
      <c r="EM17" s="63" t="n">
        <v>1196.3</v>
      </c>
      <c r="EN17" s="63" t="n">
        <v>1225.5</v>
      </c>
      <c r="EO17" s="63" t="n">
        <v>1255.8</v>
      </c>
      <c r="EP17" s="63" t="n">
        <v>1320.5</v>
      </c>
      <c r="EQ17" s="63" t="n">
        <v>1351.3</v>
      </c>
      <c r="ER17" s="63" t="n">
        <v>1358.6</v>
      </c>
      <c r="ES17" s="63" t="n">
        <v>1397.5</v>
      </c>
      <c r="ET17" s="63" t="n">
        <v>1466.5</v>
      </c>
      <c r="EU17" s="63" t="n">
        <v>1495.9</v>
      </c>
      <c r="EV17" s="63" t="n">
        <v>1498.9</v>
      </c>
      <c r="EW17" s="63" t="n">
        <v>1508.6</v>
      </c>
      <c r="EX17" s="63" t="n">
        <v>1535.1</v>
      </c>
      <c r="EY17" s="63" t="n">
        <v>1552.5</v>
      </c>
      <c r="EZ17" s="63" t="n">
        <v>1497.5</v>
      </c>
      <c r="FA17" s="63" t="n">
        <v>1444.9</v>
      </c>
      <c r="FB17" s="63" t="n">
        <v>1202.4</v>
      </c>
      <c r="FC17" s="63" t="n">
        <v>1131.1</v>
      </c>
      <c r="FD17" s="63" t="n">
        <v>1135.3</v>
      </c>
      <c r="FE17" s="63" t="n">
        <v>1140.7</v>
      </c>
      <c r="FF17" s="63" t="n">
        <v>1191.8</v>
      </c>
      <c r="FG17" s="63" t="n">
        <v>1213.2</v>
      </c>
      <c r="FH17" s="63" t="n">
        <v>1256.3</v>
      </c>
      <c r="FI17" s="63" t="n">
        <v>1289.1</v>
      </c>
      <c r="FJ17" s="63" t="n">
        <v>1426.6</v>
      </c>
      <c r="FK17" s="63" t="n">
        <v>1445.9</v>
      </c>
      <c r="FL17" s="63" t="n">
        <v>1471.4</v>
      </c>
      <c r="FM17" s="63" t="n">
        <v>1470.9</v>
      </c>
      <c r="FN17" s="63" t="n">
        <v>1468.3</v>
      </c>
      <c r="FO17" s="63" t="n">
        <v>1487.7</v>
      </c>
      <c r="FP17" s="63" t="n">
        <v>1510</v>
      </c>
      <c r="FQ17" s="63" t="n">
        <v>1572</v>
      </c>
      <c r="FR17" s="63" t="n">
        <v>1650.8</v>
      </c>
      <c r="FS17" s="63" t="n">
        <v>1683.9</v>
      </c>
      <c r="FT17" s="63" t="n">
        <v>1676.3</v>
      </c>
      <c r="FU17" s="63" t="n">
        <v>1699.1</v>
      </c>
      <c r="FV17" s="63" t="n">
        <v>1745.8</v>
      </c>
      <c r="FW17" s="63" t="n">
        <v>1759.5</v>
      </c>
      <c r="FX17" s="63" t="n">
        <v>1799.8</v>
      </c>
      <c r="FY17" s="63" t="n">
        <v>1837.7</v>
      </c>
      <c r="FZ17" s="63" t="n">
        <v>1905.6</v>
      </c>
      <c r="GA17" s="63" t="n">
        <v>1943.9</v>
      </c>
      <c r="GB17" s="63" t="n">
        <v>1948.3</v>
      </c>
      <c r="GC17" s="63" t="n">
        <v>1965.8</v>
      </c>
      <c r="GD17" s="63" t="n">
        <v>1925.3</v>
      </c>
      <c r="GE17" s="63" t="n">
        <v>1944</v>
      </c>
      <c r="GF17" s="63" t="n">
        <v>1972.5</v>
      </c>
      <c r="GG17" s="63" t="n">
        <v>1993.2</v>
      </c>
      <c r="GH17" s="63" t="n">
        <v>2004.2</v>
      </c>
      <c r="GI17" s="63" t="n">
        <v>2012.3</v>
      </c>
      <c r="GJ17" s="63" t="n">
        <v>2055.1</v>
      </c>
      <c r="GK17" s="63" t="n">
        <v>2123.7</v>
      </c>
      <c r="GL17" s="63" t="n">
        <v>2071.6</v>
      </c>
      <c r="GM17" s="63" t="n">
        <v>2058.1</v>
      </c>
      <c r="GN17" s="63" t="n">
        <v>2085.3</v>
      </c>
      <c r="GO17" s="63" t="n">
        <v>2081.6</v>
      </c>
      <c r="GP17" s="63" t="n">
        <v>2156.7</v>
      </c>
      <c r="GQ17" s="63" t="n">
        <v>2222.2</v>
      </c>
      <c r="GR17" s="63" t="n">
        <v>2197.9</v>
      </c>
      <c r="GS17" s="63" t="n">
        <v>2220.4</v>
      </c>
      <c r="GT17" s="63" t="n">
        <v>2255.9</v>
      </c>
      <c r="GU17" s="63" t="n">
        <v>2111.9</v>
      </c>
      <c r="GV17" s="63" t="n">
        <v>2263.3</v>
      </c>
      <c r="GW17" s="63" t="n">
        <v>2394.7</v>
      </c>
      <c r="GX17" s="63" t="n">
        <v>2577.6</v>
      </c>
      <c r="GY17" s="63" t="n">
        <v>2703.9</v>
      </c>
      <c r="GZ17" s="63" t="n">
        <v>2789.9</v>
      </c>
      <c r="HA17" s="63" t="n">
        <v>2901.6</v>
      </c>
      <c r="HB17" s="63" t="n">
        <v>3162.8</v>
      </c>
      <c r="HC17" t="n">
        <v>3157.8</v>
      </c>
      <c r="HD17" t="n">
        <v>3137</v>
      </c>
      <c r="HE17" t="n">
        <v>3095.7</v>
      </c>
      <c r="HF17" t="n">
        <v>2763.7</v>
      </c>
      <c r="HG17" t="n">
        <v>2706.7</v>
      </c>
    </row>
    <row r="18">
      <c r="A18" s="63" t="s">
        <v>2543</v>
      </c>
      <c r="B18" s="63" t="n">
        <v>88.5</v>
      </c>
      <c r="C18" s="63" t="n">
        <v>90.5</v>
      </c>
      <c r="D18" s="63" t="n">
        <v>92.5</v>
      </c>
      <c r="E18" s="63" t="n">
        <v>94.1</v>
      </c>
      <c r="F18" s="63" t="n">
        <v>97.7</v>
      </c>
      <c r="G18" s="63" t="n">
        <v>98.9</v>
      </c>
      <c r="H18" s="63" t="n">
        <v>101.7</v>
      </c>
      <c r="I18" s="63" t="n">
        <v>103.7</v>
      </c>
      <c r="J18" s="63" t="n">
        <v>104.6</v>
      </c>
      <c r="K18" s="63" t="n">
        <v>106.8</v>
      </c>
      <c r="L18" s="63" t="n">
        <v>108.9</v>
      </c>
      <c r="M18" s="63" t="n">
        <v>111.5</v>
      </c>
      <c r="N18" s="63" t="n">
        <v>114.6</v>
      </c>
      <c r="O18" s="63" t="n">
        <v>116.2</v>
      </c>
      <c r="P18" s="63" t="n">
        <v>118.4</v>
      </c>
      <c r="Q18" s="63" t="n">
        <v>119.7</v>
      </c>
      <c r="R18" s="63" t="n">
        <v>120.8</v>
      </c>
      <c r="S18" s="63" t="n">
        <v>124.1</v>
      </c>
      <c r="T18" s="63" t="n">
        <v>127.1</v>
      </c>
      <c r="U18" s="63" t="n">
        <v>127.7</v>
      </c>
      <c r="V18" s="63" t="n">
        <v>128.8</v>
      </c>
      <c r="W18" s="63" t="n">
        <v>133</v>
      </c>
      <c r="X18" s="63" t="n">
        <v>138.2</v>
      </c>
      <c r="Y18" s="63" t="n">
        <v>141.1</v>
      </c>
      <c r="Z18" s="63" t="n">
        <v>141.7</v>
      </c>
      <c r="AA18" s="63" t="n">
        <v>144.9</v>
      </c>
      <c r="AB18" s="63" t="n">
        <v>147.7</v>
      </c>
      <c r="AC18" s="63" t="n">
        <v>151.3</v>
      </c>
      <c r="AD18" s="63" t="n">
        <v>154.8</v>
      </c>
      <c r="AE18" s="63" t="n">
        <v>158</v>
      </c>
      <c r="AF18" s="63" t="n">
        <v>161.5</v>
      </c>
      <c r="AG18" s="63" t="n">
        <v>164.3</v>
      </c>
      <c r="AH18" s="63" t="n">
        <v>166.9</v>
      </c>
      <c r="AI18" s="63" t="n">
        <v>173.1</v>
      </c>
      <c r="AJ18" s="63" t="n">
        <v>169.7</v>
      </c>
      <c r="AK18" s="63" t="n">
        <v>173.9</v>
      </c>
      <c r="AL18" s="63" t="n">
        <v>176.4</v>
      </c>
      <c r="AM18" s="63" t="n">
        <v>178.5</v>
      </c>
      <c r="AN18" s="63" t="n">
        <v>180.9</v>
      </c>
      <c r="AO18" s="63" t="n">
        <v>184.6</v>
      </c>
      <c r="AP18" s="63" t="n">
        <v>189.5</v>
      </c>
      <c r="AQ18" s="63" t="n">
        <v>196.9</v>
      </c>
      <c r="AR18" s="63" t="n">
        <v>204.3</v>
      </c>
      <c r="AS18" s="63" t="n">
        <v>210.6</v>
      </c>
      <c r="AT18" s="63" t="n">
        <v>230.8</v>
      </c>
      <c r="AU18" s="63" t="n">
        <v>235.5</v>
      </c>
      <c r="AV18" s="63" t="n">
        <v>237.5</v>
      </c>
      <c r="AW18" s="63" t="n">
        <v>238.8</v>
      </c>
      <c r="AX18" s="63" t="n">
        <v>237.4</v>
      </c>
      <c r="AY18" s="63" t="n">
        <v>238.3</v>
      </c>
      <c r="AZ18" s="63" t="n">
        <v>241.8</v>
      </c>
      <c r="BA18" s="63" t="n">
        <v>246.3</v>
      </c>
      <c r="BB18" s="63" t="n">
        <v>250.7</v>
      </c>
      <c r="BC18" s="63" t="n">
        <v>261.2</v>
      </c>
      <c r="BD18" s="63" t="n">
        <v>267.5</v>
      </c>
      <c r="BE18" s="63" t="n">
        <v>273.7</v>
      </c>
      <c r="BF18" s="63" t="n">
        <v>281.6</v>
      </c>
      <c r="BG18" s="63" t="n">
        <v>287.7</v>
      </c>
      <c r="BH18" s="63" t="n">
        <v>292.2</v>
      </c>
      <c r="BI18" s="63" t="n">
        <v>297.5</v>
      </c>
      <c r="BJ18" s="63" t="n">
        <v>301</v>
      </c>
      <c r="BK18" s="63" t="n">
        <v>305.7</v>
      </c>
      <c r="BL18" s="63" t="n">
        <v>311.9</v>
      </c>
      <c r="BM18" s="63" t="n">
        <v>313.9</v>
      </c>
      <c r="BN18" s="63" t="n">
        <v>317.5</v>
      </c>
      <c r="BO18" s="63" t="n">
        <v>319.5</v>
      </c>
      <c r="BP18" s="63" t="n">
        <v>326.2</v>
      </c>
      <c r="BQ18" s="63" t="n">
        <v>330.4</v>
      </c>
      <c r="BR18" s="63" t="n">
        <v>336</v>
      </c>
      <c r="BS18" s="63" t="n">
        <v>344.4</v>
      </c>
      <c r="BT18" s="63" t="n">
        <v>352.4</v>
      </c>
      <c r="BU18" s="63" t="n">
        <v>357.4</v>
      </c>
      <c r="BV18" s="63" t="n">
        <v>365.2</v>
      </c>
      <c r="BW18" s="63" t="n">
        <v>372.5</v>
      </c>
      <c r="BX18" s="63" t="n">
        <v>377.5</v>
      </c>
      <c r="BY18" s="63" t="n">
        <v>382.6</v>
      </c>
      <c r="BZ18" s="63" t="n">
        <v>391</v>
      </c>
      <c r="CA18" s="63" t="n">
        <v>397.5</v>
      </c>
      <c r="CB18" s="63" t="n">
        <v>403.9</v>
      </c>
      <c r="CC18" s="63" t="n">
        <v>403</v>
      </c>
      <c r="CD18" s="63" t="n">
        <v>419.5</v>
      </c>
      <c r="CE18" s="63" t="n">
        <v>419.5</v>
      </c>
      <c r="CF18" s="63" t="n">
        <v>426.8</v>
      </c>
      <c r="CG18" s="63" t="n">
        <v>434.2</v>
      </c>
      <c r="CH18" s="63" t="n">
        <v>444</v>
      </c>
      <c r="CI18" s="63" t="n">
        <v>451.6</v>
      </c>
      <c r="CJ18" s="63" t="n">
        <v>461.3</v>
      </c>
      <c r="CK18" s="63" t="n">
        <v>471.5</v>
      </c>
      <c r="CL18" s="63" t="n">
        <v>476.4</v>
      </c>
      <c r="CM18" s="63" t="n">
        <v>481.2</v>
      </c>
      <c r="CN18" s="63" t="n">
        <v>486</v>
      </c>
      <c r="CO18" s="63" t="n">
        <v>489.9</v>
      </c>
      <c r="CP18" s="63" t="n">
        <v>489.7</v>
      </c>
      <c r="CQ18" s="63" t="n">
        <v>497.6</v>
      </c>
      <c r="CR18" s="63" t="n">
        <v>504.9</v>
      </c>
      <c r="CS18" s="63" t="n">
        <v>520.3</v>
      </c>
      <c r="CT18" s="63" t="n">
        <v>531.5</v>
      </c>
      <c r="CU18" s="63" t="n">
        <v>544.4</v>
      </c>
      <c r="CV18" s="63" t="n">
        <v>550.5</v>
      </c>
      <c r="CW18" s="63" t="n">
        <v>554.6</v>
      </c>
      <c r="CX18" s="63" t="n">
        <v>555.3</v>
      </c>
      <c r="CY18" s="63" t="n">
        <v>553.6</v>
      </c>
      <c r="CZ18" s="63" t="n">
        <v>558.9</v>
      </c>
      <c r="DA18" s="63" t="n">
        <v>563.8</v>
      </c>
      <c r="DB18" s="63" t="n">
        <v>570.4</v>
      </c>
      <c r="DC18" s="63" t="n">
        <v>577.7</v>
      </c>
      <c r="DD18" s="63" t="n">
        <v>581.8</v>
      </c>
      <c r="DE18" s="63" t="n">
        <v>593.2</v>
      </c>
      <c r="DF18" s="63" t="n">
        <v>595.7</v>
      </c>
      <c r="DG18" s="63" t="n">
        <v>610.4</v>
      </c>
      <c r="DH18" s="63" t="n">
        <v>616.6</v>
      </c>
      <c r="DI18" s="63" t="n">
        <v>623.8</v>
      </c>
      <c r="DJ18" s="63" t="n">
        <v>629.1</v>
      </c>
      <c r="DK18" s="63" t="n">
        <v>635.5</v>
      </c>
      <c r="DL18" s="63" t="n">
        <v>643</v>
      </c>
      <c r="DM18" s="63" t="n">
        <v>650.3</v>
      </c>
      <c r="DN18" s="63" t="n">
        <v>657.5</v>
      </c>
      <c r="DO18" s="63" t="n">
        <v>667.1</v>
      </c>
      <c r="DP18" s="63" t="n">
        <v>679</v>
      </c>
      <c r="DQ18" s="63" t="n">
        <v>690.7</v>
      </c>
      <c r="DR18" s="63" t="n">
        <v>698.6</v>
      </c>
      <c r="DS18" s="63" t="n">
        <v>707.3</v>
      </c>
      <c r="DT18" s="63" t="n">
        <v>711.3</v>
      </c>
      <c r="DU18" s="63" t="n">
        <v>717.1</v>
      </c>
      <c r="DV18" s="63" t="n">
        <v>724.2</v>
      </c>
      <c r="DW18" s="63" t="n">
        <v>724.1</v>
      </c>
      <c r="DX18" s="63" t="n">
        <v>725.3</v>
      </c>
      <c r="DY18" s="63" t="n">
        <v>737.1</v>
      </c>
      <c r="DZ18" s="63" t="n">
        <v>744</v>
      </c>
      <c r="EA18" s="63" t="n">
        <v>751.3</v>
      </c>
      <c r="EB18" s="63" t="n">
        <v>768.5</v>
      </c>
      <c r="EC18" s="63" t="n">
        <v>776.3</v>
      </c>
      <c r="ED18" s="63" t="n">
        <v>788.6</v>
      </c>
      <c r="EE18" s="63" t="n">
        <v>800</v>
      </c>
      <c r="EF18" s="63" t="n">
        <v>813</v>
      </c>
      <c r="EG18" s="63" t="n">
        <v>820.9</v>
      </c>
      <c r="EH18" s="63" t="n">
        <v>847.3</v>
      </c>
      <c r="EI18" s="63" t="n">
        <v>859.9</v>
      </c>
      <c r="EJ18" s="63" t="n">
        <v>871.3</v>
      </c>
      <c r="EK18" s="63" t="n">
        <v>893.8</v>
      </c>
      <c r="EL18" s="63" t="n">
        <v>915.1</v>
      </c>
      <c r="EM18" s="63" t="n">
        <v>937.3</v>
      </c>
      <c r="EN18" s="63" t="n">
        <v>952.1</v>
      </c>
      <c r="EO18" s="63" t="n">
        <v>965.3</v>
      </c>
      <c r="EP18" s="63" t="n">
        <v>981.8</v>
      </c>
      <c r="EQ18" s="63" t="n">
        <v>991.7</v>
      </c>
      <c r="ER18" s="63" t="n">
        <v>1004.1</v>
      </c>
      <c r="ES18" s="63" t="n">
        <v>1010.5</v>
      </c>
      <c r="ET18" s="63" t="n">
        <v>1025.9</v>
      </c>
      <c r="EU18" s="63" t="n">
        <v>1033.1</v>
      </c>
      <c r="EV18" s="63" t="n">
        <v>1035.8</v>
      </c>
      <c r="EW18" s="63" t="n">
        <v>1052.6</v>
      </c>
      <c r="EX18" s="63" t="n">
        <v>1045.7</v>
      </c>
      <c r="EY18" s="63" t="n">
        <v>1054.7</v>
      </c>
      <c r="EZ18" s="63" t="n">
        <v>1058.5</v>
      </c>
      <c r="FA18" s="63" t="n">
        <v>1040</v>
      </c>
      <c r="FB18" s="63" t="n">
        <v>1015.9</v>
      </c>
      <c r="FC18" s="63" t="n">
        <v>1017.3</v>
      </c>
      <c r="FD18" s="63" t="n">
        <v>1028.8</v>
      </c>
      <c r="FE18" s="63" t="n">
        <v>1045.3</v>
      </c>
      <c r="FF18" s="63" t="n">
        <v>1044.6</v>
      </c>
      <c r="FG18" s="63" t="n">
        <v>1062.1</v>
      </c>
      <c r="FH18" s="63" t="n">
        <v>1069.1</v>
      </c>
      <c r="FI18" s="63" t="n">
        <v>1076.4</v>
      </c>
      <c r="FJ18" s="63" t="n">
        <v>1091.5</v>
      </c>
      <c r="FK18" s="63" t="n">
        <v>1105.5</v>
      </c>
      <c r="FL18" s="63" t="n">
        <v>1103.9</v>
      </c>
      <c r="FM18" s="63" t="n">
        <v>1114</v>
      </c>
      <c r="FN18" s="63" t="n">
        <v>1130.9</v>
      </c>
      <c r="FO18" s="63" t="n">
        <v>1133.9</v>
      </c>
      <c r="FP18" s="63" t="n">
        <v>1131.3</v>
      </c>
      <c r="FQ18" s="63" t="n">
        <v>1148.4</v>
      </c>
      <c r="FR18" s="63" t="n">
        <v>1175.4</v>
      </c>
      <c r="FS18" s="63" t="n">
        <v>1179.4</v>
      </c>
      <c r="FT18" s="63" t="n">
        <v>1190.2</v>
      </c>
      <c r="FU18" s="63" t="n">
        <v>1198.3</v>
      </c>
      <c r="FV18" s="63" t="n">
        <v>1215.9</v>
      </c>
      <c r="FW18" s="63" t="n">
        <v>1234.8</v>
      </c>
      <c r="FX18" s="63" t="n">
        <v>1245.6</v>
      </c>
      <c r="FY18" s="63" t="n">
        <v>1254.4</v>
      </c>
      <c r="FZ18" s="63" t="n">
        <v>1259.1</v>
      </c>
      <c r="GA18" s="63" t="n">
        <v>1270.9</v>
      </c>
      <c r="GB18" s="63" t="n">
        <v>1275.8</v>
      </c>
      <c r="GC18" s="63" t="n">
        <v>1288</v>
      </c>
      <c r="GD18" s="63" t="n">
        <v>1292.5</v>
      </c>
      <c r="GE18" s="63" t="n">
        <v>1297.5</v>
      </c>
      <c r="GF18" s="63" t="n">
        <v>1320.1</v>
      </c>
      <c r="GG18" s="63" t="n">
        <v>1326.4</v>
      </c>
      <c r="GH18" s="63" t="n">
        <v>1336.9</v>
      </c>
      <c r="GI18" s="63" t="n">
        <v>1353.5</v>
      </c>
      <c r="GJ18" s="63" t="n">
        <v>1372</v>
      </c>
      <c r="GK18" s="63" t="n">
        <v>1393.5</v>
      </c>
      <c r="GL18" s="63" t="n">
        <v>1423.3</v>
      </c>
      <c r="GM18" s="63" t="n">
        <v>1440.9</v>
      </c>
      <c r="GN18" s="63" t="n">
        <v>1463.6</v>
      </c>
      <c r="GO18" s="63" t="n">
        <v>1500.6</v>
      </c>
      <c r="GP18" s="63" t="n">
        <v>1507.5</v>
      </c>
      <c r="GQ18" s="63" t="n">
        <v>1519.2</v>
      </c>
      <c r="GR18" s="63" t="n">
        <v>1552</v>
      </c>
      <c r="GS18" s="63" t="n">
        <v>1553.8</v>
      </c>
      <c r="GT18" s="63" t="n">
        <v>1562.6</v>
      </c>
      <c r="GU18" s="63" t="n">
        <v>1420.9</v>
      </c>
      <c r="GV18" s="63" t="n">
        <v>1535.8</v>
      </c>
      <c r="GW18" s="63" t="n">
        <v>1562.7</v>
      </c>
      <c r="GX18" s="63" t="n">
        <v>1581.7</v>
      </c>
      <c r="GY18" s="63" t="n">
        <v>1675.1</v>
      </c>
      <c r="GZ18" s="63" t="n">
        <v>1685.4</v>
      </c>
      <c r="HA18" s="63" t="n">
        <v>1745.5</v>
      </c>
      <c r="HB18" s="63" t="n">
        <v>1784</v>
      </c>
      <c r="HC18" t="n">
        <v>1812.3</v>
      </c>
      <c r="HD18" t="n">
        <v>1824</v>
      </c>
      <c r="HE18" t="n">
        <v>1820.6</v>
      </c>
      <c r="HF18" t="n">
        <v>1831.1</v>
      </c>
      <c r="HG18" t="n">
        <v>1821.6</v>
      </c>
    </row>
    <row r="19">
      <c r="A19" s="63" t="s">
        <v>2544</v>
      </c>
      <c r="B19" s="63" t="n">
        <v>30.7</v>
      </c>
      <c r="C19" s="63" t="n">
        <v>30.8</v>
      </c>
      <c r="D19" s="63" t="n">
        <v>31.7</v>
      </c>
      <c r="E19" s="63" t="n">
        <v>30.2</v>
      </c>
      <c r="F19" s="63" t="n">
        <v>34</v>
      </c>
      <c r="G19" s="63" t="n">
        <v>34.9</v>
      </c>
      <c r="H19" s="63" t="n">
        <v>34.1</v>
      </c>
      <c r="I19" s="63" t="n">
        <v>34.6</v>
      </c>
      <c r="J19" s="63" t="n">
        <v>36.8</v>
      </c>
      <c r="K19" s="63" t="n">
        <v>37.1</v>
      </c>
      <c r="L19" s="63" t="n">
        <v>38.3</v>
      </c>
      <c r="M19" s="63" t="n">
        <v>42.4</v>
      </c>
      <c r="N19" s="63" t="n">
        <v>45.3</v>
      </c>
      <c r="O19" s="63" t="n">
        <v>45.4</v>
      </c>
      <c r="P19" s="63" t="n">
        <v>43.4</v>
      </c>
      <c r="Q19" s="63" t="n">
        <v>45.6</v>
      </c>
      <c r="R19" s="63" t="n">
        <v>43.7</v>
      </c>
      <c r="S19" s="63" t="n">
        <v>45.9</v>
      </c>
      <c r="T19" s="63" t="n">
        <v>50.8</v>
      </c>
      <c r="U19" s="63" t="n">
        <v>44.6</v>
      </c>
      <c r="V19" s="63" t="n">
        <v>37.6</v>
      </c>
      <c r="W19" s="63" t="n">
        <v>40.8</v>
      </c>
      <c r="X19" s="63" t="n">
        <v>51.4</v>
      </c>
      <c r="Y19" s="63" t="n">
        <v>52.3</v>
      </c>
      <c r="Z19" s="63" t="n">
        <v>59.6</v>
      </c>
      <c r="AA19" s="63" t="n">
        <v>58.6</v>
      </c>
      <c r="AB19" s="63" t="n">
        <v>58.1</v>
      </c>
      <c r="AC19" s="63" t="n">
        <v>57.1</v>
      </c>
      <c r="AD19" s="63" t="n">
        <v>61.5</v>
      </c>
      <c r="AE19" s="63" t="n">
        <v>67.1</v>
      </c>
      <c r="AF19" s="63" t="n">
        <v>69.7</v>
      </c>
      <c r="AG19" s="63" t="n">
        <v>70.1</v>
      </c>
      <c r="AH19" s="63" t="n">
        <v>65</v>
      </c>
      <c r="AI19" s="63" t="n">
        <v>78.6</v>
      </c>
      <c r="AJ19" s="63" t="n">
        <v>79.1</v>
      </c>
      <c r="AK19" s="63" t="n">
        <v>83.3</v>
      </c>
      <c r="AL19" s="63" t="n">
        <v>80.3</v>
      </c>
      <c r="AM19" s="63" t="n">
        <v>80.3</v>
      </c>
      <c r="AN19" s="63" t="n">
        <v>78.9</v>
      </c>
      <c r="AO19" s="63" t="n">
        <v>75.3</v>
      </c>
      <c r="AP19" s="63" t="n">
        <v>83.1</v>
      </c>
      <c r="AQ19" s="63" t="n">
        <v>62.6</v>
      </c>
      <c r="AR19" s="63" t="n">
        <v>69.9</v>
      </c>
      <c r="AS19" s="63" t="n">
        <v>76.8</v>
      </c>
      <c r="AT19" s="63" t="n">
        <v>75.4</v>
      </c>
      <c r="AU19" s="63" t="n">
        <v>65.9</v>
      </c>
      <c r="AV19" s="63" t="n">
        <v>68.4</v>
      </c>
      <c r="AW19" s="63" t="n">
        <v>58.9</v>
      </c>
      <c r="AX19" s="63" t="n">
        <v>47.6</v>
      </c>
      <c r="AY19" s="63" t="n">
        <v>49</v>
      </c>
      <c r="AZ19" s="63" t="n">
        <v>49.8</v>
      </c>
      <c r="BA19" s="63" t="n">
        <v>45.1</v>
      </c>
      <c r="BB19" s="63" t="n">
        <v>47.1</v>
      </c>
      <c r="BC19" s="63" t="n">
        <v>61.9</v>
      </c>
      <c r="BD19" s="63" t="n">
        <v>70.7</v>
      </c>
      <c r="BE19" s="63" t="n">
        <v>72.4</v>
      </c>
      <c r="BF19" s="63" t="n">
        <v>84.9</v>
      </c>
      <c r="BG19" s="63" t="n">
        <v>83.7</v>
      </c>
      <c r="BH19" s="63" t="n">
        <v>71.3</v>
      </c>
      <c r="BI19" s="63" t="n">
        <v>72.1</v>
      </c>
      <c r="BJ19" s="63" t="n">
        <v>77.7</v>
      </c>
      <c r="BK19" s="63" t="n">
        <v>76</v>
      </c>
      <c r="BL19" s="63" t="n">
        <v>81.7</v>
      </c>
      <c r="BM19" s="63" t="n">
        <v>79.5</v>
      </c>
      <c r="BN19" s="63" t="n">
        <v>84.4</v>
      </c>
      <c r="BO19" s="63" t="n">
        <v>85.5</v>
      </c>
      <c r="BP19" s="63" t="n">
        <v>86.9</v>
      </c>
      <c r="BQ19" s="63" t="n">
        <v>97.9</v>
      </c>
      <c r="BR19" s="63" t="n">
        <v>98.7</v>
      </c>
      <c r="BS19" s="63" t="n">
        <v>111.8</v>
      </c>
      <c r="BT19" s="63" t="n">
        <v>116.2</v>
      </c>
      <c r="BU19" s="63" t="n">
        <v>110.7</v>
      </c>
      <c r="BV19" s="63" t="n">
        <v>108</v>
      </c>
      <c r="BW19" s="63" t="n">
        <v>115.3</v>
      </c>
      <c r="BX19" s="63" t="n">
        <v>125.1</v>
      </c>
      <c r="BY19" s="63" t="n">
        <v>130.9</v>
      </c>
      <c r="BZ19" s="63" t="n">
        <v>132.7</v>
      </c>
      <c r="CA19" s="63" t="n">
        <v>118.7</v>
      </c>
      <c r="CB19" s="63" t="n">
        <v>114.4</v>
      </c>
      <c r="CC19" s="63" t="n">
        <v>113.5</v>
      </c>
      <c r="CD19" s="63" t="n">
        <v>112.5</v>
      </c>
      <c r="CE19" s="63" t="n">
        <v>116.8</v>
      </c>
      <c r="CF19" s="63" t="n">
        <v>119.9</v>
      </c>
      <c r="CG19" s="63" t="n">
        <v>118.8</v>
      </c>
      <c r="CH19" s="63" t="n">
        <v>115.3</v>
      </c>
      <c r="CI19" s="63" t="n">
        <v>110.9</v>
      </c>
      <c r="CJ19" s="63" t="n">
        <v>111.9</v>
      </c>
      <c r="CK19" s="63" t="n">
        <v>113.1</v>
      </c>
      <c r="CL19" s="63" t="n">
        <v>125</v>
      </c>
      <c r="CM19" s="63" t="n">
        <v>126.8</v>
      </c>
      <c r="CN19" s="63" t="n">
        <v>122.1</v>
      </c>
      <c r="CO19" s="63" t="n">
        <v>131.6</v>
      </c>
      <c r="CP19" s="63" t="n">
        <v>136.4</v>
      </c>
      <c r="CQ19" s="63" t="n">
        <v>148.7</v>
      </c>
      <c r="CR19" s="63" t="n">
        <v>140.7</v>
      </c>
      <c r="CS19" s="63" t="n">
        <v>171.9</v>
      </c>
      <c r="CT19" s="63" t="n">
        <v>149.5</v>
      </c>
      <c r="CU19" s="63" t="n">
        <v>158</v>
      </c>
      <c r="CV19" s="63" t="n">
        <v>173.8</v>
      </c>
      <c r="CW19" s="63" t="n">
        <v>183.6</v>
      </c>
      <c r="CX19" s="63" t="n">
        <v>187.8</v>
      </c>
      <c r="CY19" s="63" t="n">
        <v>184.4</v>
      </c>
      <c r="CZ19" s="63" t="n">
        <v>191</v>
      </c>
      <c r="DA19" s="63" t="n">
        <v>187.1</v>
      </c>
      <c r="DB19" s="63" t="n">
        <v>194.3</v>
      </c>
      <c r="DC19" s="63" t="n">
        <v>205.5</v>
      </c>
      <c r="DD19" s="63" t="n">
        <v>205.9</v>
      </c>
      <c r="DE19" s="63" t="n">
        <v>208.6</v>
      </c>
      <c r="DF19" s="63" t="n">
        <v>210</v>
      </c>
      <c r="DG19" s="63" t="n">
        <v>214</v>
      </c>
      <c r="DH19" s="63" t="n">
        <v>226</v>
      </c>
      <c r="DI19" s="63" t="n">
        <v>215.9</v>
      </c>
      <c r="DJ19" s="63" t="n">
        <v>213.5</v>
      </c>
      <c r="DK19" s="63" t="n">
        <v>209.9</v>
      </c>
      <c r="DL19" s="63" t="n">
        <v>215.8</v>
      </c>
      <c r="DM19" s="63" t="n">
        <v>211.3</v>
      </c>
      <c r="DN19" s="63" t="n">
        <v>222.3</v>
      </c>
      <c r="DO19" s="63" t="n">
        <v>219.9</v>
      </c>
      <c r="DP19" s="63" t="n">
        <v>223.3</v>
      </c>
      <c r="DQ19" s="63" t="n">
        <v>228</v>
      </c>
      <c r="DR19" s="63" t="n">
        <v>239.4</v>
      </c>
      <c r="DS19" s="63" t="n">
        <v>237.6</v>
      </c>
      <c r="DT19" s="63" t="n">
        <v>219</v>
      </c>
      <c r="DU19" s="63" t="n">
        <v>221.3</v>
      </c>
      <c r="DV19" s="63" t="n">
        <v>185.1</v>
      </c>
      <c r="DW19" s="63" t="n">
        <v>179</v>
      </c>
      <c r="DX19" s="63" t="n">
        <v>159.3</v>
      </c>
      <c r="DY19" s="63" t="n">
        <v>142.4</v>
      </c>
      <c r="DZ19" s="63" t="n">
        <v>143.8</v>
      </c>
      <c r="EA19" s="63" t="n">
        <v>150</v>
      </c>
      <c r="EB19" s="63" t="n">
        <v>158</v>
      </c>
      <c r="EC19" s="63" t="n">
        <v>175.5</v>
      </c>
      <c r="ED19" s="63" t="n">
        <v>196.1</v>
      </c>
      <c r="EE19" s="63" t="n">
        <v>192.6</v>
      </c>
      <c r="EF19" s="63" t="n">
        <v>213.9</v>
      </c>
      <c r="EG19" s="63" t="n">
        <v>236.6</v>
      </c>
      <c r="EH19" s="63" t="n">
        <v>247</v>
      </c>
      <c r="EI19" s="63" t="n">
        <v>266.8</v>
      </c>
      <c r="EJ19" s="63" t="n">
        <v>288.3</v>
      </c>
      <c r="EK19" s="63" t="n">
        <v>293.6</v>
      </c>
      <c r="EL19" s="63" t="n">
        <v>370.6</v>
      </c>
      <c r="EM19" s="63" t="n">
        <v>359</v>
      </c>
      <c r="EN19" s="63" t="n">
        <v>365.2</v>
      </c>
      <c r="EO19" s="63" t="n">
        <v>402.9</v>
      </c>
      <c r="EP19" s="63" t="n">
        <v>416.9</v>
      </c>
      <c r="EQ19" s="63" t="n">
        <v>427.6</v>
      </c>
      <c r="ER19" s="63" t="n">
        <v>446.6</v>
      </c>
      <c r="ES19" s="63" t="n">
        <v>409.8</v>
      </c>
      <c r="ET19" s="63" t="n">
        <v>413.6</v>
      </c>
      <c r="EU19" s="63" t="n">
        <v>407.2</v>
      </c>
      <c r="EV19" s="63" t="n">
        <v>370.9</v>
      </c>
      <c r="EW19" s="63" t="n">
        <v>352.7</v>
      </c>
      <c r="EX19" s="63" t="n">
        <v>291.9</v>
      </c>
      <c r="EY19" s="63" t="n">
        <v>278.7</v>
      </c>
      <c r="EZ19" s="63" t="n">
        <v>264.4</v>
      </c>
      <c r="FA19" s="63" t="n">
        <v>162.6</v>
      </c>
      <c r="FB19" s="63" t="n">
        <v>166.5</v>
      </c>
      <c r="FC19" s="63" t="n">
        <v>188.6</v>
      </c>
      <c r="FD19" s="63" t="n">
        <v>200.7</v>
      </c>
      <c r="FE19" s="63" t="n">
        <v>234.2</v>
      </c>
      <c r="FF19" s="63" t="n">
        <v>249.8</v>
      </c>
      <c r="FG19" s="63" t="n">
        <v>255.6</v>
      </c>
      <c r="FH19" s="63" t="n">
        <v>272.6</v>
      </c>
      <c r="FI19" s="63" t="n">
        <v>284</v>
      </c>
      <c r="FJ19" s="63" t="n">
        <v>277.3</v>
      </c>
      <c r="FK19" s="63" t="n">
        <v>276.9</v>
      </c>
      <c r="FL19" s="63" t="n">
        <v>248.2</v>
      </c>
      <c r="FM19" s="63" t="n">
        <v>287</v>
      </c>
      <c r="FN19" s="63" t="n">
        <v>310.7</v>
      </c>
      <c r="FO19" s="63" t="n">
        <v>325</v>
      </c>
      <c r="FP19" s="63" t="n">
        <v>332.9</v>
      </c>
      <c r="FQ19" s="63" t="n">
        <v>332.8</v>
      </c>
      <c r="FR19" s="63" t="n">
        <v>350.6</v>
      </c>
      <c r="FS19" s="63" t="n">
        <v>347.2</v>
      </c>
      <c r="FT19" s="63" t="n">
        <v>353.9</v>
      </c>
      <c r="FU19" s="63" t="n">
        <v>356.6</v>
      </c>
      <c r="FV19" s="63" t="n">
        <v>392.6</v>
      </c>
      <c r="FW19" s="63" t="n">
        <v>414.3</v>
      </c>
      <c r="FX19" s="63" t="n">
        <v>386.7</v>
      </c>
      <c r="FY19" s="63" t="n">
        <v>390.4</v>
      </c>
      <c r="FZ19" s="63" t="n">
        <v>402.7</v>
      </c>
      <c r="GA19" s="63" t="n">
        <v>408.3</v>
      </c>
      <c r="GB19" s="63" t="n">
        <v>380.2</v>
      </c>
      <c r="GC19" s="63" t="n">
        <v>349.3</v>
      </c>
      <c r="GD19" s="63" t="n">
        <v>364.1</v>
      </c>
      <c r="GE19" s="63" t="n">
        <v>367.1</v>
      </c>
      <c r="GF19" s="63" t="n">
        <v>375.5</v>
      </c>
      <c r="GG19" s="63" t="n">
        <v>353.4</v>
      </c>
      <c r="GH19" s="63" t="n">
        <v>266.9</v>
      </c>
      <c r="GI19" s="63" t="n">
        <v>279.6</v>
      </c>
      <c r="GJ19" s="63" t="n">
        <v>295.7</v>
      </c>
      <c r="GK19" s="63" t="n">
        <v>296.9</v>
      </c>
      <c r="GL19" s="63" t="n">
        <v>270.4</v>
      </c>
      <c r="GM19" s="63" t="n">
        <v>289.5</v>
      </c>
      <c r="GN19" s="63" t="n">
        <v>287.1</v>
      </c>
      <c r="GO19" s="63" t="n">
        <v>293.3</v>
      </c>
      <c r="GP19" s="63" t="n">
        <v>273.3</v>
      </c>
      <c r="GQ19" s="63" t="n">
        <v>285.1</v>
      </c>
      <c r="GR19" s="63" t="n">
        <v>272.5</v>
      </c>
      <c r="GS19" s="63" t="n">
        <v>304.8</v>
      </c>
      <c r="GT19" s="63" t="n">
        <v>255.4</v>
      </c>
      <c r="GU19" s="63" t="n">
        <v>263.5</v>
      </c>
      <c r="GV19" s="63" t="n">
        <v>326.4</v>
      </c>
      <c r="GW19" s="63" t="n">
        <v>333.2</v>
      </c>
      <c r="GX19" s="63" t="n">
        <v>338.9</v>
      </c>
      <c r="GY19" s="63" t="n">
        <v>378.9</v>
      </c>
      <c r="GZ19" s="63" t="n">
        <v>391.5</v>
      </c>
      <c r="HA19" s="63" t="n">
        <v>454</v>
      </c>
      <c r="HB19" t="n">
        <v>513.9</v>
      </c>
      <c r="HC19" t="n">
        <v>532.3</v>
      </c>
      <c r="HD19" t="n">
        <v>529.8</v>
      </c>
      <c r="HE19" t="n">
        <v>534.1</v>
      </c>
      <c r="HF19" t="n">
        <v>561.1</v>
      </c>
      <c r="HG19" t="n">
        <v>554.1</v>
      </c>
    </row>
    <row r="20">
      <c r="A20" s="63" t="s">
        <v>2545</v>
      </c>
      <c r="B20" s="63" t="n">
        <v>247.9</v>
      </c>
      <c r="C20" s="63" t="n">
        <v>249.1</v>
      </c>
      <c r="D20" s="63" t="n">
        <v>254.6</v>
      </c>
      <c r="E20" s="63" t="n">
        <v>258.7</v>
      </c>
      <c r="F20" s="63" t="n">
        <v>261.9</v>
      </c>
      <c r="G20" s="63" t="n">
        <v>266.1</v>
      </c>
      <c r="H20" s="63" t="n">
        <v>269.8</v>
      </c>
      <c r="I20" s="63" t="n">
        <v>272.1</v>
      </c>
      <c r="J20" s="63" t="n">
        <v>282.2</v>
      </c>
      <c r="K20" s="63" t="n">
        <v>286.5</v>
      </c>
      <c r="L20" s="63" t="n">
        <v>284.3</v>
      </c>
      <c r="M20" s="63" t="n">
        <v>291.7</v>
      </c>
      <c r="N20" s="63" t="n">
        <v>299.6</v>
      </c>
      <c r="O20" s="63" t="n">
        <v>302.7</v>
      </c>
      <c r="P20" s="63" t="n">
        <v>304.2</v>
      </c>
      <c r="Q20" s="63" t="n">
        <v>312.6</v>
      </c>
      <c r="R20" s="63" t="n">
        <v>324.6</v>
      </c>
      <c r="S20" s="63" t="n">
        <v>335</v>
      </c>
      <c r="T20" s="63" t="n">
        <v>346.7</v>
      </c>
      <c r="U20" s="63" t="n">
        <v>359.2</v>
      </c>
      <c r="V20" s="63" t="n">
        <v>370.1</v>
      </c>
      <c r="W20" s="63" t="n">
        <v>373.4</v>
      </c>
      <c r="X20" s="63" t="n">
        <v>385.4</v>
      </c>
      <c r="Y20" s="63" t="n">
        <v>395.6</v>
      </c>
      <c r="Z20" s="63" t="n">
        <v>401.3</v>
      </c>
      <c r="AA20" s="63" t="n">
        <v>401</v>
      </c>
      <c r="AB20" s="63" t="n">
        <v>403.5</v>
      </c>
      <c r="AC20" s="63" t="n">
        <v>410.8</v>
      </c>
      <c r="AD20" s="63" t="n">
        <v>421.2</v>
      </c>
      <c r="AE20" s="63" t="n">
        <v>431.4</v>
      </c>
      <c r="AF20" s="63" t="n">
        <v>438</v>
      </c>
      <c r="AG20" s="63" t="n">
        <v>446.7</v>
      </c>
      <c r="AH20" s="63" t="n">
        <v>452.6</v>
      </c>
      <c r="AI20" s="63" t="n">
        <v>472.3</v>
      </c>
      <c r="AJ20" s="63" t="n">
        <v>484.2</v>
      </c>
      <c r="AK20" s="63" t="n">
        <v>496.2</v>
      </c>
      <c r="AL20" s="63" t="n">
        <v>501.8</v>
      </c>
      <c r="AM20" s="63" t="n">
        <v>516.5</v>
      </c>
      <c r="AN20" s="63" t="n">
        <v>533.1</v>
      </c>
      <c r="AO20" s="63" t="n">
        <v>547.8</v>
      </c>
      <c r="AP20" s="63" t="n">
        <v>568.8</v>
      </c>
      <c r="AQ20" s="63" t="n">
        <v>588.5</v>
      </c>
      <c r="AR20" s="63" t="n">
        <v>592.2</v>
      </c>
      <c r="AS20" s="63" t="n">
        <v>608.9</v>
      </c>
      <c r="AT20" s="63" t="n">
        <v>633.4</v>
      </c>
      <c r="AU20" s="63" t="n">
        <v>648.7</v>
      </c>
      <c r="AV20" s="63" t="n">
        <v>657.8</v>
      </c>
      <c r="AW20" s="63" t="n">
        <v>677.7</v>
      </c>
      <c r="AX20" s="63" t="n">
        <v>688.1</v>
      </c>
      <c r="AY20" s="63" t="n">
        <v>703.1</v>
      </c>
      <c r="AZ20" s="63" t="n">
        <v>717.3</v>
      </c>
      <c r="BA20" s="63" t="n">
        <v>737.4</v>
      </c>
      <c r="BB20" s="63" t="n">
        <v>747.9</v>
      </c>
      <c r="BC20" s="63" t="n">
        <v>761.1</v>
      </c>
      <c r="BD20" s="63" t="n">
        <v>782.2</v>
      </c>
      <c r="BE20" s="63" t="n">
        <v>775.1</v>
      </c>
      <c r="BF20" s="63" t="n">
        <v>794</v>
      </c>
      <c r="BG20" s="63" t="n">
        <v>819.1</v>
      </c>
      <c r="BH20" s="63" t="n">
        <v>835.7</v>
      </c>
      <c r="BI20" s="63" t="n">
        <v>862.8</v>
      </c>
      <c r="BJ20" s="63" t="n">
        <v>875.6</v>
      </c>
      <c r="BK20" s="63" t="n">
        <v>900.5</v>
      </c>
      <c r="BL20" s="63" t="n">
        <v>927.4</v>
      </c>
      <c r="BM20" s="63" t="n">
        <v>938.6</v>
      </c>
      <c r="BN20" s="63" t="n">
        <v>946.8</v>
      </c>
      <c r="BO20" s="63" t="n">
        <v>967.5</v>
      </c>
      <c r="BP20" s="63" t="n">
        <v>993.6</v>
      </c>
      <c r="BQ20" s="63" t="n">
        <v>996.4</v>
      </c>
      <c r="BR20" s="63" t="n">
        <v>1008.7</v>
      </c>
      <c r="BS20" s="63" t="n">
        <v>1025.2</v>
      </c>
      <c r="BT20" s="63" t="n">
        <v>1036.2</v>
      </c>
      <c r="BU20" s="63" t="n">
        <v>1056</v>
      </c>
      <c r="BV20" s="63" t="n">
        <v>1056.9</v>
      </c>
      <c r="BW20" s="63" t="n">
        <v>1070.4</v>
      </c>
      <c r="BX20" s="63" t="n">
        <v>1078.2</v>
      </c>
      <c r="BY20" s="63" t="n">
        <v>1109.9</v>
      </c>
      <c r="BZ20" s="63" t="n">
        <v>1116.6</v>
      </c>
      <c r="CA20" s="63" t="n">
        <v>1145.8</v>
      </c>
      <c r="CB20" s="63" t="n">
        <v>1164.6</v>
      </c>
      <c r="CC20" s="63" t="n">
        <v>1180.5</v>
      </c>
      <c r="CD20" s="63" t="n">
        <v>1212.5</v>
      </c>
      <c r="CE20" s="63" t="n">
        <v>1230.7</v>
      </c>
      <c r="CF20" s="63" t="n">
        <v>1242.6</v>
      </c>
      <c r="CG20" s="63" t="n">
        <v>1268.5</v>
      </c>
      <c r="CH20" s="63" t="n">
        <v>1284.2</v>
      </c>
      <c r="CI20" s="63" t="n">
        <v>1296.6</v>
      </c>
      <c r="CJ20" s="63" t="n">
        <v>1306.3</v>
      </c>
      <c r="CK20" s="63" t="n">
        <v>1308.8</v>
      </c>
      <c r="CL20" s="63" t="n">
        <v>1326.4</v>
      </c>
      <c r="CM20" s="63" t="n">
        <v>1334.8</v>
      </c>
      <c r="CN20" s="63" t="n">
        <v>1354</v>
      </c>
      <c r="CO20" s="63" t="n">
        <v>1362.8</v>
      </c>
      <c r="CP20" s="63" t="n">
        <v>1351.8</v>
      </c>
      <c r="CQ20" s="63" t="n">
        <v>1359.1</v>
      </c>
      <c r="CR20" s="63" t="n">
        <v>1367.4</v>
      </c>
      <c r="CS20" s="63" t="n">
        <v>1381.4</v>
      </c>
      <c r="CT20" s="63" t="n">
        <v>1373.4</v>
      </c>
      <c r="CU20" s="63" t="n">
        <v>1389.4</v>
      </c>
      <c r="CV20" s="63" t="n">
        <v>1423.4</v>
      </c>
      <c r="CW20" s="63" t="n">
        <v>1422.9</v>
      </c>
      <c r="CX20" s="63" t="n">
        <v>1437.6</v>
      </c>
      <c r="CY20" s="63" t="n">
        <v>1452.9</v>
      </c>
      <c r="CZ20" s="63" t="n">
        <v>1455.7</v>
      </c>
      <c r="DA20" s="63" t="n">
        <v>1451.6</v>
      </c>
      <c r="DB20" s="63" t="n">
        <v>1471.3</v>
      </c>
      <c r="DC20" s="63" t="n">
        <v>1487.7</v>
      </c>
      <c r="DD20" s="63" t="n">
        <v>1496.7</v>
      </c>
      <c r="DE20" s="63" t="n">
        <v>1515.7</v>
      </c>
      <c r="DF20" s="63" t="n">
        <v>1516</v>
      </c>
      <c r="DG20" s="63" t="n">
        <v>1542.5</v>
      </c>
      <c r="DH20" s="63" t="n">
        <v>1555.2</v>
      </c>
      <c r="DI20" s="63" t="n">
        <v>1574.8</v>
      </c>
      <c r="DJ20" s="63" t="n">
        <v>1568</v>
      </c>
      <c r="DK20" s="63" t="n">
        <v>1603.7</v>
      </c>
      <c r="DL20" s="63" t="n">
        <v>1627.3</v>
      </c>
      <c r="DM20" s="63" t="n">
        <v>1647.5</v>
      </c>
      <c r="DN20" s="63" t="n">
        <v>1669.1</v>
      </c>
      <c r="DO20" s="63" t="n">
        <v>1694.8</v>
      </c>
      <c r="DP20" s="63" t="n">
        <v>1734</v>
      </c>
      <c r="DQ20" s="63" t="n">
        <v>1781.7</v>
      </c>
      <c r="DR20" s="63" t="n">
        <v>1789.9</v>
      </c>
      <c r="DS20" s="63" t="n">
        <v>1822.5</v>
      </c>
      <c r="DT20" s="63" t="n">
        <v>1832.1</v>
      </c>
      <c r="DU20" s="63" t="n">
        <v>1861.3</v>
      </c>
      <c r="DV20" s="63" t="n">
        <v>1906.3</v>
      </c>
      <c r="DW20" s="63" t="n">
        <v>1947.7</v>
      </c>
      <c r="DX20" s="63" t="n">
        <v>1953.4</v>
      </c>
      <c r="DY20" s="63" t="n">
        <v>1992.7</v>
      </c>
      <c r="DZ20" s="63" t="n">
        <v>2040</v>
      </c>
      <c r="EA20" s="63" t="n">
        <v>2074.5</v>
      </c>
      <c r="EB20" s="63" t="n">
        <v>2101.3</v>
      </c>
      <c r="EC20" s="63" t="n">
        <v>2142.2</v>
      </c>
      <c r="ED20" s="63" t="n">
        <v>2172</v>
      </c>
      <c r="EE20" s="63" t="n">
        <v>2198.8</v>
      </c>
      <c r="EF20" s="63" t="n">
        <v>2220.4</v>
      </c>
      <c r="EG20" s="63" t="n">
        <v>2251.2</v>
      </c>
      <c r="EH20" s="63" t="n">
        <v>2286.6</v>
      </c>
      <c r="EI20" s="63" t="n">
        <v>2320.7</v>
      </c>
      <c r="EJ20" s="63" t="n">
        <v>2356.4</v>
      </c>
      <c r="EK20" s="63" t="n">
        <v>2388.8</v>
      </c>
      <c r="EL20" s="63" t="n">
        <v>2426.1</v>
      </c>
      <c r="EM20" s="63" t="n">
        <v>2452.2</v>
      </c>
      <c r="EN20" s="63" t="n">
        <v>2494.4</v>
      </c>
      <c r="EO20" s="63" t="n">
        <v>2528.4</v>
      </c>
      <c r="EP20" s="63" t="n">
        <v>2580.1</v>
      </c>
      <c r="EQ20" s="63" t="n">
        <v>2610.6</v>
      </c>
      <c r="ER20" s="63" t="n">
        <v>2630.3</v>
      </c>
      <c r="ES20" s="63" t="n">
        <v>2674.5</v>
      </c>
      <c r="ET20" s="63" t="n">
        <v>2718.5</v>
      </c>
      <c r="EU20" s="63" t="n">
        <v>2770</v>
      </c>
      <c r="EV20" s="63" t="n">
        <v>2808.7</v>
      </c>
      <c r="EW20" s="63" t="n">
        <v>2865.1</v>
      </c>
      <c r="EX20" s="63" t="n">
        <v>2909.6</v>
      </c>
      <c r="EY20" s="63" t="n">
        <v>2971.6</v>
      </c>
      <c r="EZ20" s="63" t="n">
        <v>3029</v>
      </c>
      <c r="FA20" s="63" t="n">
        <v>3021.8</v>
      </c>
      <c r="FB20" s="63" t="n">
        <v>3022</v>
      </c>
      <c r="FC20" s="63" t="n">
        <v>3070.5</v>
      </c>
      <c r="FD20" s="63" t="n">
        <v>3092.1</v>
      </c>
      <c r="FE20" s="63" t="n">
        <v>3120.8</v>
      </c>
      <c r="FF20" s="63" t="n">
        <v>3133.8</v>
      </c>
      <c r="FG20" s="63" t="n">
        <v>3165.8</v>
      </c>
      <c r="FH20" s="63" t="n">
        <v>3158.3</v>
      </c>
      <c r="FI20" s="63" t="n">
        <v>3164.3</v>
      </c>
      <c r="FJ20" s="63" t="n">
        <v>3155.8</v>
      </c>
      <c r="FK20" s="63" t="n">
        <v>3168.3</v>
      </c>
      <c r="FL20" s="63" t="n">
        <v>3136.9</v>
      </c>
      <c r="FM20" s="63" t="n">
        <v>3130.8</v>
      </c>
      <c r="FN20" s="63" t="n">
        <v>3144</v>
      </c>
      <c r="FO20" s="63" t="n">
        <v>3130.4</v>
      </c>
      <c r="FP20" s="63" t="n">
        <v>3139.1</v>
      </c>
      <c r="FQ20" s="63" t="n">
        <v>3132.3</v>
      </c>
      <c r="FR20" s="63" t="n">
        <v>3123.5</v>
      </c>
      <c r="FS20" s="63" t="n">
        <v>3131.1</v>
      </c>
      <c r="FT20" s="63" t="n">
        <v>3135.2</v>
      </c>
      <c r="FU20" s="63" t="n">
        <v>3140.5</v>
      </c>
      <c r="FV20" s="63" t="n">
        <v>3139.1</v>
      </c>
      <c r="FW20" s="63" t="n">
        <v>3154.4</v>
      </c>
      <c r="FX20" s="63" t="n">
        <v>3191.7</v>
      </c>
      <c r="FY20" s="63" t="n">
        <v>3189.3</v>
      </c>
      <c r="FZ20" s="63" t="n">
        <v>3187.9</v>
      </c>
      <c r="GA20" s="63" t="n">
        <v>3234.1</v>
      </c>
      <c r="GB20" s="63" t="n">
        <v>3253.6</v>
      </c>
      <c r="GC20" s="63" t="n">
        <v>3258.1</v>
      </c>
      <c r="GD20" s="63" t="n">
        <v>3270.1</v>
      </c>
      <c r="GE20" s="63" t="n">
        <v>3289.6</v>
      </c>
      <c r="GF20" s="63" t="n">
        <v>3315.2</v>
      </c>
      <c r="GG20" s="63" t="n">
        <v>3337.2</v>
      </c>
      <c r="GH20" s="63" t="n">
        <v>3353.1</v>
      </c>
      <c r="GI20" s="63" t="n">
        <v>3370.4</v>
      </c>
      <c r="GJ20" s="63" t="n">
        <v>3398.9</v>
      </c>
      <c r="GK20" s="63" t="n">
        <v>3466.1</v>
      </c>
      <c r="GL20" s="63" t="n">
        <v>3513.9</v>
      </c>
      <c r="GM20" s="63" t="n">
        <v>3570.7</v>
      </c>
      <c r="GN20" s="63" t="n">
        <v>3626.1</v>
      </c>
      <c r="GO20" s="63" t="n">
        <v>3650.8</v>
      </c>
      <c r="GP20" s="63" t="n">
        <v>3704.5</v>
      </c>
      <c r="GQ20" s="63" t="n">
        <v>3768.2</v>
      </c>
      <c r="GR20" s="63" t="n">
        <v>3821.5</v>
      </c>
      <c r="GS20" s="63" t="n">
        <v>3865.3</v>
      </c>
      <c r="GT20" s="63" t="n">
        <v>3943.7</v>
      </c>
      <c r="GU20" s="63" t="n">
        <v>4021.1</v>
      </c>
      <c r="GV20" s="63" t="n">
        <v>3996</v>
      </c>
      <c r="GW20" s="63" t="n">
        <v>4018.3</v>
      </c>
      <c r="GX20" s="63" t="n">
        <v>4143.9</v>
      </c>
      <c r="GY20" s="63" t="n">
        <v>4160.2</v>
      </c>
      <c r="GZ20" s="63" t="n">
        <v>4201.5</v>
      </c>
      <c r="HA20" s="63" t="n">
        <v>4266.6</v>
      </c>
      <c r="HB20" s="63" t="n">
        <v>4321.4</v>
      </c>
      <c r="HC20" t="n">
        <v>4415.7</v>
      </c>
      <c r="HD20" t="n">
        <v>4477.9</v>
      </c>
      <c r="HE20" t="n">
        <v>4572.4</v>
      </c>
      <c r="HF20" t="n">
        <v>4643.9</v>
      </c>
      <c r="HG20" t="n">
        <v>4669.8</v>
      </c>
    </row>
    <row r="21">
      <c r="A21" s="63" t="s">
        <v>2546</v>
      </c>
      <c r="B21" s="63" t="n">
        <v>46.2</v>
      </c>
      <c r="C21" s="63" t="n">
        <v>46.5</v>
      </c>
      <c r="D21" s="63" t="n">
        <v>46.9</v>
      </c>
      <c r="E21" s="63" t="n">
        <v>46.7</v>
      </c>
      <c r="F21" s="63" t="n">
        <v>50.8</v>
      </c>
      <c r="G21" s="63" t="n">
        <v>51.4</v>
      </c>
      <c r="H21" s="63" t="n">
        <v>51.6</v>
      </c>
      <c r="I21" s="63" t="n">
        <v>52.2</v>
      </c>
      <c r="J21" s="63" t="n">
        <v>58.5</v>
      </c>
      <c r="K21" s="63" t="n">
        <v>59.2</v>
      </c>
      <c r="L21" s="63" t="n">
        <v>59.9</v>
      </c>
      <c r="M21" s="63" t="n">
        <v>60.8</v>
      </c>
      <c r="N21" s="63" t="n">
        <v>74.1</v>
      </c>
      <c r="O21" s="63" t="n">
        <v>75.3</v>
      </c>
      <c r="P21" s="63" t="n">
        <v>76.6</v>
      </c>
      <c r="Q21" s="63" t="n">
        <v>78.1</v>
      </c>
      <c r="R21" s="63" t="n">
        <v>83.7</v>
      </c>
      <c r="S21" s="63" t="n">
        <v>85.3</v>
      </c>
      <c r="T21" s="63" t="n">
        <v>86.9</v>
      </c>
      <c r="U21" s="63" t="n">
        <v>87.1</v>
      </c>
      <c r="V21" s="63" t="n">
        <v>88.2</v>
      </c>
      <c r="W21" s="63" t="n">
        <v>88.6</v>
      </c>
      <c r="X21" s="63" t="n">
        <v>90.3</v>
      </c>
      <c r="Y21" s="63" t="n">
        <v>92.4</v>
      </c>
      <c r="Z21" s="63" t="n">
        <v>99.6</v>
      </c>
      <c r="AA21" s="63" t="n">
        <v>101.1</v>
      </c>
      <c r="AB21" s="63" t="n">
        <v>102.8</v>
      </c>
      <c r="AC21" s="63" t="n">
        <v>104.4</v>
      </c>
      <c r="AD21" s="63" t="n">
        <v>110</v>
      </c>
      <c r="AE21" s="63" t="n">
        <v>112.8</v>
      </c>
      <c r="AF21" s="63" t="n">
        <v>115.1</v>
      </c>
      <c r="AG21" s="63" t="n">
        <v>117.5</v>
      </c>
      <c r="AH21" s="63" t="n">
        <v>124.7</v>
      </c>
      <c r="AI21" s="63" t="n">
        <v>129.9</v>
      </c>
      <c r="AJ21" s="63" t="n">
        <v>134.2</v>
      </c>
      <c r="AK21" s="63" t="n">
        <v>139.6</v>
      </c>
      <c r="AL21" s="63" t="n">
        <v>146.9</v>
      </c>
      <c r="AM21" s="63" t="n">
        <v>151.2</v>
      </c>
      <c r="AN21" s="63" t="n">
        <v>156.3</v>
      </c>
      <c r="AO21" s="63" t="n">
        <v>160.3</v>
      </c>
      <c r="AP21" s="63" t="n">
        <v>162.9</v>
      </c>
      <c r="AQ21" s="63" t="n">
        <v>163.9</v>
      </c>
      <c r="AR21" s="63" t="n">
        <v>168</v>
      </c>
      <c r="AS21" s="63" t="n">
        <v>174</v>
      </c>
      <c r="AT21" s="63" t="n">
        <v>191</v>
      </c>
      <c r="AU21" s="63" t="n">
        <v>194.8</v>
      </c>
      <c r="AV21" s="63" t="n">
        <v>199.5</v>
      </c>
      <c r="AW21" s="63" t="n">
        <v>202.2</v>
      </c>
      <c r="AX21" s="63" t="n">
        <v>207.2</v>
      </c>
      <c r="AY21" s="63" t="n">
        <v>209.2</v>
      </c>
      <c r="AZ21" s="63" t="n">
        <v>211.5</v>
      </c>
      <c r="BA21" s="63" t="n">
        <v>212.4</v>
      </c>
      <c r="BB21" s="63" t="n">
        <v>220.2</v>
      </c>
      <c r="BC21" s="63" t="n">
        <v>224.2</v>
      </c>
      <c r="BD21" s="63" t="n">
        <v>228.9</v>
      </c>
      <c r="BE21" s="63" t="n">
        <v>235.5</v>
      </c>
      <c r="BF21" s="63" t="n">
        <v>250.8</v>
      </c>
      <c r="BG21" s="63" t="n">
        <v>256.8</v>
      </c>
      <c r="BH21" s="63" t="n">
        <v>261.8</v>
      </c>
      <c r="BI21" s="63" t="n">
        <v>265.8</v>
      </c>
      <c r="BJ21" s="63" t="n">
        <v>275.7</v>
      </c>
      <c r="BK21" s="63" t="n">
        <v>279.8</v>
      </c>
      <c r="BL21" s="63" t="n">
        <v>284.6</v>
      </c>
      <c r="BM21" s="63" t="n">
        <v>291.1</v>
      </c>
      <c r="BN21" s="63" t="n">
        <v>298.2</v>
      </c>
      <c r="BO21" s="63" t="n">
        <v>301.9</v>
      </c>
      <c r="BP21" s="63" t="n">
        <v>306.9</v>
      </c>
      <c r="BQ21" s="63" t="n">
        <v>312.6</v>
      </c>
      <c r="BR21" s="63" t="n">
        <v>317.4</v>
      </c>
      <c r="BS21" s="63" t="n">
        <v>321.5</v>
      </c>
      <c r="BT21" s="63" t="n">
        <v>326.3</v>
      </c>
      <c r="BU21" s="63" t="n">
        <v>333.3</v>
      </c>
      <c r="BV21" s="63" t="n">
        <v>352.7</v>
      </c>
      <c r="BW21" s="63" t="n">
        <v>360</v>
      </c>
      <c r="BX21" s="63" t="n">
        <v>366.2</v>
      </c>
      <c r="BY21" s="63" t="n">
        <v>373.7</v>
      </c>
      <c r="BZ21" s="63" t="n">
        <v>379.7</v>
      </c>
      <c r="CA21" s="63" t="n">
        <v>384.3</v>
      </c>
      <c r="CB21" s="63" t="n">
        <v>388.9</v>
      </c>
      <c r="CC21" s="63" t="n">
        <v>394.9</v>
      </c>
      <c r="CD21" s="63" t="n">
        <v>403.5</v>
      </c>
      <c r="CE21" s="63" t="n">
        <v>408.8</v>
      </c>
      <c r="CF21" s="63" t="n">
        <v>416.6</v>
      </c>
      <c r="CG21" s="63" t="n">
        <v>419.4</v>
      </c>
      <c r="CH21" s="63" t="n">
        <v>423</v>
      </c>
      <c r="CI21" s="63" t="n">
        <v>429.7</v>
      </c>
      <c r="CJ21" s="63" t="n">
        <v>435.6</v>
      </c>
      <c r="CK21" s="63" t="n">
        <v>440.6</v>
      </c>
      <c r="CL21" s="63" t="n">
        <v>452.5</v>
      </c>
      <c r="CM21" s="63" t="n">
        <v>458.1</v>
      </c>
      <c r="CN21" s="63" t="n">
        <v>461.2</v>
      </c>
      <c r="CO21" s="63" t="n">
        <v>456.5</v>
      </c>
      <c r="CP21" s="63" t="n">
        <v>475.9</v>
      </c>
      <c r="CQ21" s="63" t="n">
        <v>476.4</v>
      </c>
      <c r="CR21" s="63" t="n">
        <v>481</v>
      </c>
      <c r="CS21" s="63" t="n">
        <v>485.2</v>
      </c>
      <c r="CT21" s="63" t="n">
        <v>500.4</v>
      </c>
      <c r="CU21" s="63" t="n">
        <v>507.6</v>
      </c>
      <c r="CV21" s="63" t="n">
        <v>513.6</v>
      </c>
      <c r="CW21" s="63" t="n">
        <v>521.1</v>
      </c>
      <c r="CX21" s="63" t="n">
        <v>528.2</v>
      </c>
      <c r="CY21" s="63" t="n">
        <v>532.7</v>
      </c>
      <c r="CZ21" s="63" t="n">
        <v>538.1</v>
      </c>
      <c r="DA21" s="63" t="n">
        <v>543.1</v>
      </c>
      <c r="DB21" s="63" t="n">
        <v>545.9</v>
      </c>
      <c r="DC21" s="63" t="n">
        <v>554.4</v>
      </c>
      <c r="DD21" s="63" t="n">
        <v>561.8</v>
      </c>
      <c r="DE21" s="63" t="n">
        <v>569.4</v>
      </c>
      <c r="DF21" s="63" t="n">
        <v>577.3</v>
      </c>
      <c r="DG21" s="63" t="n">
        <v>584.9</v>
      </c>
      <c r="DH21" s="63" t="n">
        <v>593.6</v>
      </c>
      <c r="DI21" s="63" t="n">
        <v>605.3</v>
      </c>
      <c r="DJ21" s="63" t="n">
        <v>613.3</v>
      </c>
      <c r="DK21" s="63" t="n">
        <v>622.8</v>
      </c>
      <c r="DL21" s="63" t="n">
        <v>632.6</v>
      </c>
      <c r="DM21" s="63" t="n">
        <v>642.4</v>
      </c>
      <c r="DN21" s="63" t="n">
        <v>653.3</v>
      </c>
      <c r="DO21" s="63" t="n">
        <v>659</v>
      </c>
      <c r="DP21" s="63" t="n">
        <v>666.4</v>
      </c>
      <c r="DQ21" s="63" t="n">
        <v>679.6</v>
      </c>
      <c r="DR21" s="63" t="n">
        <v>699.5</v>
      </c>
      <c r="DS21" s="63" t="n">
        <v>701.9</v>
      </c>
      <c r="DT21" s="63" t="n">
        <v>715.2</v>
      </c>
      <c r="DU21" s="63" t="n">
        <v>721</v>
      </c>
      <c r="DV21" s="63" t="n">
        <v>736.1</v>
      </c>
      <c r="DW21" s="63" t="n">
        <v>736.9</v>
      </c>
      <c r="DX21" s="63" t="n">
        <v>736.1</v>
      </c>
      <c r="DY21" s="63" t="n">
        <v>738.7</v>
      </c>
      <c r="DZ21" s="63" t="n">
        <v>746.9</v>
      </c>
      <c r="EA21" s="63" t="n">
        <v>755.3</v>
      </c>
      <c r="EB21" s="63" t="n">
        <v>758.1</v>
      </c>
      <c r="EC21" s="63" t="n">
        <v>760.8</v>
      </c>
      <c r="ED21" s="63" t="n">
        <v>767.1</v>
      </c>
      <c r="EE21" s="63" t="n">
        <v>777.8</v>
      </c>
      <c r="EF21" s="63" t="n">
        <v>787.7</v>
      </c>
      <c r="EG21" s="63" t="n">
        <v>800.1</v>
      </c>
      <c r="EH21" s="63" t="n">
        <v>813.4</v>
      </c>
      <c r="EI21" s="63" t="n">
        <v>828</v>
      </c>
      <c r="EJ21" s="63" t="n">
        <v>843.7</v>
      </c>
      <c r="EK21" s="63" t="n">
        <v>849.5</v>
      </c>
      <c r="EL21" s="63" t="n">
        <v>862.7</v>
      </c>
      <c r="EM21" s="63" t="n">
        <v>871</v>
      </c>
      <c r="EN21" s="63" t="n">
        <v>884.2</v>
      </c>
      <c r="EO21" s="63" t="n">
        <v>894.1</v>
      </c>
      <c r="EP21" s="63" t="n">
        <v>917.9</v>
      </c>
      <c r="EQ21" s="63" t="n">
        <v>922.7</v>
      </c>
      <c r="ER21" s="63" t="n">
        <v>927.2</v>
      </c>
      <c r="ES21" s="63" t="n">
        <v>940.8</v>
      </c>
      <c r="ET21" s="63" t="n">
        <v>960.4</v>
      </c>
      <c r="EU21" s="63" t="n">
        <v>962</v>
      </c>
      <c r="EV21" s="63" t="n">
        <v>965.3</v>
      </c>
      <c r="EW21" s="63" t="n">
        <v>976.9</v>
      </c>
      <c r="EX21" s="63" t="n">
        <v>988.8</v>
      </c>
      <c r="EY21" s="63" t="n">
        <v>991</v>
      </c>
      <c r="EZ21" s="63" t="n">
        <v>996.4</v>
      </c>
      <c r="FA21" s="63" t="n">
        <v>996.6</v>
      </c>
      <c r="FB21" s="63" t="n">
        <v>964.7</v>
      </c>
      <c r="FC21" s="63" t="n">
        <v>971.2</v>
      </c>
      <c r="FD21" s="63" t="n">
        <v>968.8</v>
      </c>
      <c r="FE21" s="63" t="n">
        <v>972.2</v>
      </c>
      <c r="FF21" s="63" t="n">
        <v>978.6</v>
      </c>
      <c r="FG21" s="63" t="n">
        <v>989.5</v>
      </c>
      <c r="FH21" s="63" t="n">
        <v>992.3</v>
      </c>
      <c r="FI21" s="63" t="n">
        <v>994.3</v>
      </c>
      <c r="FJ21" s="63" t="n">
        <v>916.2</v>
      </c>
      <c r="FK21" s="63" t="n">
        <v>918.9</v>
      </c>
      <c r="FL21" s="63" t="n">
        <v>927.3</v>
      </c>
      <c r="FM21" s="63" t="n">
        <v>921.9</v>
      </c>
      <c r="FN21" s="63" t="n">
        <v>944.9</v>
      </c>
      <c r="FO21" s="63" t="n">
        <v>949.4</v>
      </c>
      <c r="FP21" s="63" t="n">
        <v>952.3</v>
      </c>
      <c r="FQ21" s="63" t="n">
        <v>974.1</v>
      </c>
      <c r="FR21" s="63" t="n">
        <v>1095.9</v>
      </c>
      <c r="FS21" s="63" t="n">
        <v>1108.2</v>
      </c>
      <c r="FT21" s="63" t="n">
        <v>1111.4</v>
      </c>
      <c r="FU21" s="63" t="n">
        <v>1122.3</v>
      </c>
      <c r="FV21" s="63" t="n">
        <v>1145</v>
      </c>
      <c r="FW21" s="63" t="n">
        <v>1149.7</v>
      </c>
      <c r="FX21" s="63" t="n">
        <v>1161.4</v>
      </c>
      <c r="FY21" s="63" t="n">
        <v>1179.1</v>
      </c>
      <c r="FZ21" s="63" t="n">
        <v>1194.2</v>
      </c>
      <c r="GA21" s="63" t="n">
        <v>1206.1</v>
      </c>
      <c r="GB21" s="63" t="n">
        <v>1216.1</v>
      </c>
      <c r="GC21" s="63" t="n">
        <v>1223.6</v>
      </c>
      <c r="GD21" s="63" t="n">
        <v>1230.8</v>
      </c>
      <c r="GE21" s="63" t="n">
        <v>1237</v>
      </c>
      <c r="GF21" s="63" t="n">
        <v>1248.1</v>
      </c>
      <c r="GG21" s="63" t="n">
        <v>1261.5</v>
      </c>
      <c r="GH21" s="63" t="n">
        <v>1282.6</v>
      </c>
      <c r="GI21" s="63" t="n">
        <v>1294.9</v>
      </c>
      <c r="GJ21" s="63" t="n">
        <v>1310.1</v>
      </c>
      <c r="GK21" s="63" t="n">
        <v>1329.1</v>
      </c>
      <c r="GL21" s="63" t="n">
        <v>1349.1</v>
      </c>
      <c r="GM21" s="63" t="n">
        <v>1359</v>
      </c>
      <c r="GN21" s="63" t="n">
        <v>1375.7</v>
      </c>
      <c r="GO21" s="63" t="n">
        <v>1384.3</v>
      </c>
      <c r="GP21" s="63" t="n">
        <v>1416.8</v>
      </c>
      <c r="GQ21" s="63" t="n">
        <v>1424.1</v>
      </c>
      <c r="GR21" s="63" t="n">
        <v>1430.6</v>
      </c>
      <c r="GS21" s="63" t="n">
        <v>1448.4</v>
      </c>
      <c r="GT21" s="63" t="n">
        <v>1473.5</v>
      </c>
      <c r="GU21" s="63" t="n">
        <v>1402.7</v>
      </c>
      <c r="GV21" s="63" t="n">
        <v>1452.4</v>
      </c>
      <c r="GW21" s="63" t="n">
        <v>1489.7</v>
      </c>
      <c r="GX21" s="63" t="n">
        <v>1505.9</v>
      </c>
      <c r="GY21" s="63" t="n">
        <v>1541.8</v>
      </c>
      <c r="GZ21" s="63" t="n">
        <v>1579.4</v>
      </c>
      <c r="HA21" s="63" t="n">
        <v>1626.3</v>
      </c>
      <c r="HB21" s="63" t="n">
        <v>1668.8</v>
      </c>
      <c r="HC21" t="n">
        <v>1690.4</v>
      </c>
      <c r="HD21" t="n">
        <v>1731.9</v>
      </c>
      <c r="HE21" t="n">
        <v>1738.6</v>
      </c>
      <c r="HF21" t="n">
        <v>1779.9</v>
      </c>
      <c r="HG21" t="n">
        <v>1802.3</v>
      </c>
    </row>
    <row r="22">
      <c r="A22" s="63" t="s">
        <v>2547</v>
      </c>
      <c r="B22" s="63" t="n">
        <v>19.443</v>
      </c>
      <c r="C22" s="63" t="n">
        <v>19.659</v>
      </c>
      <c r="D22" s="63" t="n">
        <v>19.85</v>
      </c>
      <c r="E22" s="63" t="n">
        <v>20.107</v>
      </c>
      <c r="F22" s="63" t="n">
        <v>20.297</v>
      </c>
      <c r="G22" s="63" t="n">
        <v>20.528</v>
      </c>
      <c r="H22" s="63" t="n">
        <v>20.729</v>
      </c>
      <c r="I22" s="63" t="n">
        <v>20.857</v>
      </c>
      <c r="J22" s="63" t="n">
        <v>21.076</v>
      </c>
      <c r="K22" s="63" t="n">
        <v>21.198</v>
      </c>
      <c r="L22" s="63" t="n">
        <v>21.384</v>
      </c>
      <c r="M22" s="63" t="n">
        <v>21.559</v>
      </c>
      <c r="N22" s="63" t="n">
        <v>21.821</v>
      </c>
      <c r="O22" s="63" t="n">
        <v>22.241</v>
      </c>
      <c r="P22" s="63" t="n">
        <v>22.647</v>
      </c>
      <c r="Q22" s="63" t="n">
        <v>23.112</v>
      </c>
      <c r="R22" s="63" t="n">
        <v>23.8</v>
      </c>
      <c r="S22" s="63" t="n">
        <v>24.474</v>
      </c>
      <c r="T22" s="63" t="n">
        <v>25.134</v>
      </c>
      <c r="U22" s="63" t="n">
        <v>25.77</v>
      </c>
      <c r="V22" s="63" t="n">
        <v>26.251</v>
      </c>
      <c r="W22" s="63" t="n">
        <v>26.571</v>
      </c>
      <c r="X22" s="63" t="n">
        <v>27.067</v>
      </c>
      <c r="Y22" s="63" t="n">
        <v>27.521</v>
      </c>
      <c r="Z22" s="63" t="n">
        <v>27.826</v>
      </c>
      <c r="AA22" s="63" t="n">
        <v>28.06</v>
      </c>
      <c r="AB22" s="63" t="n">
        <v>28.488</v>
      </c>
      <c r="AC22" s="63" t="n">
        <v>28.938</v>
      </c>
      <c r="AD22" s="63" t="n">
        <v>29.46</v>
      </c>
      <c r="AE22" s="63" t="n">
        <v>29.963</v>
      </c>
      <c r="AF22" s="63" t="n">
        <v>30.414</v>
      </c>
      <c r="AG22" s="63" t="n">
        <v>30.846</v>
      </c>
      <c r="AH22" s="63" t="n">
        <v>31.35</v>
      </c>
      <c r="AI22" s="63" t="n">
        <v>31.994</v>
      </c>
      <c r="AJ22" s="63" t="n">
        <v>32.556</v>
      </c>
      <c r="AK22" s="63" t="n">
        <v>33.172</v>
      </c>
      <c r="AL22" s="63" t="n">
        <v>33.798</v>
      </c>
      <c r="AM22" s="63" t="n">
        <v>34.723</v>
      </c>
      <c r="AN22" s="63" t="n">
        <v>35.585</v>
      </c>
      <c r="AO22" s="63" t="n">
        <v>36.448</v>
      </c>
      <c r="AP22" s="63" t="n">
        <v>37.542</v>
      </c>
      <c r="AQ22" s="63" t="n">
        <v>38.462</v>
      </c>
      <c r="AR22" s="63" t="n">
        <v>39.362</v>
      </c>
      <c r="AS22" s="63" t="n">
        <v>40.337</v>
      </c>
      <c r="AT22" s="63" t="n">
        <v>41.385</v>
      </c>
      <c r="AU22" s="63" t="n">
        <v>42.079</v>
      </c>
      <c r="AV22" s="63" t="n">
        <v>42.772</v>
      </c>
      <c r="AW22" s="63" t="n">
        <v>43.426</v>
      </c>
      <c r="AX22" s="63" t="n">
        <v>43.975</v>
      </c>
      <c r="AY22" s="63" t="n">
        <v>44.397</v>
      </c>
      <c r="AZ22" s="63" t="n">
        <v>45.096</v>
      </c>
      <c r="BA22" s="63" t="n">
        <v>45.592</v>
      </c>
      <c r="BB22" s="63" t="n">
        <v>45.967</v>
      </c>
      <c r="BC22" s="63" t="n">
        <v>46.387</v>
      </c>
      <c r="BD22" s="63" t="n">
        <v>46.997</v>
      </c>
      <c r="BE22" s="63" t="n">
        <v>47.309</v>
      </c>
      <c r="BF22" s="63" t="n">
        <v>47.823</v>
      </c>
      <c r="BG22" s="63" t="n">
        <v>48.288</v>
      </c>
      <c r="BH22" s="63" t="n">
        <v>48.661</v>
      </c>
      <c r="BI22" s="63" t="n">
        <v>48.962</v>
      </c>
      <c r="BJ22" s="63" t="n">
        <v>49.538</v>
      </c>
      <c r="BK22" s="63" t="n">
        <v>49.94</v>
      </c>
      <c r="BL22" s="63" t="n">
        <v>50.332</v>
      </c>
      <c r="BM22" s="63" t="n">
        <v>50.683</v>
      </c>
      <c r="BN22" s="63" t="n">
        <v>51.044</v>
      </c>
      <c r="BO22" s="63" t="n">
        <v>50.991</v>
      </c>
      <c r="BP22" s="63" t="n">
        <v>51.26</v>
      </c>
      <c r="BQ22" s="63" t="n">
        <v>51.57</v>
      </c>
      <c r="BR22" s="63" t="n">
        <v>52.057</v>
      </c>
      <c r="BS22" s="63" t="n">
        <v>52.559</v>
      </c>
      <c r="BT22" s="63" t="n">
        <v>53.056</v>
      </c>
      <c r="BU22" s="63" t="n">
        <v>53.514</v>
      </c>
      <c r="BV22" s="63" t="n">
        <v>53.936</v>
      </c>
      <c r="BW22" s="63" t="n">
        <v>54.532</v>
      </c>
      <c r="BX22" s="63" t="n">
        <v>55.204</v>
      </c>
      <c r="BY22" s="63" t="n">
        <v>55.762</v>
      </c>
      <c r="BZ22" s="63" t="n">
        <v>56.404</v>
      </c>
      <c r="CA22" s="63" t="n">
        <v>57.165</v>
      </c>
      <c r="CB22" s="63" t="n">
        <v>57.503</v>
      </c>
      <c r="CC22" s="63" t="n">
        <v>57.957</v>
      </c>
      <c r="CD22" s="63" t="n">
        <v>58.799</v>
      </c>
      <c r="CE22" s="63" t="n">
        <v>59.333</v>
      </c>
      <c r="CF22" s="63" t="n">
        <v>60.087</v>
      </c>
      <c r="CG22" s="63" t="n">
        <v>60.882</v>
      </c>
      <c r="CH22" s="63" t="n">
        <v>61.201</v>
      </c>
      <c r="CI22" s="63" t="n">
        <v>61.534</v>
      </c>
      <c r="CJ22" s="63" t="n">
        <v>61.951</v>
      </c>
      <c r="CK22" s="63" t="n">
        <v>62.4</v>
      </c>
      <c r="CL22" s="63" t="n">
        <v>62.79</v>
      </c>
      <c r="CM22" s="63" t="n">
        <v>63.207</v>
      </c>
      <c r="CN22" s="63" t="n">
        <v>63.61</v>
      </c>
      <c r="CO22" s="63" t="n">
        <v>64.054</v>
      </c>
      <c r="CP22" s="63" t="n">
        <v>64.436</v>
      </c>
      <c r="CQ22" s="63" t="n">
        <v>64.869</v>
      </c>
      <c r="CR22" s="63" t="n">
        <v>65.151</v>
      </c>
      <c r="CS22" s="63" t="n">
        <v>65.527</v>
      </c>
      <c r="CT22" s="63" t="n">
        <v>65.761</v>
      </c>
      <c r="CU22" s="63" t="n">
        <v>66.128</v>
      </c>
      <c r="CV22" s="63" t="n">
        <v>66.603</v>
      </c>
      <c r="CW22" s="63" t="n">
        <v>66.916</v>
      </c>
      <c r="CX22" s="63" t="n">
        <v>67.244</v>
      </c>
      <c r="CY22" s="63" t="n">
        <v>67.635</v>
      </c>
      <c r="CZ22" s="63" t="n">
        <v>67.912</v>
      </c>
      <c r="DA22" s="63" t="n">
        <v>68.21</v>
      </c>
      <c r="DB22" s="63" t="n">
        <v>68.589</v>
      </c>
      <c r="DC22" s="63" t="n">
        <v>69.048</v>
      </c>
      <c r="DD22" s="63" t="n">
        <v>69.342</v>
      </c>
      <c r="DE22" s="63" t="n">
        <v>69.815</v>
      </c>
      <c r="DF22" s="63" t="n">
        <v>70.124</v>
      </c>
      <c r="DG22" s="63" t="n">
        <v>70.3</v>
      </c>
      <c r="DH22" s="63" t="n">
        <v>70.485</v>
      </c>
      <c r="DI22" s="63" t="n">
        <v>70.707</v>
      </c>
      <c r="DJ22" s="63" t="n">
        <v>70.713</v>
      </c>
      <c r="DK22" s="63" t="n">
        <v>70.84</v>
      </c>
      <c r="DL22" s="63" t="n">
        <v>71.058</v>
      </c>
      <c r="DM22" s="63" t="n">
        <v>71.245</v>
      </c>
      <c r="DN22" s="63" t="n">
        <v>71.384</v>
      </c>
      <c r="DO22" s="63" t="n">
        <v>71.789</v>
      </c>
      <c r="DP22" s="63" t="n">
        <v>72.183</v>
      </c>
      <c r="DQ22" s="63" t="n">
        <v>72.622</v>
      </c>
      <c r="DR22" s="63" t="n">
        <v>73.212</v>
      </c>
      <c r="DS22" s="63" t="n">
        <v>73.562</v>
      </c>
      <c r="DT22" s="63" t="n">
        <v>74.037</v>
      </c>
      <c r="DU22" s="63" t="n">
        <v>74.457</v>
      </c>
      <c r="DV22" s="63" t="n">
        <v>75.011</v>
      </c>
      <c r="DW22" s="63" t="n">
        <v>75.363</v>
      </c>
      <c r="DX22" s="63" t="n">
        <v>75.401</v>
      </c>
      <c r="DY22" s="63" t="n">
        <v>75.431</v>
      </c>
      <c r="DZ22" s="63" t="n">
        <v>75.582</v>
      </c>
      <c r="EA22" s="63" t="n">
        <v>76.142</v>
      </c>
      <c r="EB22" s="63" t="n">
        <v>76.535</v>
      </c>
      <c r="EC22" s="63" t="n">
        <v>76.892</v>
      </c>
      <c r="ED22" s="63" t="n">
        <v>77.48</v>
      </c>
      <c r="EE22" s="63" t="n">
        <v>77.557</v>
      </c>
      <c r="EF22" s="63" t="n">
        <v>78.068</v>
      </c>
      <c r="EG22" s="63" t="n">
        <v>78.451</v>
      </c>
      <c r="EH22" s="63" t="n">
        <v>79.056</v>
      </c>
      <c r="EI22" s="63" t="n">
        <v>79.587</v>
      </c>
      <c r="EJ22" s="63" t="n">
        <v>79.979</v>
      </c>
      <c r="EK22" s="63" t="n">
        <v>80.662</v>
      </c>
      <c r="EL22" s="63" t="n">
        <v>81.131</v>
      </c>
      <c r="EM22" s="63" t="n">
        <v>81.644</v>
      </c>
      <c r="EN22" s="63" t="n">
        <v>82.526</v>
      </c>
      <c r="EO22" s="63" t="n">
        <v>83.184</v>
      </c>
      <c r="EP22" s="63" t="n">
        <v>83.617</v>
      </c>
      <c r="EQ22" s="63" t="n">
        <v>84.352</v>
      </c>
      <c r="ER22" s="63" t="n">
        <v>84.959</v>
      </c>
      <c r="ES22" s="63" t="n">
        <v>84.818</v>
      </c>
      <c r="ET22" s="63" t="n">
        <v>85.593</v>
      </c>
      <c r="EU22" s="63" t="n">
        <v>86.319</v>
      </c>
      <c r="EV22" s="63" t="n">
        <v>86.808</v>
      </c>
      <c r="EW22" s="63" t="n">
        <v>87.691</v>
      </c>
      <c r="EX22" s="63" t="n">
        <v>88.407</v>
      </c>
      <c r="EY22" s="63" t="n">
        <v>89.269</v>
      </c>
      <c r="EZ22" s="63" t="n">
        <v>90.222</v>
      </c>
      <c r="FA22" s="63" t="n">
        <v>88.781</v>
      </c>
      <c r="FB22" s="63" t="n">
        <v>88.181</v>
      </c>
      <c r="FC22" s="63" t="n">
        <v>88.531</v>
      </c>
      <c r="FD22" s="63" t="n">
        <v>89.141</v>
      </c>
      <c r="FE22" s="63" t="n">
        <v>89.828</v>
      </c>
      <c r="FF22" s="63" t="n">
        <v>90.175</v>
      </c>
      <c r="FG22" s="63" t="n">
        <v>90.314</v>
      </c>
      <c r="FH22" s="63" t="n">
        <v>90.488</v>
      </c>
      <c r="FI22" s="63" t="n">
        <v>91.068</v>
      </c>
      <c r="FJ22" s="63" t="n">
        <v>91.833</v>
      </c>
      <c r="FK22" s="63" t="n">
        <v>92.737</v>
      </c>
      <c r="FL22" s="63" t="n">
        <v>93.166</v>
      </c>
      <c r="FM22" s="63" t="n">
        <v>93.474</v>
      </c>
      <c r="FN22" s="63" t="n">
        <v>94.093</v>
      </c>
      <c r="FO22" s="63" t="n">
        <v>94.32</v>
      </c>
      <c r="FP22" s="63" t="n">
        <v>94.594</v>
      </c>
      <c r="FQ22" s="63" t="n">
        <v>95.124</v>
      </c>
      <c r="FR22" s="63" t="n">
        <v>95.458</v>
      </c>
      <c r="FS22" s="63" t="n">
        <v>95.506</v>
      </c>
      <c r="FT22" s="63" t="n">
        <v>95.899</v>
      </c>
      <c r="FU22" s="63" t="n">
        <v>96.252</v>
      </c>
      <c r="FV22" s="63" t="n">
        <v>96.694</v>
      </c>
      <c r="FW22" s="63" t="n">
        <v>97.126</v>
      </c>
      <c r="FX22" s="63" t="n">
        <v>97.392</v>
      </c>
      <c r="FY22" s="63" t="n">
        <v>97.263</v>
      </c>
      <c r="FZ22" s="63" t="n">
        <v>96.827</v>
      </c>
      <c r="GA22" s="63" t="n">
        <v>97.311</v>
      </c>
      <c r="GB22" s="63" t="n">
        <v>97.563</v>
      </c>
      <c r="GC22" s="63" t="n">
        <v>97.488</v>
      </c>
      <c r="GD22" s="63" t="n">
        <v>97.535</v>
      </c>
      <c r="GE22" s="63" t="n">
        <v>98.154</v>
      </c>
      <c r="GF22" s="63" t="n">
        <v>98.492</v>
      </c>
      <c r="GG22" s="63" t="n">
        <v>98.943</v>
      </c>
      <c r="GH22" s="63" t="n">
        <v>99.52</v>
      </c>
      <c r="GI22" s="63" t="n">
        <v>99.72</v>
      </c>
      <c r="GJ22" s="63" t="n">
        <v>100.073</v>
      </c>
      <c r="GK22" s="63" t="n">
        <v>100.672</v>
      </c>
      <c r="GL22" s="63" t="n">
        <v>101.377</v>
      </c>
      <c r="GM22" s="63" t="n">
        <v>101.91</v>
      </c>
      <c r="GN22" s="63" t="n">
        <v>102.252</v>
      </c>
      <c r="GO22" s="63" t="n">
        <v>102.64</v>
      </c>
      <c r="GP22" s="63" t="n">
        <v>102.875</v>
      </c>
      <c r="GQ22" s="63" t="n">
        <v>103.419</v>
      </c>
      <c r="GR22" s="63" t="n">
        <v>103.67</v>
      </c>
      <c r="GS22" s="63" t="n">
        <v>104.073</v>
      </c>
      <c r="GT22" s="63" t="n">
        <v>104.406</v>
      </c>
      <c r="GU22" s="63" t="n">
        <v>103.949</v>
      </c>
      <c r="GV22" s="63" t="n">
        <v>104.801</v>
      </c>
      <c r="GW22" s="63" t="n">
        <v>105.319</v>
      </c>
      <c r="GX22" s="63" t="n">
        <v>106.547</v>
      </c>
      <c r="GY22" s="63" t="n">
        <v>108.174</v>
      </c>
      <c r="GZ22" s="63" t="n">
        <v>109.673</v>
      </c>
      <c r="HA22" s="63" t="n">
        <v>111.487</v>
      </c>
      <c r="HB22" s="63" t="n">
        <v>113.574</v>
      </c>
      <c r="HC22" t="n">
        <v>115.568</v>
      </c>
      <c r="HD22" t="n">
        <v>116.902</v>
      </c>
      <c r="HE22" t="n">
        <v>118.098</v>
      </c>
      <c r="HF22" t="n">
        <v>119.309</v>
      </c>
      <c r="HG22" t="n">
        <v>120.044</v>
      </c>
    </row>
    <row r="23">
      <c r="A23" s="63" t="s">
        <v>2548</v>
      </c>
      <c r="B23" s="63" t="n">
        <v>133.6</v>
      </c>
      <c r="C23" s="63" t="n">
        <v>131.8</v>
      </c>
      <c r="D23" s="63" t="n">
        <v>132.4</v>
      </c>
      <c r="E23" s="63" t="n">
        <v>133.5</v>
      </c>
      <c r="F23" s="63" t="n">
        <v>133.3</v>
      </c>
      <c r="G23" s="63" t="n">
        <v>134.3</v>
      </c>
      <c r="H23" s="63" t="n">
        <v>135.6</v>
      </c>
      <c r="I23" s="63" t="n">
        <v>134.7</v>
      </c>
      <c r="J23" s="63" t="n">
        <v>141.4</v>
      </c>
      <c r="K23" s="63" t="n">
        <v>144.2</v>
      </c>
      <c r="L23" s="63" t="n">
        <v>138.8</v>
      </c>
      <c r="M23" s="63" t="n">
        <v>142.2</v>
      </c>
      <c r="N23" s="63" t="n">
        <v>146.4</v>
      </c>
      <c r="O23" s="63" t="n">
        <v>146.5</v>
      </c>
      <c r="P23" s="63" t="n">
        <v>144.2</v>
      </c>
      <c r="Q23" s="63" t="n">
        <v>147.6</v>
      </c>
      <c r="R23" s="63" t="n">
        <v>152.7</v>
      </c>
      <c r="S23" s="63" t="n">
        <v>154.9</v>
      </c>
      <c r="T23" s="63" t="n">
        <v>160.4</v>
      </c>
      <c r="U23" s="63" t="n">
        <v>167.4</v>
      </c>
      <c r="V23" s="63" t="n">
        <v>168.6</v>
      </c>
      <c r="W23" s="63" t="n">
        <v>169.4</v>
      </c>
      <c r="X23" s="63" t="n">
        <v>176.1</v>
      </c>
      <c r="Y23" s="63" t="n">
        <v>180.8</v>
      </c>
      <c r="Z23" s="63" t="n">
        <v>181.6</v>
      </c>
      <c r="AA23" s="63" t="n">
        <v>182.5</v>
      </c>
      <c r="AB23" s="63" t="n">
        <v>184.9</v>
      </c>
      <c r="AC23" s="63" t="n">
        <v>190.2</v>
      </c>
      <c r="AD23" s="63" t="n">
        <v>194.2</v>
      </c>
      <c r="AE23" s="63" t="n">
        <v>198.9</v>
      </c>
      <c r="AF23" s="63" t="n">
        <v>201.9</v>
      </c>
      <c r="AG23" s="63" t="n">
        <v>206.3</v>
      </c>
      <c r="AH23" s="63" t="n">
        <v>208.8</v>
      </c>
      <c r="AI23" s="63" t="n">
        <v>217</v>
      </c>
      <c r="AJ23" s="63" t="n">
        <v>222.1</v>
      </c>
      <c r="AK23" s="63" t="n">
        <v>227.8</v>
      </c>
      <c r="AL23" s="63" t="n">
        <v>231.7</v>
      </c>
      <c r="AM23" s="63" t="n">
        <v>237.6</v>
      </c>
      <c r="AN23" s="63" t="n">
        <v>243.7</v>
      </c>
      <c r="AO23" s="63" t="n">
        <v>249.3</v>
      </c>
      <c r="AP23" s="63" t="n">
        <v>261.1</v>
      </c>
      <c r="AQ23" s="63" t="n">
        <v>276.5</v>
      </c>
      <c r="AR23" s="63" t="n">
        <v>276.1</v>
      </c>
      <c r="AS23" s="63" t="n">
        <v>285.8</v>
      </c>
      <c r="AT23" s="63" t="n">
        <v>297.2</v>
      </c>
      <c r="AU23" s="63" t="n">
        <v>311.9</v>
      </c>
      <c r="AV23" s="63" t="n">
        <v>317.4</v>
      </c>
      <c r="AW23" s="63" t="n">
        <v>329.3</v>
      </c>
      <c r="AX23" s="63" t="n">
        <v>334.9</v>
      </c>
      <c r="AY23" s="63" t="n">
        <v>342.9</v>
      </c>
      <c r="AZ23" s="63" t="n">
        <v>351.5</v>
      </c>
      <c r="BA23" s="63" t="n">
        <v>364.1</v>
      </c>
      <c r="BB23" s="63" t="n">
        <v>370.5</v>
      </c>
      <c r="BC23" s="63" t="n">
        <v>380.3</v>
      </c>
      <c r="BD23" s="63" t="n">
        <v>394.4</v>
      </c>
      <c r="BE23" s="63" t="n">
        <v>384.2</v>
      </c>
      <c r="BF23" s="63" t="n">
        <v>392.4</v>
      </c>
      <c r="BG23" s="63" t="n">
        <v>408.3</v>
      </c>
      <c r="BH23" s="63" t="n">
        <v>414</v>
      </c>
      <c r="BI23" s="63" t="n">
        <v>432.5</v>
      </c>
      <c r="BJ23" s="63" t="n">
        <v>434.8</v>
      </c>
      <c r="BK23" s="63" t="n">
        <v>447.3</v>
      </c>
      <c r="BL23" s="63" t="n">
        <v>463.1</v>
      </c>
      <c r="BM23" s="63" t="n">
        <v>466.4</v>
      </c>
      <c r="BN23" s="63" t="n">
        <v>464</v>
      </c>
      <c r="BO23" s="63" t="n">
        <v>477.8</v>
      </c>
      <c r="BP23" s="63" t="n">
        <v>495.1</v>
      </c>
      <c r="BQ23" s="63" t="n">
        <v>489.8</v>
      </c>
      <c r="BR23" s="63" t="n">
        <v>492.1</v>
      </c>
      <c r="BS23" s="63" t="n">
        <v>501.2</v>
      </c>
      <c r="BT23" s="63" t="n">
        <v>504.1</v>
      </c>
      <c r="BU23" s="63" t="n">
        <v>513.7</v>
      </c>
      <c r="BV23" s="63" t="n">
        <v>505.8</v>
      </c>
      <c r="BW23" s="63" t="n">
        <v>506.9</v>
      </c>
      <c r="BX23" s="63" t="n">
        <v>507.4</v>
      </c>
      <c r="BY23" s="63" t="n">
        <v>525.6</v>
      </c>
      <c r="BZ23" s="63" t="n">
        <v>519.9</v>
      </c>
      <c r="CA23" s="63" t="n">
        <v>534.3</v>
      </c>
      <c r="CB23" s="63" t="n">
        <v>541.4</v>
      </c>
      <c r="CC23" s="63" t="n">
        <v>540.8</v>
      </c>
      <c r="CD23" s="63" t="n">
        <v>553.7</v>
      </c>
      <c r="CE23" s="63" t="n">
        <v>563.9</v>
      </c>
      <c r="CF23" s="63" t="n">
        <v>562.2</v>
      </c>
      <c r="CG23" s="63" t="n">
        <v>569.7</v>
      </c>
      <c r="CH23" s="63" t="n">
        <v>581.4</v>
      </c>
      <c r="CI23" s="63" t="n">
        <v>586.6</v>
      </c>
      <c r="CJ23" s="63" t="n">
        <v>586.3</v>
      </c>
      <c r="CK23" s="63" t="n">
        <v>577.4</v>
      </c>
      <c r="CL23" s="63" t="n">
        <v>580.3</v>
      </c>
      <c r="CM23" s="63" t="n">
        <v>580.9</v>
      </c>
      <c r="CN23" s="63" t="n">
        <v>594.2</v>
      </c>
      <c r="CO23" s="63" t="n">
        <v>598.4</v>
      </c>
      <c r="CP23" s="63" t="n">
        <v>580.3</v>
      </c>
      <c r="CQ23" s="63" t="n">
        <v>576.7</v>
      </c>
      <c r="CR23" s="63" t="n">
        <v>578.7</v>
      </c>
      <c r="CS23" s="63" t="n">
        <v>584.9</v>
      </c>
      <c r="CT23" s="63" t="n">
        <v>567</v>
      </c>
      <c r="CU23" s="63" t="n">
        <v>569.4</v>
      </c>
      <c r="CV23" s="63" t="n">
        <v>586.5</v>
      </c>
      <c r="CW23" s="63" t="n">
        <v>575.8</v>
      </c>
      <c r="CX23" s="63" t="n">
        <v>579.1</v>
      </c>
      <c r="CY23" s="63" t="n">
        <v>581</v>
      </c>
      <c r="CZ23" s="63" t="n">
        <v>579.3</v>
      </c>
      <c r="DA23" s="63" t="n">
        <v>567.3</v>
      </c>
      <c r="DB23" s="63" t="n">
        <v>579.8</v>
      </c>
      <c r="DC23" s="63" t="n">
        <v>582.1</v>
      </c>
      <c r="DD23" s="63" t="n">
        <v>577.8</v>
      </c>
      <c r="DE23" s="63" t="n">
        <v>576.9</v>
      </c>
      <c r="DF23" s="63" t="n">
        <v>570.7</v>
      </c>
      <c r="DG23" s="63" t="n">
        <v>587.2</v>
      </c>
      <c r="DH23" s="63" t="n">
        <v>586</v>
      </c>
      <c r="DI23" s="63" t="n">
        <v>589.2</v>
      </c>
      <c r="DJ23" s="63" t="n">
        <v>572.2</v>
      </c>
      <c r="DK23" s="63" t="n">
        <v>587.1</v>
      </c>
      <c r="DL23" s="63" t="n">
        <v>588.6</v>
      </c>
      <c r="DM23" s="63" t="n">
        <v>594.2</v>
      </c>
      <c r="DN23" s="63" t="n">
        <v>595.1</v>
      </c>
      <c r="DO23" s="63" t="n">
        <v>599.2</v>
      </c>
      <c r="DP23" s="63" t="n">
        <v>614.2</v>
      </c>
      <c r="DQ23" s="63" t="n">
        <v>634.3</v>
      </c>
      <c r="DR23" s="63" t="n">
        <v>619.4</v>
      </c>
      <c r="DS23" s="63" t="n">
        <v>641.2</v>
      </c>
      <c r="DT23" s="63" t="n">
        <v>633.6</v>
      </c>
      <c r="DU23" s="63" t="n">
        <v>638.2</v>
      </c>
      <c r="DV23" s="63" t="n">
        <v>653.3</v>
      </c>
      <c r="DW23" s="63" t="n">
        <v>666.2</v>
      </c>
      <c r="DX23" s="63" t="n">
        <v>674.4</v>
      </c>
      <c r="DY23" s="63" t="n">
        <v>686.9</v>
      </c>
      <c r="DZ23" s="63" t="n">
        <v>714</v>
      </c>
      <c r="EA23" s="63" t="n">
        <v>734.8</v>
      </c>
      <c r="EB23" s="63" t="n">
        <v>748.4</v>
      </c>
      <c r="EC23" s="63" t="n">
        <v>775.2</v>
      </c>
      <c r="ED23" s="63" t="n">
        <v>792.7</v>
      </c>
      <c r="EE23" s="63" t="n">
        <v>826</v>
      </c>
      <c r="EF23" s="63" t="n">
        <v>833.3</v>
      </c>
      <c r="EG23" s="63" t="n">
        <v>855.1</v>
      </c>
      <c r="EH23" s="63" t="n">
        <v>871.8</v>
      </c>
      <c r="EI23" s="63" t="n">
        <v>884.6</v>
      </c>
      <c r="EJ23" s="63" t="n">
        <v>902.5</v>
      </c>
      <c r="EK23" s="63" t="n">
        <v>909.6</v>
      </c>
      <c r="EL23" s="63" t="n">
        <v>931.8</v>
      </c>
      <c r="EM23" s="63" t="n">
        <v>939.3</v>
      </c>
      <c r="EN23" s="63" t="n">
        <v>956.4</v>
      </c>
      <c r="EO23" s="63" t="n">
        <v>963.7</v>
      </c>
      <c r="EP23" s="63" t="n">
        <v>997.1</v>
      </c>
      <c r="EQ23" s="63" t="n">
        <v>997.2</v>
      </c>
      <c r="ER23" s="63" t="n">
        <v>995.4</v>
      </c>
      <c r="ES23" s="63" t="n">
        <v>1015.1</v>
      </c>
      <c r="ET23" s="63" t="n">
        <v>1017.5</v>
      </c>
      <c r="EU23" s="63" t="n">
        <v>1042.5</v>
      </c>
      <c r="EV23" s="63" t="n">
        <v>1058.8</v>
      </c>
      <c r="EW23" s="63" t="n">
        <v>1085.3</v>
      </c>
      <c r="EX23" s="63" t="n">
        <v>1111.2</v>
      </c>
      <c r="EY23" s="63" t="n">
        <v>1146.6</v>
      </c>
      <c r="EZ23" s="63" t="n">
        <v>1170.2</v>
      </c>
      <c r="FA23" s="63" t="n">
        <v>1179.8</v>
      </c>
      <c r="FB23" s="63" t="n">
        <v>1185.2</v>
      </c>
      <c r="FC23" s="63" t="n">
        <v>1213.5</v>
      </c>
      <c r="FD23" s="63" t="n">
        <v>1228.3</v>
      </c>
      <c r="FE23" s="63" t="n">
        <v>1256.2</v>
      </c>
      <c r="FF23" s="63" t="n">
        <v>1278.4</v>
      </c>
      <c r="FG23" s="63" t="n">
        <v>1305</v>
      </c>
      <c r="FH23" s="63" t="n">
        <v>1304.3</v>
      </c>
      <c r="FI23" s="63" t="n">
        <v>1312.9</v>
      </c>
      <c r="FJ23" s="63" t="n">
        <v>1306</v>
      </c>
      <c r="FK23" s="63" t="n">
        <v>1312.7</v>
      </c>
      <c r="FL23" s="63" t="n">
        <v>1288.7</v>
      </c>
      <c r="FM23" s="63" t="n">
        <v>1291.7</v>
      </c>
      <c r="FN23" s="63" t="n">
        <v>1296.1</v>
      </c>
      <c r="FO23" s="63" t="n">
        <v>1288.6</v>
      </c>
      <c r="FP23" s="63" t="n">
        <v>1293.8</v>
      </c>
      <c r="FQ23" s="63" t="n">
        <v>1269.6</v>
      </c>
      <c r="FR23" s="63" t="n">
        <v>1240.1</v>
      </c>
      <c r="FS23" s="63" t="n">
        <v>1232.6</v>
      </c>
      <c r="FT23" s="63" t="n">
        <v>1219.6</v>
      </c>
      <c r="FU23" s="63" t="n">
        <v>1217.3</v>
      </c>
      <c r="FV23" s="63" t="n">
        <v>1212.9</v>
      </c>
      <c r="FW23" s="63" t="n">
        <v>1211</v>
      </c>
      <c r="FX23" s="63" t="n">
        <v>1230.6</v>
      </c>
      <c r="FY23" s="63" t="n">
        <v>1213.7</v>
      </c>
      <c r="FZ23" s="63" t="n">
        <v>1216.2</v>
      </c>
      <c r="GA23" s="63" t="n">
        <v>1222.4</v>
      </c>
      <c r="GB23" s="63" t="n">
        <v>1222.4</v>
      </c>
      <c r="GC23" s="63" t="n">
        <v>1230.1</v>
      </c>
      <c r="GD23" s="63" t="n">
        <v>1229.6</v>
      </c>
      <c r="GE23" s="63" t="n">
        <v>1230</v>
      </c>
      <c r="GF23" s="63" t="n">
        <v>1241.3</v>
      </c>
      <c r="GG23" s="63" t="n">
        <v>1248.5</v>
      </c>
      <c r="GH23" s="63" t="n">
        <v>1249.1</v>
      </c>
      <c r="GI23" s="63" t="n">
        <v>1259.9</v>
      </c>
      <c r="GJ23" s="63" t="n">
        <v>1264.6</v>
      </c>
      <c r="GK23" s="63" t="n">
        <v>1290.7</v>
      </c>
      <c r="GL23" s="63" t="n">
        <v>1316.2</v>
      </c>
      <c r="GM23" s="63" t="n">
        <v>1334.7</v>
      </c>
      <c r="GN23" s="63" t="n">
        <v>1358.9</v>
      </c>
      <c r="GO23" s="63" t="n">
        <v>1375.4</v>
      </c>
      <c r="GP23" s="63" t="n">
        <v>1401.1</v>
      </c>
      <c r="GQ23" s="63" t="n">
        <v>1412.1</v>
      </c>
      <c r="GR23" s="63" t="n">
        <v>1433.6</v>
      </c>
      <c r="GS23" s="63" t="n">
        <v>1442</v>
      </c>
      <c r="GT23" s="63" t="n">
        <v>1464.7</v>
      </c>
      <c r="GU23" s="63" t="n">
        <v>1569.8</v>
      </c>
      <c r="GV23" s="63" t="n">
        <v>1527.7</v>
      </c>
      <c r="GW23" s="63" t="n">
        <v>1531.4</v>
      </c>
      <c r="GX23" s="63" t="n">
        <v>1609.9</v>
      </c>
      <c r="GY23" s="63" t="n">
        <v>1588.5</v>
      </c>
      <c r="GZ23" s="63" t="n">
        <v>1576.4</v>
      </c>
      <c r="HA23" s="63" t="n">
        <v>1602.5</v>
      </c>
      <c r="HB23" s="63" t="n">
        <v>1601.7</v>
      </c>
      <c r="HC23" t="n">
        <v>1612.3</v>
      </c>
      <c r="HD23" t="n">
        <v>1636.3</v>
      </c>
      <c r="HE23" t="n">
        <v>1691.8</v>
      </c>
      <c r="HF23" t="n">
        <v>1730.6</v>
      </c>
      <c r="HG23" t="n">
        <v>1744.3</v>
      </c>
    </row>
    <row r="24">
      <c r="A24" s="63" t="s">
        <v>2549</v>
      </c>
      <c r="B24" s="63" t="n">
        <v>114.3</v>
      </c>
      <c r="C24" s="63" t="n">
        <v>117.4</v>
      </c>
      <c r="D24" s="63" t="n">
        <v>122.2</v>
      </c>
      <c r="E24" s="63" t="n">
        <v>125.2</v>
      </c>
      <c r="F24" s="63" t="n">
        <v>128.6</v>
      </c>
      <c r="G24" s="63" t="n">
        <v>131.9</v>
      </c>
      <c r="H24" s="63" t="n">
        <v>134.2</v>
      </c>
      <c r="I24" s="63" t="n">
        <v>137.4</v>
      </c>
      <c r="J24" s="63" t="n">
        <v>140.8</v>
      </c>
      <c r="K24" s="63" t="n">
        <v>142.2</v>
      </c>
      <c r="L24" s="63" t="n">
        <v>145.6</v>
      </c>
      <c r="M24" s="63" t="n">
        <v>149.6</v>
      </c>
      <c r="N24" s="63" t="n">
        <v>153.2</v>
      </c>
      <c r="O24" s="63" t="n">
        <v>156.2</v>
      </c>
      <c r="P24" s="63" t="n">
        <v>159.9</v>
      </c>
      <c r="Q24" s="63" t="n">
        <v>165</v>
      </c>
      <c r="R24" s="63" t="n">
        <v>171.9</v>
      </c>
      <c r="S24" s="63" t="n">
        <v>180.1</v>
      </c>
      <c r="T24" s="63" t="n">
        <v>186.3</v>
      </c>
      <c r="U24" s="63" t="n">
        <v>191.9</v>
      </c>
      <c r="V24" s="63" t="n">
        <v>201.5</v>
      </c>
      <c r="W24" s="63" t="n">
        <v>204</v>
      </c>
      <c r="X24" s="63" t="n">
        <v>209.3</v>
      </c>
      <c r="Y24" s="63" t="n">
        <v>214.8</v>
      </c>
      <c r="Z24" s="63" t="n">
        <v>219.7</v>
      </c>
      <c r="AA24" s="63" t="n">
        <v>218.5</v>
      </c>
      <c r="AB24" s="63" t="n">
        <v>218.6</v>
      </c>
      <c r="AC24" s="63" t="n">
        <v>220.6</v>
      </c>
      <c r="AD24" s="63" t="n">
        <v>227</v>
      </c>
      <c r="AE24" s="63" t="n">
        <v>232.4</v>
      </c>
      <c r="AF24" s="63" t="n">
        <v>236.1</v>
      </c>
      <c r="AG24" s="63" t="n">
        <v>240.5</v>
      </c>
      <c r="AH24" s="63" t="n">
        <v>243.8</v>
      </c>
      <c r="AI24" s="63" t="n">
        <v>255.3</v>
      </c>
      <c r="AJ24" s="63" t="n">
        <v>262.2</v>
      </c>
      <c r="AK24" s="63" t="n">
        <v>268.4</v>
      </c>
      <c r="AL24" s="63" t="n">
        <v>270.1</v>
      </c>
      <c r="AM24" s="63" t="n">
        <v>278.9</v>
      </c>
      <c r="AN24" s="63" t="n">
        <v>289.4</v>
      </c>
      <c r="AO24" s="63" t="n">
        <v>298.4</v>
      </c>
      <c r="AP24" s="63" t="n">
        <v>307.7</v>
      </c>
      <c r="AQ24" s="63" t="n">
        <v>312</v>
      </c>
      <c r="AR24" s="63" t="n">
        <v>316.1</v>
      </c>
      <c r="AS24" s="63" t="n">
        <v>323.1</v>
      </c>
      <c r="AT24" s="63" t="n">
        <v>336.1</v>
      </c>
      <c r="AU24" s="63" t="n">
        <v>336.8</v>
      </c>
      <c r="AV24" s="63" t="n">
        <v>340.3</v>
      </c>
      <c r="AW24" s="63" t="n">
        <v>348.4</v>
      </c>
      <c r="AX24" s="63" t="n">
        <v>353.2</v>
      </c>
      <c r="AY24" s="63" t="n">
        <v>360.2</v>
      </c>
      <c r="AZ24" s="63" t="n">
        <v>365.8</v>
      </c>
      <c r="BA24" s="63" t="n">
        <v>373.3</v>
      </c>
      <c r="BB24" s="63" t="n">
        <v>377.4</v>
      </c>
      <c r="BC24" s="63" t="n">
        <v>380.7</v>
      </c>
      <c r="BD24" s="63" t="n">
        <v>387.8</v>
      </c>
      <c r="BE24" s="63" t="n">
        <v>390.9</v>
      </c>
      <c r="BF24" s="63" t="n">
        <v>401.6</v>
      </c>
      <c r="BG24" s="63" t="n">
        <v>410.8</v>
      </c>
      <c r="BH24" s="63" t="n">
        <v>421.7</v>
      </c>
      <c r="BI24" s="63" t="n">
        <v>430.2</v>
      </c>
      <c r="BJ24" s="63" t="n">
        <v>440.8</v>
      </c>
      <c r="BK24" s="63" t="n">
        <v>453.2</v>
      </c>
      <c r="BL24" s="63" t="n">
        <v>464.3</v>
      </c>
      <c r="BM24" s="63" t="n">
        <v>472.1</v>
      </c>
      <c r="BN24" s="63" t="n">
        <v>482.8</v>
      </c>
      <c r="BO24" s="63" t="n">
        <v>489.7</v>
      </c>
      <c r="BP24" s="63" t="n">
        <v>498.5</v>
      </c>
      <c r="BQ24" s="63" t="n">
        <v>506.6</v>
      </c>
      <c r="BR24" s="63" t="n">
        <v>516.5</v>
      </c>
      <c r="BS24" s="63" t="n">
        <v>524</v>
      </c>
      <c r="BT24" s="63" t="n">
        <v>532.1</v>
      </c>
      <c r="BU24" s="63" t="n">
        <v>542.3</v>
      </c>
      <c r="BV24" s="63" t="n">
        <v>551.1</v>
      </c>
      <c r="BW24" s="63" t="n">
        <v>563.5</v>
      </c>
      <c r="BX24" s="63" t="n">
        <v>570.8</v>
      </c>
      <c r="BY24" s="63" t="n">
        <v>584.3</v>
      </c>
      <c r="BZ24" s="63" t="n">
        <v>596.7</v>
      </c>
      <c r="CA24" s="63" t="n">
        <v>611.5</v>
      </c>
      <c r="CB24" s="63" t="n">
        <v>623.2</v>
      </c>
      <c r="CC24" s="63" t="n">
        <v>639.7</v>
      </c>
      <c r="CD24" s="63" t="n">
        <v>658.8</v>
      </c>
      <c r="CE24" s="63" t="n">
        <v>666.8</v>
      </c>
      <c r="CF24" s="63" t="n">
        <v>680.3</v>
      </c>
      <c r="CG24" s="63" t="n">
        <v>698.8</v>
      </c>
      <c r="CH24" s="63" t="n">
        <v>702.8</v>
      </c>
      <c r="CI24" s="63" t="n">
        <v>709.9</v>
      </c>
      <c r="CJ24" s="63" t="n">
        <v>719.9</v>
      </c>
      <c r="CK24" s="63" t="n">
        <v>731.4</v>
      </c>
      <c r="CL24" s="63" t="n">
        <v>746.1</v>
      </c>
      <c r="CM24" s="63" t="n">
        <v>753.9</v>
      </c>
      <c r="CN24" s="63" t="n">
        <v>759.8</v>
      </c>
      <c r="CO24" s="63" t="n">
        <v>764.4</v>
      </c>
      <c r="CP24" s="63" t="n">
        <v>771.5</v>
      </c>
      <c r="CQ24" s="63" t="n">
        <v>782.3</v>
      </c>
      <c r="CR24" s="63" t="n">
        <v>788.7</v>
      </c>
      <c r="CS24" s="63" t="n">
        <v>796.5</v>
      </c>
      <c r="CT24" s="63" t="n">
        <v>806.3</v>
      </c>
      <c r="CU24" s="63" t="n">
        <v>820</v>
      </c>
      <c r="CV24" s="63" t="n">
        <v>836.9</v>
      </c>
      <c r="CW24" s="63" t="n">
        <v>847.1</v>
      </c>
      <c r="CX24" s="63" t="n">
        <v>858.5</v>
      </c>
      <c r="CY24" s="63" t="n">
        <v>871.9</v>
      </c>
      <c r="CZ24" s="63" t="n">
        <v>876.3</v>
      </c>
      <c r="DA24" s="63" t="n">
        <v>884.3</v>
      </c>
      <c r="DB24" s="63" t="n">
        <v>891.5</v>
      </c>
      <c r="DC24" s="63" t="n">
        <v>905.5</v>
      </c>
      <c r="DD24" s="63" t="n">
        <v>919</v>
      </c>
      <c r="DE24" s="63" t="n">
        <v>938.8</v>
      </c>
      <c r="DF24" s="63" t="n">
        <v>945.3</v>
      </c>
      <c r="DG24" s="63" t="n">
        <v>955.4</v>
      </c>
      <c r="DH24" s="63" t="n">
        <v>969.2</v>
      </c>
      <c r="DI24" s="63" t="n">
        <v>985.6</v>
      </c>
      <c r="DJ24" s="63" t="n">
        <v>995.9</v>
      </c>
      <c r="DK24" s="63" t="n">
        <v>1016.6</v>
      </c>
      <c r="DL24" s="63" t="n">
        <v>1038.6</v>
      </c>
      <c r="DM24" s="63" t="n">
        <v>1053.2</v>
      </c>
      <c r="DN24" s="63" t="n">
        <v>1074</v>
      </c>
      <c r="DO24" s="63" t="n">
        <v>1095.5</v>
      </c>
      <c r="DP24" s="63" t="n">
        <v>1119.8</v>
      </c>
      <c r="DQ24" s="63" t="n">
        <v>1147.4</v>
      </c>
      <c r="DR24" s="63" t="n">
        <v>1170.5</v>
      </c>
      <c r="DS24" s="63" t="n">
        <v>1181.3</v>
      </c>
      <c r="DT24" s="63" t="n">
        <v>1198.5</v>
      </c>
      <c r="DU24" s="63" t="n">
        <v>1223.1</v>
      </c>
      <c r="DV24" s="63" t="n">
        <v>1253</v>
      </c>
      <c r="DW24" s="63" t="n">
        <v>1281.5</v>
      </c>
      <c r="DX24" s="63" t="n">
        <v>1279</v>
      </c>
      <c r="DY24" s="63" t="n">
        <v>1305.9</v>
      </c>
      <c r="DZ24" s="63" t="n">
        <v>1326</v>
      </c>
      <c r="EA24" s="63" t="n">
        <v>1339.7</v>
      </c>
      <c r="EB24" s="63" t="n">
        <v>1352.9</v>
      </c>
      <c r="EC24" s="63" t="n">
        <v>1367</v>
      </c>
      <c r="ED24" s="63" t="n">
        <v>1379.3</v>
      </c>
      <c r="EE24" s="63" t="n">
        <v>1372.8</v>
      </c>
      <c r="EF24" s="63" t="n">
        <v>1387.2</v>
      </c>
      <c r="EG24" s="63" t="n">
        <v>1396</v>
      </c>
      <c r="EH24" s="63" t="n">
        <v>1414.8</v>
      </c>
      <c r="EI24" s="63" t="n">
        <v>1436.1</v>
      </c>
      <c r="EJ24" s="63" t="n">
        <v>1453.9</v>
      </c>
      <c r="EK24" s="63" t="n">
        <v>1479.2</v>
      </c>
      <c r="EL24" s="63" t="n">
        <v>1494.3</v>
      </c>
      <c r="EM24" s="63" t="n">
        <v>1513</v>
      </c>
      <c r="EN24" s="63" t="n">
        <v>1538</v>
      </c>
      <c r="EO24" s="63" t="n">
        <v>1564.8</v>
      </c>
      <c r="EP24" s="63" t="n">
        <v>1583</v>
      </c>
      <c r="EQ24" s="63" t="n">
        <v>1613.4</v>
      </c>
      <c r="ER24" s="63" t="n">
        <v>1634.8</v>
      </c>
      <c r="ES24" s="63" t="n">
        <v>1659.4</v>
      </c>
      <c r="ET24" s="63" t="n">
        <v>1700.9</v>
      </c>
      <c r="EU24" s="63" t="n">
        <v>1727.5</v>
      </c>
      <c r="EV24" s="63" t="n">
        <v>1749.9</v>
      </c>
      <c r="EW24" s="63" t="n">
        <v>1779.8</v>
      </c>
      <c r="EX24" s="63" t="n">
        <v>1798.5</v>
      </c>
      <c r="EY24" s="63" t="n">
        <v>1825</v>
      </c>
      <c r="EZ24" s="63" t="n">
        <v>1858.8</v>
      </c>
      <c r="FA24" s="63" t="n">
        <v>1842</v>
      </c>
      <c r="FB24" s="63" t="n">
        <v>1836.8</v>
      </c>
      <c r="FC24" s="63" t="n">
        <v>1857</v>
      </c>
      <c r="FD24" s="63" t="n">
        <v>1863.8</v>
      </c>
      <c r="FE24" s="63" t="n">
        <v>1864.6</v>
      </c>
      <c r="FF24" s="63" t="n">
        <v>1855.5</v>
      </c>
      <c r="FG24" s="63" t="n">
        <v>1860.7</v>
      </c>
      <c r="FH24" s="63" t="n">
        <v>1854</v>
      </c>
      <c r="FI24" s="63" t="n">
        <v>1851.4</v>
      </c>
      <c r="FJ24" s="63" t="n">
        <v>1849.8</v>
      </c>
      <c r="FK24" s="63" t="n">
        <v>1855.5</v>
      </c>
      <c r="FL24" s="63" t="n">
        <v>1848.3</v>
      </c>
      <c r="FM24" s="63" t="n">
        <v>1839.1</v>
      </c>
      <c r="FN24" s="63" t="n">
        <v>1847.9</v>
      </c>
      <c r="FO24" s="63" t="n">
        <v>1841.8</v>
      </c>
      <c r="FP24" s="63" t="n">
        <v>1845.3</v>
      </c>
      <c r="FQ24" s="63" t="n">
        <v>1862.7</v>
      </c>
      <c r="FR24" s="63" t="n">
        <v>1883.4</v>
      </c>
      <c r="FS24" s="63" t="n">
        <v>1898.6</v>
      </c>
      <c r="FT24" s="63" t="n">
        <v>1915.6</v>
      </c>
      <c r="FU24" s="63" t="n">
        <v>1923.3</v>
      </c>
      <c r="FV24" s="63" t="n">
        <v>1926.1</v>
      </c>
      <c r="FW24" s="63" t="n">
        <v>1943.4</v>
      </c>
      <c r="FX24" s="63" t="n">
        <v>1961.1</v>
      </c>
      <c r="FY24" s="63" t="n">
        <v>1975.5</v>
      </c>
      <c r="FZ24" s="63" t="n">
        <v>1971.7</v>
      </c>
      <c r="GA24" s="63" t="n">
        <v>2011.7</v>
      </c>
      <c r="GB24" s="63" t="n">
        <v>2031.2</v>
      </c>
      <c r="GC24" s="63" t="n">
        <v>2028.1</v>
      </c>
      <c r="GD24" s="63" t="n">
        <v>2040.5</v>
      </c>
      <c r="GE24" s="63" t="n">
        <v>2059.6</v>
      </c>
      <c r="GF24" s="63" t="n">
        <v>2073.9</v>
      </c>
      <c r="GG24" s="63" t="n">
        <v>2088.8</v>
      </c>
      <c r="GH24" s="63" t="n">
        <v>2104</v>
      </c>
      <c r="GI24" s="63" t="n">
        <v>2110.6</v>
      </c>
      <c r="GJ24" s="63" t="n">
        <v>2134.3</v>
      </c>
      <c r="GK24" s="63" t="n">
        <v>2175.4</v>
      </c>
      <c r="GL24" s="63" t="n">
        <v>2197.7</v>
      </c>
      <c r="GM24" s="63" t="n">
        <v>2236</v>
      </c>
      <c r="GN24" s="63" t="n">
        <v>2267.2</v>
      </c>
      <c r="GO24" s="63" t="n">
        <v>2275.5</v>
      </c>
      <c r="GP24" s="63" t="n">
        <v>2303.5</v>
      </c>
      <c r="GQ24" s="63" t="n">
        <v>2356.1</v>
      </c>
      <c r="GR24" s="63" t="n">
        <v>2387.9</v>
      </c>
      <c r="GS24" s="63" t="n">
        <v>2423.4</v>
      </c>
      <c r="GT24" s="63" t="n">
        <v>2478.9</v>
      </c>
      <c r="GU24" s="63" t="n">
        <v>2451.3</v>
      </c>
      <c r="GV24" s="63" t="n">
        <v>2468.3</v>
      </c>
      <c r="GW24" s="63" t="n">
        <v>2486.9</v>
      </c>
      <c r="GX24" s="63" t="n">
        <v>2533.9</v>
      </c>
      <c r="GY24" s="63" t="n">
        <v>2571.7</v>
      </c>
      <c r="GZ24" s="63" t="n">
        <v>2625.1</v>
      </c>
      <c r="HA24" s="63" t="n">
        <v>2664.2</v>
      </c>
      <c r="HB24" s="63" t="n">
        <v>2719.7</v>
      </c>
      <c r="HC24" t="n">
        <v>2803.4</v>
      </c>
      <c r="HD24" t="n">
        <v>2841.5</v>
      </c>
      <c r="HE24" t="n">
        <v>2880.6</v>
      </c>
      <c r="HF24" t="n">
        <v>2913.2</v>
      </c>
      <c r="HG24" t="n">
        <v>2925.5</v>
      </c>
    </row>
    <row r="25">
      <c r="A25" s="63" t="s">
        <v>2550</v>
      </c>
      <c r="B25" s="63"/>
      <c r="C25" s="63"/>
      <c r="D25" s="63"/>
      <c r="E25" s="63"/>
      <c r="F25" s="63"/>
      <c r="G25" s="63"/>
      <c r="H25" s="63"/>
      <c r="I25" s="63"/>
      <c r="J25" s="63"/>
      <c r="K25" s="63"/>
      <c r="L25" s="63"/>
      <c r="M25" s="63"/>
      <c r="N25" s="63"/>
      <c r="O25" s="63"/>
      <c r="P25" s="63"/>
      <c r="Q25" s="63"/>
      <c r="R25" s="63"/>
      <c r="S25" s="63"/>
      <c r="T25" s="63"/>
      <c r="U25" s="63"/>
      <c r="V25" s="63"/>
      <c r="W25" s="63"/>
      <c r="X25" s="63"/>
      <c r="Y25" s="63"/>
      <c r="Z25" s="63"/>
      <c r="AA25" s="63"/>
      <c r="AB25" s="63"/>
      <c r="AC25" s="63"/>
      <c r="AD25" s="63"/>
      <c r="AE25" s="63"/>
      <c r="AF25" s="63"/>
      <c r="AG25" s="63"/>
      <c r="AH25" s="63"/>
      <c r="AI25" s="63"/>
      <c r="AJ25" s="63"/>
      <c r="AK25" s="63"/>
      <c r="AL25" s="63"/>
      <c r="AM25" s="63"/>
      <c r="AN25" s="63"/>
      <c r="AO25" s="63"/>
      <c r="AP25" s="63"/>
      <c r="AQ25" s="63"/>
      <c r="AR25" s="63"/>
      <c r="AS25" s="63"/>
      <c r="AT25" s="63"/>
      <c r="AU25" s="63"/>
      <c r="AV25" s="63"/>
      <c r="AW25" s="63"/>
      <c r="AX25" s="63"/>
      <c r="AY25" s="63"/>
      <c r="AZ25" s="63"/>
      <c r="BA25" s="63"/>
      <c r="BB25" s="63"/>
      <c r="BC25" s="63"/>
      <c r="BD25" s="63"/>
      <c r="BE25" s="63"/>
      <c r="BF25" s="63"/>
      <c r="BG25" s="63"/>
      <c r="BH25" s="63"/>
      <c r="BI25" s="63"/>
      <c r="BJ25" s="63"/>
      <c r="BK25" s="63"/>
      <c r="BL25" s="63"/>
      <c r="BM25" s="63"/>
      <c r="BN25" s="63"/>
      <c r="BO25" s="63"/>
      <c r="BP25" s="63"/>
      <c r="BQ25" s="63"/>
      <c r="BR25" s="63"/>
      <c r="BS25" s="63"/>
      <c r="BT25" s="63"/>
      <c r="BU25" s="63"/>
      <c r="BV25" s="63"/>
      <c r="BW25" s="63"/>
      <c r="BX25" s="63"/>
      <c r="BY25" s="63"/>
      <c r="BZ25" s="63"/>
      <c r="CA25" s="63"/>
      <c r="CB25" s="63"/>
      <c r="CC25" s="63"/>
      <c r="CD25" s="63"/>
      <c r="CE25" s="63"/>
      <c r="CF25" s="63"/>
      <c r="CG25" s="63"/>
      <c r="CH25" s="63"/>
      <c r="CI25" s="63"/>
      <c r="CJ25" s="63"/>
      <c r="CK25" s="63"/>
      <c r="CL25" s="63"/>
      <c r="CM25" s="63"/>
      <c r="CN25" s="63"/>
      <c r="CO25" s="63"/>
      <c r="CP25" s="63"/>
      <c r="CQ25" s="63"/>
      <c r="CR25" s="63"/>
      <c r="CS25" s="63"/>
      <c r="CT25" s="63"/>
      <c r="CU25" s="63"/>
      <c r="CV25" s="63"/>
      <c r="CW25" s="63"/>
      <c r="CX25" s="63"/>
      <c r="CY25" s="63"/>
      <c r="CZ25" s="63"/>
      <c r="DA25" s="63"/>
      <c r="DB25" s="63"/>
      <c r="DC25" s="63"/>
      <c r="DD25" s="63"/>
      <c r="DE25" s="63"/>
      <c r="DF25" s="63"/>
      <c r="DG25" s="63"/>
      <c r="DH25" s="63"/>
      <c r="DI25" s="63"/>
      <c r="DJ25" s="63"/>
      <c r="DK25" s="63"/>
      <c r="DL25" s="63"/>
      <c r="DM25" s="63"/>
      <c r="DN25" s="63"/>
      <c r="DO25" s="63"/>
      <c r="DP25" s="63"/>
      <c r="DQ25" s="63"/>
      <c r="DR25" s="63"/>
      <c r="DS25" s="63"/>
      <c r="DT25" s="63"/>
      <c r="DU25" s="63"/>
      <c r="DV25" s="63"/>
      <c r="DW25" s="63"/>
      <c r="DX25" s="63"/>
      <c r="DY25" s="63"/>
      <c r="DZ25" s="63"/>
      <c r="EA25" s="63"/>
      <c r="EB25" s="63"/>
      <c r="EC25" s="63"/>
      <c r="ED25" s="63"/>
      <c r="EE25" s="63"/>
      <c r="EF25" s="63"/>
      <c r="EG25" s="63"/>
      <c r="EH25" s="63"/>
      <c r="EI25" s="63"/>
      <c r="EJ25" s="63"/>
      <c r="EK25" s="63"/>
      <c r="EL25" s="63"/>
      <c r="EM25" s="63"/>
      <c r="EN25" s="63"/>
      <c r="EO25" s="63"/>
      <c r="EP25" s="63"/>
      <c r="EQ25" s="63"/>
      <c r="ER25" s="63"/>
      <c r="ES25" s="63"/>
      <c r="ET25" s="63" t="n">
        <v>1185.5</v>
      </c>
      <c r="EU25" s="63" t="n">
        <v>1205</v>
      </c>
      <c r="EV25" s="63" t="n">
        <v>1215.5</v>
      </c>
      <c r="EW25" s="63" t="n">
        <v>1235.8</v>
      </c>
      <c r="EX25" s="63" t="n">
        <v>1254.6</v>
      </c>
      <c r="EY25" s="63" t="n">
        <v>1281.4</v>
      </c>
      <c r="EZ25" s="63" t="n">
        <v>1298</v>
      </c>
      <c r="FA25" s="63" t="n">
        <v>1314.9</v>
      </c>
      <c r="FB25" s="63" t="n">
        <v>1332.3</v>
      </c>
      <c r="FC25" s="63" t="n">
        <v>1363.9</v>
      </c>
      <c r="FD25" s="63" t="n">
        <v>1376.4</v>
      </c>
      <c r="FE25" s="63" t="n">
        <v>1396.9</v>
      </c>
      <c r="FF25" s="63" t="n">
        <v>1412.5</v>
      </c>
      <c r="FG25" s="63" t="n">
        <v>1431</v>
      </c>
      <c r="FH25" s="63" t="n">
        <v>1424.5</v>
      </c>
      <c r="FI25" s="63" t="n">
        <v>1422.3</v>
      </c>
      <c r="FJ25" s="63" t="n">
        <v>1402.2</v>
      </c>
      <c r="FK25" s="63" t="n">
        <v>1396.8</v>
      </c>
      <c r="FL25" s="63" t="n">
        <v>1366.4</v>
      </c>
      <c r="FM25" s="63" t="n">
        <v>1371.5</v>
      </c>
      <c r="FN25" s="63" t="n">
        <v>1371.4</v>
      </c>
      <c r="FO25" s="63" t="n">
        <v>1360.5</v>
      </c>
      <c r="FP25" s="63" t="n">
        <v>1363.3</v>
      </c>
      <c r="FQ25" s="63" t="n">
        <v>1336.2</v>
      </c>
      <c r="FR25" s="63" t="n">
        <v>1306</v>
      </c>
      <c r="FS25" s="63" t="n">
        <v>1295.9</v>
      </c>
      <c r="FT25" s="63" t="n">
        <v>1277.8</v>
      </c>
      <c r="FU25" s="63" t="n">
        <v>1256</v>
      </c>
      <c r="FV25" s="63" t="n">
        <v>1254.9</v>
      </c>
      <c r="FW25" s="63" t="n">
        <v>1247.7</v>
      </c>
      <c r="FX25" s="63" t="n">
        <v>1262.1</v>
      </c>
      <c r="FY25" s="63" t="n">
        <v>1243.1</v>
      </c>
      <c r="FZ25" s="63" t="n">
        <v>1248</v>
      </c>
      <c r="GA25" s="63" t="n">
        <v>1251.9</v>
      </c>
      <c r="GB25" s="63" t="n">
        <v>1250.8</v>
      </c>
      <c r="GC25" s="63" t="n">
        <v>1260.2</v>
      </c>
      <c r="GD25" s="63" t="n">
        <v>1261.1</v>
      </c>
      <c r="GE25" s="63" t="n">
        <v>1254.8</v>
      </c>
      <c r="GF25" s="63" t="n">
        <v>1261.4</v>
      </c>
      <c r="GG25" s="63" t="n">
        <v>1262.5</v>
      </c>
      <c r="GH25" s="63" t="n">
        <v>1257.2</v>
      </c>
      <c r="GI25" s="63" t="n">
        <v>1263.9</v>
      </c>
      <c r="GJ25" s="63" t="n">
        <v>1263.1</v>
      </c>
      <c r="GK25" s="63" t="n">
        <v>1280</v>
      </c>
      <c r="GL25" s="63" t="n">
        <v>1293</v>
      </c>
      <c r="GM25" s="63" t="n">
        <v>1302.3</v>
      </c>
      <c r="GN25" s="63" t="n">
        <v>1319.1</v>
      </c>
      <c r="GO25" s="63" t="n">
        <v>1325.3</v>
      </c>
      <c r="GP25" s="63" t="n">
        <v>1336.2</v>
      </c>
      <c r="GQ25" s="63" t="n">
        <v>1354.7</v>
      </c>
      <c r="GR25" s="63" t="n">
        <v>1373.2</v>
      </c>
      <c r="GS25" s="63" t="n">
        <v>1376.4</v>
      </c>
      <c r="GT25" s="63" t="n">
        <v>1393.8</v>
      </c>
      <c r="GU25" s="63" t="n">
        <v>1493.5</v>
      </c>
      <c r="GV25" s="63" t="n">
        <v>1445.2</v>
      </c>
      <c r="GW25" s="63" t="n">
        <v>1438.1</v>
      </c>
      <c r="GX25" s="63" t="n">
        <v>1499.1</v>
      </c>
      <c r="GY25" s="63" t="n">
        <v>1464.8</v>
      </c>
      <c r="GZ25" s="63" t="n">
        <v>1439.1</v>
      </c>
      <c r="HA25" s="63" t="n">
        <v>1446.5</v>
      </c>
      <c r="HB25" s="63" t="n">
        <v>1420.9</v>
      </c>
      <c r="HC25" t="n">
        <v>1406.9</v>
      </c>
      <c r="HD25" t="n">
        <v>1411.2</v>
      </c>
      <c r="HE25" t="n">
        <v>1444.5</v>
      </c>
      <c r="HF25" t="n">
        <v>1462.8</v>
      </c>
      <c r="HG25" t="n">
        <v>1466.9</v>
      </c>
    </row>
    <row r="26">
      <c r="A26" s="63" t="s">
        <v>2551</v>
      </c>
      <c r="B26" s="63"/>
      <c r="C26" s="63"/>
      <c r="D26" s="63"/>
      <c r="E26" s="63"/>
      <c r="F26" s="63"/>
      <c r="G26" s="63"/>
      <c r="H26" s="63"/>
      <c r="I26" s="63"/>
      <c r="J26" s="63"/>
      <c r="K26" s="63"/>
      <c r="L26" s="63"/>
      <c r="M26" s="63"/>
      <c r="N26" s="63"/>
      <c r="O26" s="63"/>
      <c r="P26" s="63"/>
      <c r="Q26" s="63"/>
      <c r="R26" s="63"/>
      <c r="S26" s="63"/>
      <c r="T26" s="63"/>
      <c r="U26" s="63"/>
      <c r="V26" s="63"/>
      <c r="W26" s="63"/>
      <c r="X26" s="63"/>
      <c r="Y26" s="63"/>
      <c r="Z26" s="63"/>
      <c r="AA26" s="63"/>
      <c r="AB26" s="63"/>
      <c r="AC26" s="63"/>
      <c r="AD26" s="63"/>
      <c r="AE26" s="63"/>
      <c r="AF26" s="63"/>
      <c r="AG26" s="63"/>
      <c r="AH26" s="63"/>
      <c r="AI26" s="63"/>
      <c r="AJ26" s="63"/>
      <c r="AK26" s="63"/>
      <c r="AL26" s="63"/>
      <c r="AM26" s="63"/>
      <c r="AN26" s="63"/>
      <c r="AO26" s="63"/>
      <c r="AP26" s="63"/>
      <c r="AQ26" s="63"/>
      <c r="AR26" s="63"/>
      <c r="AS26" s="63"/>
      <c r="AT26" s="63"/>
      <c r="AU26" s="63"/>
      <c r="AV26" s="63"/>
      <c r="AW26" s="63"/>
      <c r="AX26" s="63"/>
      <c r="AY26" s="63"/>
      <c r="AZ26" s="63"/>
      <c r="BA26" s="63"/>
      <c r="BB26" s="63"/>
      <c r="BC26" s="63"/>
      <c r="BD26" s="63"/>
      <c r="BE26" s="63"/>
      <c r="BF26" s="63"/>
      <c r="BG26" s="63"/>
      <c r="BH26" s="63"/>
      <c r="BI26" s="63"/>
      <c r="BJ26" s="63"/>
      <c r="BK26" s="63"/>
      <c r="BL26" s="63"/>
      <c r="BM26" s="63"/>
      <c r="BN26" s="63"/>
      <c r="BO26" s="63"/>
      <c r="BP26" s="63"/>
      <c r="BQ26" s="63"/>
      <c r="BR26" s="63"/>
      <c r="BS26" s="63"/>
      <c r="BT26" s="63"/>
      <c r="BU26" s="63"/>
      <c r="BV26" s="63"/>
      <c r="BW26" s="63"/>
      <c r="BX26" s="63"/>
      <c r="BY26" s="63"/>
      <c r="BZ26" s="63"/>
      <c r="CA26" s="63"/>
      <c r="CB26" s="63"/>
      <c r="CC26" s="63"/>
      <c r="CD26" s="63"/>
      <c r="CE26" s="63"/>
      <c r="CF26" s="63"/>
      <c r="CG26" s="63"/>
      <c r="CH26" s="63"/>
      <c r="CI26" s="63"/>
      <c r="CJ26" s="63"/>
      <c r="CK26" s="63"/>
      <c r="CL26" s="63"/>
      <c r="CM26" s="63"/>
      <c r="CN26" s="63"/>
      <c r="CO26" s="63"/>
      <c r="CP26" s="63"/>
      <c r="CQ26" s="63"/>
      <c r="CR26" s="63"/>
      <c r="CS26" s="63"/>
      <c r="CT26" s="63"/>
      <c r="CU26" s="63"/>
      <c r="CV26" s="63"/>
      <c r="CW26" s="63"/>
      <c r="CX26" s="63"/>
      <c r="CY26" s="63"/>
      <c r="CZ26" s="63"/>
      <c r="DA26" s="63"/>
      <c r="DB26" s="63"/>
      <c r="DC26" s="63"/>
      <c r="DD26" s="63"/>
      <c r="DE26" s="63"/>
      <c r="DF26" s="63"/>
      <c r="DG26" s="63"/>
      <c r="DH26" s="63"/>
      <c r="DI26" s="63"/>
      <c r="DJ26" s="63"/>
      <c r="DK26" s="63"/>
      <c r="DL26" s="63"/>
      <c r="DM26" s="63"/>
      <c r="DN26" s="63"/>
      <c r="DO26" s="63"/>
      <c r="DP26" s="63"/>
      <c r="DQ26" s="63"/>
      <c r="DR26" s="63"/>
      <c r="DS26" s="63"/>
      <c r="DT26" s="63"/>
      <c r="DU26" s="63"/>
      <c r="DV26" s="63"/>
      <c r="DW26" s="63"/>
      <c r="DX26" s="63"/>
      <c r="DY26" s="63"/>
      <c r="DZ26" s="63"/>
      <c r="EA26" s="63"/>
      <c r="EB26" s="63"/>
      <c r="EC26" s="63"/>
      <c r="ED26" s="63"/>
      <c r="EE26" s="63"/>
      <c r="EF26" s="63"/>
      <c r="EG26" s="63"/>
      <c r="EH26" s="63"/>
      <c r="EI26" s="63"/>
      <c r="EJ26" s="63"/>
      <c r="EK26" s="63"/>
      <c r="EL26" s="63"/>
      <c r="EM26" s="63"/>
      <c r="EN26" s="63"/>
      <c r="EO26" s="63"/>
      <c r="EP26" s="63"/>
      <c r="EQ26" s="63"/>
      <c r="ER26" s="63"/>
      <c r="ES26" s="63"/>
      <c r="ET26" s="63" t="n">
        <v>2120.6</v>
      </c>
      <c r="EU26" s="63" t="n">
        <v>2130.6</v>
      </c>
      <c r="EV26" s="63" t="n">
        <v>2134.9</v>
      </c>
      <c r="EW26" s="63" t="n">
        <v>2140.6</v>
      </c>
      <c r="EX26" s="63" t="n">
        <v>2128.8</v>
      </c>
      <c r="EY26" s="63" t="n">
        <v>2130.3</v>
      </c>
      <c r="EZ26" s="63" t="n">
        <v>2140.8</v>
      </c>
      <c r="FA26" s="63" t="n">
        <v>2147.4</v>
      </c>
      <c r="FB26" s="63" t="n">
        <v>2169.1</v>
      </c>
      <c r="FC26" s="63" t="n">
        <v>2187.9</v>
      </c>
      <c r="FD26" s="63" t="n">
        <v>2184.6</v>
      </c>
      <c r="FE26" s="63" t="n">
        <v>2169.8</v>
      </c>
      <c r="FF26" s="63" t="n">
        <v>2137.8</v>
      </c>
      <c r="FG26" s="63" t="n">
        <v>2129.5</v>
      </c>
      <c r="FH26" s="63" t="n">
        <v>2110.6</v>
      </c>
      <c r="FI26" s="63" t="n">
        <v>2090.2</v>
      </c>
      <c r="FJ26" s="63" t="n">
        <v>2067.3</v>
      </c>
      <c r="FK26" s="63" t="n">
        <v>2048.8</v>
      </c>
      <c r="FL26" s="63" t="n">
        <v>2030.4</v>
      </c>
      <c r="FM26" s="63" t="n">
        <v>2022.8</v>
      </c>
      <c r="FN26" s="63" t="n">
        <v>2008.2</v>
      </c>
      <c r="FO26" s="63" t="n">
        <v>2001.4</v>
      </c>
      <c r="FP26" s="63" t="n">
        <v>1993.4</v>
      </c>
      <c r="FQ26" s="63" t="n">
        <v>1987.8</v>
      </c>
      <c r="FR26" s="63" t="n">
        <v>1987.2</v>
      </c>
      <c r="FS26" s="63" t="n">
        <v>1993.1</v>
      </c>
      <c r="FT26" s="63" t="n">
        <v>1995.1</v>
      </c>
      <c r="FU26" s="63" t="n">
        <v>1991.6</v>
      </c>
      <c r="FV26" s="63" t="n">
        <v>1978.8</v>
      </c>
      <c r="FW26" s="63" t="n">
        <v>1990.3</v>
      </c>
      <c r="FX26" s="63" t="n">
        <v>1997.9</v>
      </c>
      <c r="FY26" s="63" t="n">
        <v>2014.4</v>
      </c>
      <c r="FZ26" s="63" t="n">
        <v>2029.1</v>
      </c>
      <c r="GA26" s="63" t="n">
        <v>2057.3</v>
      </c>
      <c r="GB26" s="63" t="n">
        <v>2075.9</v>
      </c>
      <c r="GC26" s="63" t="n">
        <v>2080.8</v>
      </c>
      <c r="GD26" s="63" t="n">
        <v>2110.5</v>
      </c>
      <c r="GE26" s="63" t="n">
        <v>2114.2</v>
      </c>
      <c r="GF26" s="63" t="n">
        <v>2122.3</v>
      </c>
      <c r="GG26" s="63" t="n">
        <v>2127.2</v>
      </c>
      <c r="GH26" s="63" t="n">
        <v>2123.1</v>
      </c>
      <c r="GI26" s="63" t="n">
        <v>2125.9</v>
      </c>
      <c r="GJ26" s="63" t="n">
        <v>2130.9</v>
      </c>
      <c r="GK26" s="63" t="n">
        <v>2144.5</v>
      </c>
      <c r="GL26" s="63" t="n">
        <v>2138.7</v>
      </c>
      <c r="GM26" s="63" t="n">
        <v>2154</v>
      </c>
      <c r="GN26" s="63" t="n">
        <v>2164.7</v>
      </c>
      <c r="GO26" s="63" t="n">
        <v>2163.2</v>
      </c>
      <c r="GP26" s="63" t="n">
        <v>2199.3</v>
      </c>
      <c r="GQ26" s="63" t="n">
        <v>2234.3</v>
      </c>
      <c r="GR26" s="63" t="n">
        <v>2256</v>
      </c>
      <c r="GS26" s="63" t="n">
        <v>2275.6</v>
      </c>
      <c r="GT26" s="63" t="n">
        <v>2298</v>
      </c>
      <c r="GU26" s="63" t="n">
        <v>2277.1</v>
      </c>
      <c r="GV26" s="63" t="n">
        <v>2265.5</v>
      </c>
      <c r="GW26" s="63" t="n">
        <v>2254.5</v>
      </c>
      <c r="GX26" s="63" t="n">
        <v>2247</v>
      </c>
      <c r="GY26" s="63" t="n">
        <v>2239.2</v>
      </c>
      <c r="GZ26" s="63" t="n">
        <v>2250.1</v>
      </c>
      <c r="HA26" s="63" t="n">
        <v>2240.9</v>
      </c>
      <c r="HB26" s="63" t="n">
        <v>2238.4</v>
      </c>
      <c r="HC26" t="n">
        <v>2234.1</v>
      </c>
      <c r="HD26" t="n">
        <v>2255.1</v>
      </c>
      <c r="HE26" t="n">
        <v>2270.8</v>
      </c>
      <c r="HF26" t="n">
        <v>2296.5</v>
      </c>
      <c r="HG26" t="n">
        <v>2323</v>
      </c>
    </row>
    <row r="27">
      <c r="A27" s="63" t="s">
        <v>2552</v>
      </c>
      <c r="B27" s="63" t="n">
        <v>90.6</v>
      </c>
      <c r="C27" s="63" t="n">
        <v>91.4</v>
      </c>
      <c r="D27" s="63" t="n">
        <v>86.3</v>
      </c>
      <c r="E27" s="63" t="n">
        <v>87.2</v>
      </c>
      <c r="F27" s="63" t="n">
        <v>83.6</v>
      </c>
      <c r="G27" s="63" t="n">
        <v>85.1</v>
      </c>
      <c r="H27" s="63" t="n">
        <v>86.3</v>
      </c>
      <c r="I27" s="63" t="n">
        <v>88.2</v>
      </c>
      <c r="J27" s="63" t="n">
        <v>100.3</v>
      </c>
      <c r="K27" s="63" t="n">
        <v>102.4</v>
      </c>
      <c r="L27" s="63" t="n">
        <v>103.1</v>
      </c>
      <c r="M27" s="63" t="n">
        <v>105.3</v>
      </c>
      <c r="N27" s="63" t="n">
        <v>104.5</v>
      </c>
      <c r="O27" s="63" t="n">
        <v>106.9</v>
      </c>
      <c r="P27" s="63" t="n">
        <v>111</v>
      </c>
      <c r="Q27" s="63" t="n">
        <v>116</v>
      </c>
      <c r="R27" s="63" t="n">
        <v>119.5</v>
      </c>
      <c r="S27" s="63" t="n">
        <v>124.8</v>
      </c>
      <c r="T27" s="63" t="n">
        <v>129.7</v>
      </c>
      <c r="U27" s="63" t="n">
        <v>132</v>
      </c>
      <c r="V27" s="63" t="n">
        <v>132.3</v>
      </c>
      <c r="W27" s="63" t="n">
        <v>94.6</v>
      </c>
      <c r="X27" s="63" t="n">
        <v>125.7</v>
      </c>
      <c r="Y27" s="63" t="n">
        <v>130.4</v>
      </c>
      <c r="Z27" s="63" t="n">
        <v>133</v>
      </c>
      <c r="AA27" s="63" t="n">
        <v>138.7</v>
      </c>
      <c r="AB27" s="63" t="n">
        <v>144.5</v>
      </c>
      <c r="AC27" s="63" t="n">
        <v>150.1</v>
      </c>
      <c r="AD27" s="63" t="n">
        <v>155.3</v>
      </c>
      <c r="AE27" s="63" t="n">
        <v>161</v>
      </c>
      <c r="AF27" s="63" t="n">
        <v>162.6</v>
      </c>
      <c r="AG27" s="63" t="n">
        <v>171.2</v>
      </c>
      <c r="AH27" s="63" t="n">
        <v>173.4</v>
      </c>
      <c r="AI27" s="63" t="n">
        <v>182.9</v>
      </c>
      <c r="AJ27" s="63" t="n">
        <v>195.4</v>
      </c>
      <c r="AK27" s="63" t="n">
        <v>205.1</v>
      </c>
      <c r="AL27" s="63" t="n">
        <v>211.6</v>
      </c>
      <c r="AM27" s="63" t="n">
        <v>219.9</v>
      </c>
      <c r="AN27" s="63" t="n">
        <v>229.4</v>
      </c>
      <c r="AO27" s="63" t="n">
        <v>238.6</v>
      </c>
      <c r="AP27" s="63" t="n">
        <v>238.3</v>
      </c>
      <c r="AQ27" s="63" t="n">
        <v>244.2</v>
      </c>
      <c r="AR27" s="63" t="n">
        <v>252.8</v>
      </c>
      <c r="AS27" s="63" t="n">
        <v>267.2</v>
      </c>
      <c r="AT27" s="63" t="n">
        <v>278.4</v>
      </c>
      <c r="AU27" s="63" t="n">
        <v>289</v>
      </c>
      <c r="AV27" s="63" t="n">
        <v>301.4</v>
      </c>
      <c r="AW27" s="63" t="n">
        <v>295.9</v>
      </c>
      <c r="AX27" s="63" t="n">
        <v>295.2</v>
      </c>
      <c r="AY27" s="63" t="n">
        <v>301.7</v>
      </c>
      <c r="AZ27" s="63" t="n">
        <v>289.7</v>
      </c>
      <c r="BA27" s="63" t="n">
        <v>295.8</v>
      </c>
      <c r="BB27" s="63" t="n">
        <v>289.5</v>
      </c>
      <c r="BC27" s="63" t="n">
        <v>295.3</v>
      </c>
      <c r="BD27" s="63" t="n">
        <v>277.3</v>
      </c>
      <c r="BE27" s="63" t="n">
        <v>284.9</v>
      </c>
      <c r="BF27" s="63" t="n">
        <v>287.9</v>
      </c>
      <c r="BG27" s="63" t="n">
        <v>294.6</v>
      </c>
      <c r="BH27" s="63" t="n">
        <v>307.3</v>
      </c>
      <c r="BI27" s="63" t="n">
        <v>317.7</v>
      </c>
      <c r="BJ27" s="63" t="n">
        <v>353</v>
      </c>
      <c r="BK27" s="63" t="n">
        <v>307.6</v>
      </c>
      <c r="BL27" s="63" t="n">
        <v>340</v>
      </c>
      <c r="BM27" s="63" t="n">
        <v>345.2</v>
      </c>
      <c r="BN27" s="63" t="n">
        <v>341.8</v>
      </c>
      <c r="BO27" s="63" t="n">
        <v>344.4</v>
      </c>
      <c r="BP27" s="63" t="n">
        <v>352</v>
      </c>
      <c r="BQ27" s="63" t="n">
        <v>364.2</v>
      </c>
      <c r="BR27" s="63" t="n">
        <v>358.3</v>
      </c>
      <c r="BS27" s="63" t="n">
        <v>410.2</v>
      </c>
      <c r="BT27" s="63" t="n">
        <v>394.9</v>
      </c>
      <c r="BU27" s="63" t="n">
        <v>408.5</v>
      </c>
      <c r="BV27" s="63" t="n">
        <v>402.6</v>
      </c>
      <c r="BW27" s="63" t="n">
        <v>400.6</v>
      </c>
      <c r="BX27" s="63" t="n">
        <v>402.5</v>
      </c>
      <c r="BY27" s="63" t="n">
        <v>409.6</v>
      </c>
      <c r="BZ27" s="63" t="n">
        <v>439.5</v>
      </c>
      <c r="CA27" s="63" t="n">
        <v>448.4</v>
      </c>
      <c r="CB27" s="63" t="n">
        <v>457.1</v>
      </c>
      <c r="CC27" s="63" t="n">
        <v>467.4</v>
      </c>
      <c r="CD27" s="63" t="n">
        <v>463.2</v>
      </c>
      <c r="CE27" s="63" t="n">
        <v>472</v>
      </c>
      <c r="CF27" s="63" t="n">
        <v>477</v>
      </c>
      <c r="CG27" s="63" t="n">
        <v>476.2</v>
      </c>
      <c r="CH27" s="63" t="n">
        <v>459.6</v>
      </c>
      <c r="CI27" s="63" t="n">
        <v>461.4</v>
      </c>
      <c r="CJ27" s="63" t="n">
        <v>464.1</v>
      </c>
      <c r="CK27" s="63" t="n">
        <v>469.2</v>
      </c>
      <c r="CL27" s="63" t="n">
        <v>461.3</v>
      </c>
      <c r="CM27" s="63" t="n">
        <v>470.2</v>
      </c>
      <c r="CN27" s="63" t="n">
        <v>479.4</v>
      </c>
      <c r="CO27" s="63" t="n">
        <v>499</v>
      </c>
      <c r="CP27" s="63" t="n">
        <v>480.3</v>
      </c>
      <c r="CQ27" s="63" t="n">
        <v>505.3</v>
      </c>
      <c r="CR27" s="63" t="n">
        <v>515.6</v>
      </c>
      <c r="CS27" s="63" t="n">
        <v>529.5</v>
      </c>
      <c r="CT27" s="63" t="n">
        <v>526.7</v>
      </c>
      <c r="CU27" s="63" t="n">
        <v>555.9</v>
      </c>
      <c r="CV27" s="63" t="n">
        <v>544.2</v>
      </c>
      <c r="CW27" s="63" t="n">
        <v>553.4</v>
      </c>
      <c r="CX27" s="63" t="n">
        <v>567.7</v>
      </c>
      <c r="CY27" s="63" t="n">
        <v>594.4</v>
      </c>
      <c r="CZ27" s="63" t="n">
        <v>591.5</v>
      </c>
      <c r="DA27" s="63" t="n">
        <v>607.6</v>
      </c>
      <c r="DB27" s="63" t="n">
        <v>636.4</v>
      </c>
      <c r="DC27" s="63" t="n">
        <v>673.6</v>
      </c>
      <c r="DD27" s="63" t="n">
        <v>674.2</v>
      </c>
      <c r="DE27" s="63" t="n">
        <v>689.4</v>
      </c>
      <c r="DF27" s="63" t="n">
        <v>724.3</v>
      </c>
      <c r="DG27" s="63" t="n">
        <v>739.3</v>
      </c>
      <c r="DH27" s="63" t="n">
        <v>757</v>
      </c>
      <c r="DI27" s="63" t="n">
        <v>778.6</v>
      </c>
      <c r="DJ27" s="63" t="n">
        <v>800.6</v>
      </c>
      <c r="DK27" s="63" t="n">
        <v>820.9</v>
      </c>
      <c r="DL27" s="63" t="n">
        <v>841.6</v>
      </c>
      <c r="DM27" s="63" t="n">
        <v>861.7</v>
      </c>
      <c r="DN27" s="63" t="n">
        <v>869.8</v>
      </c>
      <c r="DO27" s="63" t="n">
        <v>885.8</v>
      </c>
      <c r="DP27" s="63" t="n">
        <v>904.2</v>
      </c>
      <c r="DQ27" s="63" t="n">
        <v>930</v>
      </c>
      <c r="DR27" s="63" t="n">
        <v>976.6</v>
      </c>
      <c r="DS27" s="63" t="n">
        <v>986.9</v>
      </c>
      <c r="DT27" s="63" t="n">
        <v>1011.1</v>
      </c>
      <c r="DU27" s="63" t="n">
        <v>1023.9</v>
      </c>
      <c r="DV27" s="63" t="n">
        <v>1051</v>
      </c>
      <c r="DW27" s="63" t="n">
        <v>1049</v>
      </c>
      <c r="DX27" s="63" t="n">
        <v>881.7</v>
      </c>
      <c r="DY27" s="63" t="n">
        <v>1002.4</v>
      </c>
      <c r="DZ27" s="63" t="n">
        <v>847.8</v>
      </c>
      <c r="EA27" s="63" t="n">
        <v>836.7</v>
      </c>
      <c r="EB27" s="63" t="n">
        <v>825.3</v>
      </c>
      <c r="EC27" s="63" t="n">
        <v>819.6</v>
      </c>
      <c r="ED27" s="63" t="n">
        <v>803.5</v>
      </c>
      <c r="EE27" s="63" t="n">
        <v>812.9</v>
      </c>
      <c r="EF27" s="63" t="n">
        <v>716.5</v>
      </c>
      <c r="EG27" s="63" t="n">
        <v>781.6</v>
      </c>
      <c r="EH27" s="63" t="n">
        <v>773.2</v>
      </c>
      <c r="EI27" s="63" t="n">
        <v>792.4</v>
      </c>
      <c r="EJ27" s="63" t="n">
        <v>816.7</v>
      </c>
      <c r="EK27" s="63" t="n">
        <v>829.8</v>
      </c>
      <c r="EL27" s="63" t="n">
        <v>902.9</v>
      </c>
      <c r="EM27" s="63" t="n">
        <v>925.8</v>
      </c>
      <c r="EN27" s="63" t="n">
        <v>949.5</v>
      </c>
      <c r="EO27" s="63" t="n">
        <v>970.6</v>
      </c>
      <c r="EP27" s="63" t="n">
        <v>1025.5</v>
      </c>
      <c r="EQ27" s="63" t="n">
        <v>1041.2</v>
      </c>
      <c r="ER27" s="63" t="n">
        <v>1060.9</v>
      </c>
      <c r="ES27" s="63" t="n">
        <v>1095.8</v>
      </c>
      <c r="ET27" s="63" t="n">
        <v>1146</v>
      </c>
      <c r="EU27" s="63" t="n">
        <v>1163.9</v>
      </c>
      <c r="EV27" s="63" t="n">
        <v>1179.3</v>
      </c>
      <c r="EW27" s="63" t="n">
        <v>1194.4</v>
      </c>
      <c r="EX27" s="63" t="n">
        <v>1201.7</v>
      </c>
      <c r="EY27" s="63" t="n">
        <v>1191.3</v>
      </c>
      <c r="EZ27" s="63" t="n">
        <v>1173.7</v>
      </c>
      <c r="FA27" s="63" t="n">
        <v>1139.8</v>
      </c>
      <c r="FB27" s="63" t="n">
        <v>921.2</v>
      </c>
      <c r="FC27" s="63" t="n">
        <v>855.5</v>
      </c>
      <c r="FD27" s="63" t="n">
        <v>842</v>
      </c>
      <c r="FE27" s="63" t="n">
        <v>847.5</v>
      </c>
      <c r="FF27" s="63" t="n">
        <v>903.4</v>
      </c>
      <c r="FG27" s="63" t="n">
        <v>935.2</v>
      </c>
      <c r="FH27" s="63" t="n">
        <v>958.5</v>
      </c>
      <c r="FI27" s="63" t="n">
        <v>977.2</v>
      </c>
      <c r="FJ27" s="63" t="n">
        <v>1111.4</v>
      </c>
      <c r="FK27" s="63" t="n">
        <v>1126.5</v>
      </c>
      <c r="FL27" s="63" t="n">
        <v>1144.2</v>
      </c>
      <c r="FM27" s="63" t="n">
        <v>1141</v>
      </c>
      <c r="FN27" s="63" t="n">
        <v>1138.3</v>
      </c>
      <c r="FO27" s="63" t="n">
        <v>1150.6</v>
      </c>
      <c r="FP27" s="63" t="n">
        <v>1163.8</v>
      </c>
      <c r="FQ27" s="63" t="n">
        <v>1212.9</v>
      </c>
      <c r="FR27" s="63" t="n">
        <v>1273.5</v>
      </c>
      <c r="FS27" s="63" t="n">
        <v>1296.4</v>
      </c>
      <c r="FT27" s="63" t="n">
        <v>1308.3</v>
      </c>
      <c r="FU27" s="63" t="n">
        <v>1333.2</v>
      </c>
      <c r="FV27" s="63" t="n">
        <v>1369.1</v>
      </c>
      <c r="FW27" s="63" t="n">
        <v>1389</v>
      </c>
      <c r="FX27" s="63" t="n">
        <v>1413.3</v>
      </c>
      <c r="FY27" s="63" t="n">
        <v>1443.5</v>
      </c>
      <c r="FZ27" s="63" t="n">
        <v>1509.1</v>
      </c>
      <c r="GA27" s="63" t="n">
        <v>1527.7</v>
      </c>
      <c r="GB27" s="63" t="n">
        <v>1540.9</v>
      </c>
      <c r="GC27" s="63" t="n">
        <v>1552.6</v>
      </c>
      <c r="GD27" s="63" t="n">
        <v>1526.8</v>
      </c>
      <c r="GE27" s="63" t="n">
        <v>1536.7</v>
      </c>
      <c r="GF27" s="63" t="n">
        <v>1553.8</v>
      </c>
      <c r="GG27" s="63" t="n">
        <v>1574.5</v>
      </c>
      <c r="GH27" s="63" t="n">
        <v>1580</v>
      </c>
      <c r="GI27" s="63" t="n">
        <v>1600.1</v>
      </c>
      <c r="GJ27" s="63" t="n">
        <v>1623.2</v>
      </c>
      <c r="GK27" s="63" t="n">
        <v>1649.1</v>
      </c>
      <c r="GL27" s="63" t="n">
        <v>1597.3</v>
      </c>
      <c r="GM27" s="63" t="n">
        <v>1607.2</v>
      </c>
      <c r="GN27" s="63" t="n">
        <v>1624.8</v>
      </c>
      <c r="GO27" s="63" t="n">
        <v>1627.8</v>
      </c>
      <c r="GP27" s="63" t="n">
        <v>1683.6</v>
      </c>
      <c r="GQ27" s="63" t="n">
        <v>1689.1</v>
      </c>
      <c r="GR27" s="63" t="n">
        <v>1700.3</v>
      </c>
      <c r="GS27" s="63" t="n">
        <v>1732.4</v>
      </c>
      <c r="GT27" s="63" t="n">
        <v>1767.8</v>
      </c>
      <c r="GU27" s="63" t="n">
        <v>1631.4</v>
      </c>
      <c r="GV27" s="63" t="n">
        <v>1747.9</v>
      </c>
      <c r="GW27" s="63" t="n">
        <v>1866.9</v>
      </c>
      <c r="GX27" s="63" t="n">
        <v>2013.4</v>
      </c>
      <c r="GY27" s="63" t="n">
        <v>2118.4</v>
      </c>
      <c r="GZ27" s="63" t="n">
        <v>2200</v>
      </c>
      <c r="HA27" s="63" t="n">
        <v>2265.3</v>
      </c>
      <c r="HB27" s="63" t="n">
        <v>2506.9</v>
      </c>
      <c r="HC27" t="n">
        <v>2502.6</v>
      </c>
      <c r="HD27" t="n">
        <v>2521.9</v>
      </c>
      <c r="HE27" t="n">
        <v>2490.1</v>
      </c>
      <c r="HF27" t="n">
        <v>2181</v>
      </c>
      <c r="HG27" t="n">
        <v>2177.9</v>
      </c>
    </row>
    <row r="28">
      <c r="A28" s="63" t="s">
        <v>2553</v>
      </c>
      <c r="B28" s="63" t="n">
        <v>17.9</v>
      </c>
      <c r="C28" s="63" t="n">
        <v>18.1</v>
      </c>
      <c r="D28" s="63" t="n">
        <v>18.2</v>
      </c>
      <c r="E28" s="63" t="n">
        <v>18.2</v>
      </c>
      <c r="F28" s="63" t="n">
        <v>19.4</v>
      </c>
      <c r="G28" s="63" t="n">
        <v>18.7</v>
      </c>
      <c r="H28" s="63" t="n">
        <v>18.9</v>
      </c>
      <c r="I28" s="63" t="n">
        <v>19</v>
      </c>
      <c r="J28" s="63" t="n">
        <v>18.2</v>
      </c>
      <c r="K28" s="63" t="n">
        <v>18.3</v>
      </c>
      <c r="L28" s="63" t="n">
        <v>18.5</v>
      </c>
      <c r="M28" s="63" t="n">
        <v>19</v>
      </c>
      <c r="N28" s="63" t="n">
        <v>19.5</v>
      </c>
      <c r="O28" s="63" t="n">
        <v>19.9</v>
      </c>
      <c r="P28" s="63" t="n">
        <v>19.7</v>
      </c>
      <c r="Q28" s="63" t="n">
        <v>20.1</v>
      </c>
      <c r="R28" s="63" t="n">
        <v>19.8</v>
      </c>
      <c r="S28" s="63" t="n">
        <v>20.1</v>
      </c>
      <c r="T28" s="63" t="n">
        <v>20.2</v>
      </c>
      <c r="U28" s="63" t="n">
        <v>20.2</v>
      </c>
      <c r="V28" s="63" t="n">
        <v>19.8</v>
      </c>
      <c r="W28" s="63" t="n">
        <v>21.3</v>
      </c>
      <c r="X28" s="63" t="n">
        <v>23.3</v>
      </c>
      <c r="Y28" s="63" t="n">
        <v>23.9</v>
      </c>
      <c r="Z28" s="63" t="n">
        <v>20.8</v>
      </c>
      <c r="AA28" s="63" t="n">
        <v>21.3</v>
      </c>
      <c r="AB28" s="63" t="n">
        <v>21.7</v>
      </c>
      <c r="AC28" s="63" t="n">
        <v>21.7</v>
      </c>
      <c r="AD28" s="63" t="n">
        <v>22</v>
      </c>
      <c r="AE28" s="63" t="n">
        <v>22.5</v>
      </c>
      <c r="AF28" s="63" t="n">
        <v>23.2</v>
      </c>
      <c r="AG28" s="63" t="n">
        <v>23.2</v>
      </c>
      <c r="AH28" s="63" t="n">
        <v>24</v>
      </c>
      <c r="AI28" s="63" t="n">
        <v>25.4</v>
      </c>
      <c r="AJ28" s="63" t="n">
        <v>25.5</v>
      </c>
      <c r="AK28" s="63" t="n">
        <v>26.3</v>
      </c>
      <c r="AL28" s="63" t="n">
        <v>25.9</v>
      </c>
      <c r="AM28" s="63" t="n">
        <v>25.9</v>
      </c>
      <c r="AN28" s="63" t="n">
        <v>25.3</v>
      </c>
      <c r="AO28" s="63" t="n">
        <v>25.6</v>
      </c>
      <c r="AP28" s="63" t="n">
        <v>27.6</v>
      </c>
      <c r="AQ28" s="63" t="n">
        <v>33.6</v>
      </c>
      <c r="AR28" s="63" t="n">
        <v>36.1</v>
      </c>
      <c r="AS28" s="63" t="n">
        <v>37.3</v>
      </c>
      <c r="AT28" s="63" t="n">
        <v>50.7</v>
      </c>
      <c r="AU28" s="63" t="n">
        <v>51.8</v>
      </c>
      <c r="AV28" s="63" t="n">
        <v>49.1</v>
      </c>
      <c r="AW28" s="63" t="n">
        <v>48.1</v>
      </c>
      <c r="AX28" s="63" t="n">
        <v>43.5</v>
      </c>
      <c r="AY28" s="63" t="n">
        <v>40</v>
      </c>
      <c r="AZ28" s="63" t="n">
        <v>40.1</v>
      </c>
      <c r="BA28" s="63" t="n">
        <v>40.3</v>
      </c>
      <c r="BB28" s="63" t="n">
        <v>41.1</v>
      </c>
      <c r="BC28" s="63" t="n">
        <v>45.3</v>
      </c>
      <c r="BD28" s="63" t="n">
        <v>45.5</v>
      </c>
      <c r="BE28" s="63" t="n">
        <v>45.8</v>
      </c>
      <c r="BF28" s="63" t="n">
        <v>47</v>
      </c>
      <c r="BG28" s="63" t="n">
        <v>47.5</v>
      </c>
      <c r="BH28" s="63" t="n">
        <v>47.4</v>
      </c>
      <c r="BI28" s="63" t="n">
        <v>47.3</v>
      </c>
      <c r="BJ28" s="63" t="n">
        <v>46.4</v>
      </c>
      <c r="BK28" s="63" t="n">
        <v>45.7</v>
      </c>
      <c r="BL28" s="63" t="n">
        <v>46.8</v>
      </c>
      <c r="BM28" s="63" t="n">
        <v>45.4</v>
      </c>
      <c r="BN28" s="63" t="n">
        <v>44.5</v>
      </c>
      <c r="BO28" s="63" t="n">
        <v>42.9</v>
      </c>
      <c r="BP28" s="63" t="n">
        <v>43.8</v>
      </c>
      <c r="BQ28" s="63" t="n">
        <v>43.6</v>
      </c>
      <c r="BR28" s="63" t="n">
        <v>44.1</v>
      </c>
      <c r="BS28" s="63" t="n">
        <v>45.8</v>
      </c>
      <c r="BT28" s="63" t="n">
        <v>46.4</v>
      </c>
      <c r="BU28" s="63" t="n">
        <v>47.4</v>
      </c>
      <c r="BV28" s="63" t="n">
        <v>49.6</v>
      </c>
      <c r="BW28" s="63" t="n">
        <v>49.3</v>
      </c>
      <c r="BX28" s="63" t="n">
        <v>50.2</v>
      </c>
      <c r="BY28" s="63" t="n">
        <v>50.2</v>
      </c>
      <c r="BZ28" s="63" t="n">
        <v>50.8</v>
      </c>
      <c r="CA28" s="63" t="n">
        <v>49.2</v>
      </c>
      <c r="CB28" s="63" t="n">
        <v>50</v>
      </c>
      <c r="CC28" s="63" t="n">
        <v>48.9</v>
      </c>
      <c r="CD28" s="63" t="n">
        <v>50.3</v>
      </c>
      <c r="CE28" s="63" t="n">
        <v>50.8</v>
      </c>
      <c r="CF28" s="63" t="n">
        <v>51.1</v>
      </c>
      <c r="CG28" s="63" t="n">
        <v>51.5</v>
      </c>
      <c r="CH28" s="63" t="n">
        <v>59.7</v>
      </c>
      <c r="CI28" s="63" t="n">
        <v>61.3</v>
      </c>
      <c r="CJ28" s="63" t="n">
        <v>61.8</v>
      </c>
      <c r="CK28" s="63" t="n">
        <v>64.2</v>
      </c>
      <c r="CL28" s="63" t="n">
        <v>63.6</v>
      </c>
      <c r="CM28" s="63" t="n">
        <v>63.1</v>
      </c>
      <c r="CN28" s="63" t="n">
        <v>61.9</v>
      </c>
      <c r="CO28" s="63" t="n">
        <v>64.6</v>
      </c>
      <c r="CP28" s="63" t="n">
        <v>62.2</v>
      </c>
      <c r="CQ28" s="63" t="n">
        <v>64.8</v>
      </c>
      <c r="CR28" s="63" t="n">
        <v>65.4</v>
      </c>
      <c r="CS28" s="63" t="n">
        <v>73.1</v>
      </c>
      <c r="CT28" s="63" t="n">
        <v>75.5</v>
      </c>
      <c r="CU28" s="63" t="n">
        <v>78.6</v>
      </c>
      <c r="CV28" s="63" t="n">
        <v>80.5</v>
      </c>
      <c r="CW28" s="63" t="n">
        <v>81.4</v>
      </c>
      <c r="CX28" s="63" t="n">
        <v>76.6</v>
      </c>
      <c r="CY28" s="63" t="n">
        <v>75.7</v>
      </c>
      <c r="CZ28" s="63" t="n">
        <v>75.4</v>
      </c>
      <c r="DA28" s="63" t="n">
        <v>74.5</v>
      </c>
      <c r="DB28" s="63" t="n">
        <v>72.6</v>
      </c>
      <c r="DC28" s="63" t="n">
        <v>71.2</v>
      </c>
      <c r="DD28" s="63" t="n">
        <v>71.7</v>
      </c>
      <c r="DE28" s="63" t="n">
        <v>75.9</v>
      </c>
      <c r="DF28" s="63" t="n">
        <v>72</v>
      </c>
      <c r="DG28" s="63" t="n">
        <v>79.7</v>
      </c>
      <c r="DH28" s="63" t="n">
        <v>79.9</v>
      </c>
      <c r="DI28" s="63" t="n">
        <v>79.7</v>
      </c>
      <c r="DJ28" s="63" t="n">
        <v>79.5</v>
      </c>
      <c r="DK28" s="63" t="n">
        <v>80.1</v>
      </c>
      <c r="DL28" s="63" t="n">
        <v>81.5</v>
      </c>
      <c r="DM28" s="63" t="n">
        <v>81.7</v>
      </c>
      <c r="DN28" s="63" t="n">
        <v>81.3</v>
      </c>
      <c r="DO28" s="63" t="n">
        <v>81.6</v>
      </c>
      <c r="DP28" s="63" t="n">
        <v>83.8</v>
      </c>
      <c r="DQ28" s="63" t="n">
        <v>87</v>
      </c>
      <c r="DR28" s="63" t="n">
        <v>86.1</v>
      </c>
      <c r="DS28" s="63" t="n">
        <v>88.4</v>
      </c>
      <c r="DT28" s="63" t="n">
        <v>87.5</v>
      </c>
      <c r="DU28" s="63" t="n">
        <v>87</v>
      </c>
      <c r="DV28" s="63" t="n">
        <v>87.1</v>
      </c>
      <c r="DW28" s="63" t="n">
        <v>86.3</v>
      </c>
      <c r="DX28" s="63" t="n">
        <v>83.6</v>
      </c>
      <c r="DY28" s="63" t="n">
        <v>84.1</v>
      </c>
      <c r="DZ28" s="63" t="n">
        <v>84.7</v>
      </c>
      <c r="EA28" s="63" t="n">
        <v>87.3</v>
      </c>
      <c r="EB28" s="63" t="n">
        <v>88</v>
      </c>
      <c r="EC28" s="63" t="n">
        <v>87.3</v>
      </c>
      <c r="ED28" s="63" t="n">
        <v>90.1</v>
      </c>
      <c r="EE28" s="63" t="n">
        <v>90</v>
      </c>
      <c r="EF28" s="63" t="n">
        <v>89.6</v>
      </c>
      <c r="EG28" s="63" t="n">
        <v>91.1</v>
      </c>
      <c r="EH28" s="63" t="n">
        <v>94.1</v>
      </c>
      <c r="EI28" s="63" t="n">
        <v>94.8</v>
      </c>
      <c r="EJ28" s="63" t="n">
        <v>95.9</v>
      </c>
      <c r="EK28" s="63" t="n">
        <v>96.2</v>
      </c>
      <c r="EL28" s="63" t="n">
        <v>97.2</v>
      </c>
      <c r="EM28" s="63" t="n">
        <v>101.4</v>
      </c>
      <c r="EN28" s="63" t="n">
        <v>100.3</v>
      </c>
      <c r="EO28" s="63" t="n">
        <v>98.7</v>
      </c>
      <c r="EP28" s="63" t="n">
        <v>99.1</v>
      </c>
      <c r="EQ28" s="63" t="n">
        <v>99.5</v>
      </c>
      <c r="ER28" s="63" t="n">
        <v>100.2</v>
      </c>
      <c r="ES28" s="63" t="n">
        <v>98.1</v>
      </c>
      <c r="ET28" s="63" t="n">
        <v>93.9</v>
      </c>
      <c r="EU28" s="63" t="n">
        <v>93.7</v>
      </c>
      <c r="EV28" s="63" t="n">
        <v>95.4</v>
      </c>
      <c r="EW28" s="63" t="n">
        <v>95.5</v>
      </c>
      <c r="EX28" s="63" t="n">
        <v>93.2</v>
      </c>
      <c r="EY28" s="63" t="n">
        <v>95.3</v>
      </c>
      <c r="EZ28" s="63" t="n">
        <v>93.7</v>
      </c>
      <c r="FA28" s="63" t="n">
        <v>93.7</v>
      </c>
      <c r="FB28" s="63" t="n">
        <v>86.7</v>
      </c>
      <c r="FC28" s="63" t="n">
        <v>94.3</v>
      </c>
      <c r="FD28" s="63" t="n">
        <v>91.4</v>
      </c>
      <c r="FE28" s="63" t="n">
        <v>93.2</v>
      </c>
      <c r="FF28" s="63" t="n">
        <v>93.1</v>
      </c>
      <c r="FG28" s="63" t="n">
        <v>96.4</v>
      </c>
      <c r="FH28" s="63" t="n">
        <v>98.9</v>
      </c>
      <c r="FI28" s="63" t="n">
        <v>98.7</v>
      </c>
      <c r="FJ28" s="63" t="n">
        <v>104.7</v>
      </c>
      <c r="FK28" s="63" t="n">
        <v>109.1</v>
      </c>
      <c r="FL28" s="63" t="n">
        <v>109.4</v>
      </c>
      <c r="FM28" s="63" t="n">
        <v>111.4</v>
      </c>
      <c r="FN28" s="63" t="n">
        <v>113.9</v>
      </c>
      <c r="FO28" s="63" t="n">
        <v>114.4</v>
      </c>
      <c r="FP28" s="63" t="n">
        <v>114.7</v>
      </c>
      <c r="FQ28" s="63" t="n">
        <v>117.6</v>
      </c>
      <c r="FR28" s="63" t="n">
        <v>122.3</v>
      </c>
      <c r="FS28" s="63" t="n">
        <v>124.4</v>
      </c>
      <c r="FT28" s="63" t="n">
        <v>126.4</v>
      </c>
      <c r="FU28" s="63" t="n">
        <v>128.8</v>
      </c>
      <c r="FV28" s="63" t="n">
        <v>136.7</v>
      </c>
      <c r="FW28" s="63" t="n">
        <v>135.5</v>
      </c>
      <c r="FX28" s="63" t="n">
        <v>137.4</v>
      </c>
      <c r="FY28" s="63" t="n">
        <v>137.2</v>
      </c>
      <c r="FZ28" s="63" t="n">
        <v>141.2</v>
      </c>
      <c r="GA28" s="63" t="n">
        <v>145.1</v>
      </c>
      <c r="GB28" s="63" t="n">
        <v>137.8</v>
      </c>
      <c r="GC28" s="63" t="n">
        <v>143.3</v>
      </c>
      <c r="GD28" s="63" t="n">
        <v>139.5</v>
      </c>
      <c r="GE28" s="63" t="n">
        <v>136.6</v>
      </c>
      <c r="GF28" s="63" t="n">
        <v>136.6</v>
      </c>
      <c r="GG28" s="63" t="n">
        <v>136.4</v>
      </c>
      <c r="GH28" s="63" t="n">
        <v>127.6</v>
      </c>
      <c r="GI28" s="63" t="n">
        <v>131.7</v>
      </c>
      <c r="GJ28" s="63" t="n">
        <v>131.8</v>
      </c>
      <c r="GK28" s="63" t="n">
        <v>134.7</v>
      </c>
      <c r="GL28" s="63" t="n">
        <v>150.1</v>
      </c>
      <c r="GM28" s="63" t="n">
        <v>155.7</v>
      </c>
      <c r="GN28" s="63" t="n">
        <v>163.4</v>
      </c>
      <c r="GO28" s="63" t="n">
        <v>184.6</v>
      </c>
      <c r="GP28" s="63" t="n">
        <v>173.8</v>
      </c>
      <c r="GQ28" s="63" t="n">
        <v>170.4</v>
      </c>
      <c r="GR28" s="63" t="n">
        <v>177.8</v>
      </c>
      <c r="GS28" s="63" t="n">
        <v>177.7</v>
      </c>
      <c r="GT28" s="63" t="n">
        <v>183.2</v>
      </c>
      <c r="GU28" s="63" t="n">
        <v>130.4</v>
      </c>
      <c r="GV28" s="63" t="n">
        <v>150.1</v>
      </c>
      <c r="GW28" s="63" t="n">
        <v>157.8</v>
      </c>
      <c r="GX28" s="63" t="n">
        <v>160.9</v>
      </c>
      <c r="GY28" s="63" t="n">
        <v>180.5</v>
      </c>
      <c r="GZ28" s="63" t="n">
        <v>182.1</v>
      </c>
      <c r="HA28" s="63" t="n">
        <v>191</v>
      </c>
      <c r="HB28" s="63" t="n">
        <v>200.9</v>
      </c>
      <c r="HC28" t="n">
        <v>202.8</v>
      </c>
      <c r="HD28" t="n">
        <v>192.2</v>
      </c>
      <c r="HE28" t="n">
        <v>180.9</v>
      </c>
      <c r="HF28" t="n">
        <v>177</v>
      </c>
      <c r="HG28" t="n">
        <v>175.4</v>
      </c>
    </row>
    <row r="29">
      <c r="A29" s="63" t="s">
        <v>2554</v>
      </c>
      <c r="B29" s="63" t="n">
        <v>27</v>
      </c>
      <c r="C29" s="63" t="n">
        <v>27</v>
      </c>
      <c r="D29" s="63" t="n">
        <v>27.9</v>
      </c>
      <c r="E29" s="63" t="n">
        <v>26.6</v>
      </c>
      <c r="F29" s="63" t="n">
        <v>29.9</v>
      </c>
      <c r="G29" s="63" t="n">
        <v>30.7</v>
      </c>
      <c r="H29" s="63" t="n">
        <v>29.8</v>
      </c>
      <c r="I29" s="63" t="n">
        <v>30.1</v>
      </c>
      <c r="J29" s="63" t="n">
        <v>31.8</v>
      </c>
      <c r="K29" s="63" t="n">
        <v>32</v>
      </c>
      <c r="L29" s="63" t="n">
        <v>33.1</v>
      </c>
      <c r="M29" s="63" t="n">
        <v>36.6</v>
      </c>
      <c r="N29" s="63" t="n">
        <v>39.3</v>
      </c>
      <c r="O29" s="63" t="n">
        <v>39.4</v>
      </c>
      <c r="P29" s="63" t="n">
        <v>37.6</v>
      </c>
      <c r="Q29" s="63" t="n">
        <v>39.4</v>
      </c>
      <c r="R29" s="63" t="n">
        <v>37.4</v>
      </c>
      <c r="S29" s="63" t="n">
        <v>39.3</v>
      </c>
      <c r="T29" s="63" t="n">
        <v>43.5</v>
      </c>
      <c r="U29" s="63" t="n">
        <v>38.1</v>
      </c>
      <c r="V29" s="63" t="n">
        <v>31.5</v>
      </c>
      <c r="W29" s="63" t="n">
        <v>34.2</v>
      </c>
      <c r="X29" s="63" t="n">
        <v>43.2</v>
      </c>
      <c r="Y29" s="63" t="n">
        <v>43.9</v>
      </c>
      <c r="Z29" s="63" t="n">
        <v>49.9</v>
      </c>
      <c r="AA29" s="63" t="n">
        <v>49</v>
      </c>
      <c r="AB29" s="63" t="n">
        <v>48.5</v>
      </c>
      <c r="AC29" s="63" t="n">
        <v>47.5</v>
      </c>
      <c r="AD29" s="63" t="n">
        <v>51</v>
      </c>
      <c r="AE29" s="63" t="n">
        <v>55.7</v>
      </c>
      <c r="AF29" s="63" t="n">
        <v>57.9</v>
      </c>
      <c r="AG29" s="63" t="n">
        <v>58.1</v>
      </c>
      <c r="AH29" s="63" t="n">
        <v>54.4</v>
      </c>
      <c r="AI29" s="63" t="n">
        <v>66.2</v>
      </c>
      <c r="AJ29" s="63" t="n">
        <v>66.7</v>
      </c>
      <c r="AK29" s="63" t="n">
        <v>70.3</v>
      </c>
      <c r="AL29" s="63" t="n">
        <v>66.6</v>
      </c>
      <c r="AM29" s="63" t="n">
        <v>66.5</v>
      </c>
      <c r="AN29" s="63" t="n">
        <v>65.3</v>
      </c>
      <c r="AO29" s="63" t="n">
        <v>62.1</v>
      </c>
      <c r="AP29" s="63" t="n">
        <v>67</v>
      </c>
      <c r="AQ29" s="63" t="n">
        <v>49.8</v>
      </c>
      <c r="AR29" s="63" t="n">
        <v>56</v>
      </c>
      <c r="AS29" s="63" t="n">
        <v>61.7</v>
      </c>
      <c r="AT29" s="63" t="n">
        <v>58.5</v>
      </c>
      <c r="AU29" s="63" t="n">
        <v>50.7</v>
      </c>
      <c r="AV29" s="63" t="n">
        <v>52.7</v>
      </c>
      <c r="AW29" s="63" t="n">
        <v>44.8</v>
      </c>
      <c r="AX29" s="63" t="n">
        <v>33.5</v>
      </c>
      <c r="AY29" s="63" t="n">
        <v>34.7</v>
      </c>
      <c r="AZ29" s="63" t="n">
        <v>35.4</v>
      </c>
      <c r="BA29" s="63" t="n">
        <v>31.7</v>
      </c>
      <c r="BB29" s="63" t="n">
        <v>34.3</v>
      </c>
      <c r="BC29" s="63" t="n">
        <v>46.3</v>
      </c>
      <c r="BD29" s="63" t="n">
        <v>53.3</v>
      </c>
      <c r="BE29" s="63" t="n">
        <v>54.6</v>
      </c>
      <c r="BF29" s="63" t="n">
        <v>64.8</v>
      </c>
      <c r="BG29" s="63" t="n">
        <v>63.8</v>
      </c>
      <c r="BH29" s="63" t="n">
        <v>53.8</v>
      </c>
      <c r="BI29" s="63" t="n">
        <v>54.3</v>
      </c>
      <c r="BJ29" s="63" t="n">
        <v>57.7</v>
      </c>
      <c r="BK29" s="63" t="n">
        <v>56.3</v>
      </c>
      <c r="BL29" s="63" t="n">
        <v>60.8</v>
      </c>
      <c r="BM29" s="63" t="n">
        <v>59</v>
      </c>
      <c r="BN29" s="63" t="n">
        <v>63</v>
      </c>
      <c r="BO29" s="63" t="n">
        <v>63.4</v>
      </c>
      <c r="BP29" s="63" t="n">
        <v>64.6</v>
      </c>
      <c r="BQ29" s="63" t="n">
        <v>73.1</v>
      </c>
      <c r="BR29" s="63" t="n">
        <v>76</v>
      </c>
      <c r="BS29" s="63" t="n">
        <v>87.3</v>
      </c>
      <c r="BT29" s="63" t="n">
        <v>91.3</v>
      </c>
      <c r="BU29" s="63" t="n">
        <v>87.1</v>
      </c>
      <c r="BV29" s="63" t="n">
        <v>84.5</v>
      </c>
      <c r="BW29" s="63" t="n">
        <v>90</v>
      </c>
      <c r="BX29" s="63" t="n">
        <v>97.8</v>
      </c>
      <c r="BY29" s="63" t="n">
        <v>102.7</v>
      </c>
      <c r="BZ29" s="63" t="n">
        <v>104.9</v>
      </c>
      <c r="CA29" s="63" t="n">
        <v>94.4</v>
      </c>
      <c r="CB29" s="63" t="n">
        <v>91.6</v>
      </c>
      <c r="CC29" s="63" t="n">
        <v>91.4</v>
      </c>
      <c r="CD29" s="63" t="n">
        <v>91.1</v>
      </c>
      <c r="CE29" s="63" t="n">
        <v>94.7</v>
      </c>
      <c r="CF29" s="63" t="n">
        <v>97</v>
      </c>
      <c r="CG29" s="63" t="n">
        <v>95.4</v>
      </c>
      <c r="CH29" s="63" t="n">
        <v>91.5</v>
      </c>
      <c r="CI29" s="63" t="n">
        <v>87.5</v>
      </c>
      <c r="CJ29" s="63" t="n">
        <v>88.2</v>
      </c>
      <c r="CK29" s="63" t="n">
        <v>89.5</v>
      </c>
      <c r="CL29" s="63" t="n">
        <v>99.8</v>
      </c>
      <c r="CM29" s="63" t="n">
        <v>102</v>
      </c>
      <c r="CN29" s="63" t="n">
        <v>98.9</v>
      </c>
      <c r="CO29" s="63" t="n">
        <v>107.2</v>
      </c>
      <c r="CP29" s="63" t="n">
        <v>111.5</v>
      </c>
      <c r="CQ29" s="63" t="n">
        <v>121.9</v>
      </c>
      <c r="CR29" s="63" t="n">
        <v>115.5</v>
      </c>
      <c r="CS29" s="63" t="n">
        <v>141</v>
      </c>
      <c r="CT29" s="63" t="n">
        <v>122.4</v>
      </c>
      <c r="CU29" s="63" t="n">
        <v>129.3</v>
      </c>
      <c r="CV29" s="63" t="n">
        <v>142.4</v>
      </c>
      <c r="CW29" s="63" t="n">
        <v>150.9</v>
      </c>
      <c r="CX29" s="63" t="n">
        <v>155.3</v>
      </c>
      <c r="CY29" s="63" t="n">
        <v>153.1</v>
      </c>
      <c r="CZ29" s="63" t="n">
        <v>159.1</v>
      </c>
      <c r="DA29" s="63" t="n">
        <v>156.2</v>
      </c>
      <c r="DB29" s="63" t="n">
        <v>162.4</v>
      </c>
      <c r="DC29" s="63" t="n">
        <v>171.9</v>
      </c>
      <c r="DD29" s="63" t="n">
        <v>172.6</v>
      </c>
      <c r="DE29" s="63" t="n">
        <v>175.3</v>
      </c>
      <c r="DF29" s="63" t="n">
        <v>176.9</v>
      </c>
      <c r="DG29" s="63" t="n">
        <v>180.5</v>
      </c>
      <c r="DH29" s="63" t="n">
        <v>190.5</v>
      </c>
      <c r="DI29" s="63" t="n">
        <v>181.5</v>
      </c>
      <c r="DJ29" s="63" t="n">
        <v>178.8</v>
      </c>
      <c r="DK29" s="63" t="n">
        <v>175.4</v>
      </c>
      <c r="DL29" s="63" t="n">
        <v>180.1</v>
      </c>
      <c r="DM29" s="63" t="n">
        <v>176.4</v>
      </c>
      <c r="DN29" s="63" t="n">
        <v>186</v>
      </c>
      <c r="DO29" s="63" t="n">
        <v>184.4</v>
      </c>
      <c r="DP29" s="63" t="n">
        <v>187.7</v>
      </c>
      <c r="DQ29" s="63" t="n">
        <v>192.1</v>
      </c>
      <c r="DR29" s="63" t="n">
        <v>202.2</v>
      </c>
      <c r="DS29" s="63" t="n">
        <v>201.1</v>
      </c>
      <c r="DT29" s="63" t="n">
        <v>185.6</v>
      </c>
      <c r="DU29" s="63" t="n">
        <v>187.6</v>
      </c>
      <c r="DV29" s="63" t="n">
        <v>154.9</v>
      </c>
      <c r="DW29" s="63" t="n">
        <v>148.7</v>
      </c>
      <c r="DX29" s="63" t="n">
        <v>130.9</v>
      </c>
      <c r="DY29" s="63" t="n">
        <v>115.8</v>
      </c>
      <c r="DZ29" s="63" t="n">
        <v>115.5</v>
      </c>
      <c r="EA29" s="63" t="n">
        <v>119.9</v>
      </c>
      <c r="EB29" s="63" t="n">
        <v>126.5</v>
      </c>
      <c r="EC29" s="63" t="n">
        <v>142</v>
      </c>
      <c r="ED29" s="63" t="n">
        <v>161.5</v>
      </c>
      <c r="EE29" s="63" t="n">
        <v>160.9</v>
      </c>
      <c r="EF29" s="63" t="n">
        <v>180.3</v>
      </c>
      <c r="EG29" s="63" t="n">
        <v>200.4</v>
      </c>
      <c r="EH29" s="63" t="n">
        <v>209.2</v>
      </c>
      <c r="EI29" s="63" t="n">
        <v>226</v>
      </c>
      <c r="EJ29" s="63" t="n">
        <v>244.5</v>
      </c>
      <c r="EK29" s="63" t="n">
        <v>249.2</v>
      </c>
      <c r="EL29" s="63" t="n">
        <v>315.3</v>
      </c>
      <c r="EM29" s="63" t="n">
        <v>306.1</v>
      </c>
      <c r="EN29" s="63" t="n">
        <v>311.9</v>
      </c>
      <c r="EO29" s="63" t="n">
        <v>344.7</v>
      </c>
      <c r="EP29" s="63" t="n">
        <v>357.2</v>
      </c>
      <c r="EQ29" s="63" t="n">
        <v>367.3</v>
      </c>
      <c r="ER29" s="63" t="n">
        <v>384.8</v>
      </c>
      <c r="ES29" s="63" t="n">
        <v>354.6</v>
      </c>
      <c r="ET29" s="63" t="n">
        <v>354.5</v>
      </c>
      <c r="EU29" s="63" t="n">
        <v>347.7</v>
      </c>
      <c r="EV29" s="63" t="n">
        <v>314.6</v>
      </c>
      <c r="EW29" s="63" t="n">
        <v>296.2</v>
      </c>
      <c r="EX29" s="63" t="n">
        <v>241.7</v>
      </c>
      <c r="EY29" s="63" t="n">
        <v>227.1</v>
      </c>
      <c r="EZ29" s="63" t="n">
        <v>211.5</v>
      </c>
      <c r="FA29" s="63" t="n">
        <v>127.5</v>
      </c>
      <c r="FB29" s="63" t="n">
        <v>122.7</v>
      </c>
      <c r="FC29" s="63" t="n">
        <v>138.9</v>
      </c>
      <c r="FD29" s="63" t="n">
        <v>159.4</v>
      </c>
      <c r="FE29" s="63" t="n">
        <v>190.8</v>
      </c>
      <c r="FF29" s="63" t="n">
        <v>204.7</v>
      </c>
      <c r="FG29" s="63" t="n">
        <v>212.2</v>
      </c>
      <c r="FH29" s="63" t="n">
        <v>227.1</v>
      </c>
      <c r="FI29" s="63" t="n">
        <v>233.6</v>
      </c>
      <c r="FJ29" s="63" t="n">
        <v>228.9</v>
      </c>
      <c r="FK29" s="63" t="n">
        <v>227.2</v>
      </c>
      <c r="FL29" s="63" t="n">
        <v>201.7</v>
      </c>
      <c r="FM29" s="63" t="n">
        <v>238</v>
      </c>
      <c r="FN29" s="63" t="n">
        <v>261.5</v>
      </c>
      <c r="FO29" s="63" t="n">
        <v>275.5</v>
      </c>
      <c r="FP29" s="63" t="n">
        <v>280.8</v>
      </c>
      <c r="FQ29" s="63" t="n">
        <v>280.9</v>
      </c>
      <c r="FR29" s="63" t="n">
        <v>298</v>
      </c>
      <c r="FS29" s="63" t="n">
        <v>292.9</v>
      </c>
      <c r="FT29" s="63" t="n">
        <v>300.6</v>
      </c>
      <c r="FU29" s="63" t="n">
        <v>302.2</v>
      </c>
      <c r="FV29" s="63" t="n">
        <v>337.4</v>
      </c>
      <c r="FW29" s="63" t="n">
        <v>359</v>
      </c>
      <c r="FX29" s="63" t="n">
        <v>329.6</v>
      </c>
      <c r="FY29" s="63" t="n">
        <v>332.6</v>
      </c>
      <c r="FZ29" s="63" t="n">
        <v>345.4</v>
      </c>
      <c r="GA29" s="63" t="n">
        <v>350.7</v>
      </c>
      <c r="GB29" s="63" t="n">
        <v>324.7</v>
      </c>
      <c r="GC29" s="63" t="n">
        <v>295.6</v>
      </c>
      <c r="GD29" s="63" t="n">
        <v>310.8</v>
      </c>
      <c r="GE29" s="63" t="n">
        <v>314.7</v>
      </c>
      <c r="GF29" s="63" t="n">
        <v>322.6</v>
      </c>
      <c r="GG29" s="63" t="n">
        <v>299.2</v>
      </c>
      <c r="GH29" s="63" t="n">
        <v>211.8</v>
      </c>
      <c r="GI29" s="63" t="n">
        <v>225.7</v>
      </c>
      <c r="GJ29" s="63" t="n">
        <v>241.5</v>
      </c>
      <c r="GK29" s="63" t="n">
        <v>242.4</v>
      </c>
      <c r="GL29" s="63" t="n">
        <v>215.5</v>
      </c>
      <c r="GM29" s="63" t="n">
        <v>229.1</v>
      </c>
      <c r="GN29" s="63" t="n">
        <v>225.5</v>
      </c>
      <c r="GO29" s="63" t="n">
        <v>229.7</v>
      </c>
      <c r="GP29" s="63" t="n">
        <v>200.1</v>
      </c>
      <c r="GQ29" s="63" t="n">
        <v>210.4</v>
      </c>
      <c r="GR29" s="63" t="n">
        <v>198.2</v>
      </c>
      <c r="GS29" s="63" t="n">
        <v>233.1</v>
      </c>
      <c r="GT29" s="63" t="n">
        <v>189.6</v>
      </c>
      <c r="GU29" s="63" t="n">
        <v>199.8</v>
      </c>
      <c r="GV29" s="63" t="n">
        <v>246.8</v>
      </c>
      <c r="GW29" s="63" t="n">
        <v>250.9</v>
      </c>
      <c r="GX29" s="63" t="n">
        <v>252.3</v>
      </c>
      <c r="GY29" s="63" t="n">
        <v>283.6</v>
      </c>
      <c r="GZ29" s="63" t="n">
        <v>279.8</v>
      </c>
      <c r="HA29" s="63" t="n">
        <v>303.9</v>
      </c>
      <c r="HB29" t="n">
        <v>329.8</v>
      </c>
      <c r="HC29" t="n">
        <v>388.8</v>
      </c>
      <c r="HD29" t="n">
        <v>383.6</v>
      </c>
      <c r="HE29" t="n">
        <v>373.6</v>
      </c>
      <c r="HF29" t="n">
        <v>388.6</v>
      </c>
      <c r="HG29" t="n">
        <v>403.3</v>
      </c>
    </row>
    <row r="30">
      <c r="A30" s="63" t="s">
        <v>2555</v>
      </c>
      <c r="B30" s="63" t="n">
        <v>45.1</v>
      </c>
      <c r="C30" s="63" t="n">
        <v>45.4</v>
      </c>
      <c r="D30" s="63" t="n">
        <v>45.9</v>
      </c>
      <c r="E30" s="63" t="n">
        <v>45.6</v>
      </c>
      <c r="F30" s="63" t="n">
        <v>49.6</v>
      </c>
      <c r="G30" s="63" t="n">
        <v>50.2</v>
      </c>
      <c r="H30" s="63" t="n">
        <v>50.5</v>
      </c>
      <c r="I30" s="63" t="n">
        <v>51</v>
      </c>
      <c r="J30" s="63" t="n">
        <v>57.3</v>
      </c>
      <c r="K30" s="63" t="n">
        <v>57.9</v>
      </c>
      <c r="L30" s="63" t="n">
        <v>58.5</v>
      </c>
      <c r="M30" s="63" t="n">
        <v>59.4</v>
      </c>
      <c r="N30" s="63" t="n">
        <v>72.7</v>
      </c>
      <c r="O30" s="63" t="n">
        <v>73.8</v>
      </c>
      <c r="P30" s="63" t="n">
        <v>75.1</v>
      </c>
      <c r="Q30" s="63" t="n">
        <v>76.6</v>
      </c>
      <c r="R30" s="63" t="n">
        <v>82.1</v>
      </c>
      <c r="S30" s="63" t="n">
        <v>83.6</v>
      </c>
      <c r="T30" s="63" t="n">
        <v>85.2</v>
      </c>
      <c r="U30" s="63" t="n">
        <v>85.4</v>
      </c>
      <c r="V30" s="63" t="n">
        <v>86.5</v>
      </c>
      <c r="W30" s="63" t="n">
        <v>86.8</v>
      </c>
      <c r="X30" s="63" t="n">
        <v>88.5</v>
      </c>
      <c r="Y30" s="63" t="n">
        <v>90.5</v>
      </c>
      <c r="Z30" s="63" t="n">
        <v>97.5</v>
      </c>
      <c r="AA30" s="63" t="n">
        <v>98.9</v>
      </c>
      <c r="AB30" s="63" t="n">
        <v>100.6</v>
      </c>
      <c r="AC30" s="63" t="n">
        <v>102.1</v>
      </c>
      <c r="AD30" s="63" t="n">
        <v>107.5</v>
      </c>
      <c r="AE30" s="63" t="n">
        <v>110.1</v>
      </c>
      <c r="AF30" s="63" t="n">
        <v>112.2</v>
      </c>
      <c r="AG30" s="63" t="n">
        <v>114.4</v>
      </c>
      <c r="AH30" s="63" t="n">
        <v>121.6</v>
      </c>
      <c r="AI30" s="63" t="n">
        <v>126.5</v>
      </c>
      <c r="AJ30" s="63" t="n">
        <v>130.8</v>
      </c>
      <c r="AK30" s="63" t="n">
        <v>136</v>
      </c>
      <c r="AL30" s="63" t="n">
        <v>143.1</v>
      </c>
      <c r="AM30" s="63" t="n">
        <v>147.4</v>
      </c>
      <c r="AN30" s="63" t="n">
        <v>152.4</v>
      </c>
      <c r="AO30" s="63" t="n">
        <v>156.3</v>
      </c>
      <c r="AP30" s="63" t="n">
        <v>159.3</v>
      </c>
      <c r="AQ30" s="63" t="n">
        <v>161</v>
      </c>
      <c r="AR30" s="63" t="n">
        <v>164.2</v>
      </c>
      <c r="AS30" s="63" t="n">
        <v>170.1</v>
      </c>
      <c r="AT30" s="63" t="n">
        <v>187.3</v>
      </c>
      <c r="AU30" s="63" t="n">
        <v>190.9</v>
      </c>
      <c r="AV30" s="63" t="n">
        <v>195.6</v>
      </c>
      <c r="AW30" s="63" t="n">
        <v>198.2</v>
      </c>
      <c r="AX30" s="63" t="n">
        <v>203.2</v>
      </c>
      <c r="AY30" s="63" t="n">
        <v>205.2</v>
      </c>
      <c r="AZ30" s="63" t="n">
        <v>207.5</v>
      </c>
      <c r="BA30" s="63" t="n">
        <v>208.3</v>
      </c>
      <c r="BB30" s="63" t="n">
        <v>216.1</v>
      </c>
      <c r="BC30" s="63" t="n">
        <v>220.2</v>
      </c>
      <c r="BD30" s="63" t="n">
        <v>224.8</v>
      </c>
      <c r="BE30" s="63" t="n">
        <v>231.2</v>
      </c>
      <c r="BF30" s="63" t="n">
        <v>246.3</v>
      </c>
      <c r="BG30" s="63" t="n">
        <v>252.1</v>
      </c>
      <c r="BH30" s="63" t="n">
        <v>257.1</v>
      </c>
      <c r="BI30" s="63" t="n">
        <v>261.1</v>
      </c>
      <c r="BJ30" s="63" t="n">
        <v>271</v>
      </c>
      <c r="BK30" s="63" t="n">
        <v>275</v>
      </c>
      <c r="BL30" s="63" t="n">
        <v>279.7</v>
      </c>
      <c r="BM30" s="63" t="n">
        <v>285.9</v>
      </c>
      <c r="BN30" s="63" t="n">
        <v>292.7</v>
      </c>
      <c r="BO30" s="63" t="n">
        <v>296.1</v>
      </c>
      <c r="BP30" s="63" t="n">
        <v>300.8</v>
      </c>
      <c r="BQ30" s="63" t="n">
        <v>306.2</v>
      </c>
      <c r="BR30" s="63" t="n">
        <v>310.7</v>
      </c>
      <c r="BS30" s="63" t="n">
        <v>314.5</v>
      </c>
      <c r="BT30" s="63" t="n">
        <v>319</v>
      </c>
      <c r="BU30" s="63" t="n">
        <v>325.6</v>
      </c>
      <c r="BV30" s="63" t="n">
        <v>344.7</v>
      </c>
      <c r="BW30" s="63" t="n">
        <v>351.7</v>
      </c>
      <c r="BX30" s="63" t="n">
        <v>357.7</v>
      </c>
      <c r="BY30" s="63" t="n">
        <v>365</v>
      </c>
      <c r="BZ30" s="63" t="n">
        <v>370.9</v>
      </c>
      <c r="CA30" s="63" t="n">
        <v>375.4</v>
      </c>
      <c r="CB30" s="63" t="n">
        <v>379.8</v>
      </c>
      <c r="CC30" s="63" t="n">
        <v>385.6</v>
      </c>
      <c r="CD30" s="63" t="n">
        <v>394</v>
      </c>
      <c r="CE30" s="63" t="n">
        <v>399</v>
      </c>
      <c r="CF30" s="63" t="n">
        <v>406.4</v>
      </c>
      <c r="CG30" s="63" t="n">
        <v>408.9</v>
      </c>
      <c r="CH30" s="63" t="n">
        <v>412</v>
      </c>
      <c r="CI30" s="63" t="n">
        <v>418.3</v>
      </c>
      <c r="CJ30" s="63" t="n">
        <v>423.7</v>
      </c>
      <c r="CK30" s="63" t="n">
        <v>428.4</v>
      </c>
      <c r="CL30" s="63" t="n">
        <v>439.9</v>
      </c>
      <c r="CM30" s="63" t="n">
        <v>445.1</v>
      </c>
      <c r="CN30" s="63" t="n">
        <v>447.9</v>
      </c>
      <c r="CO30" s="63" t="n">
        <v>442.9</v>
      </c>
      <c r="CP30" s="63" t="n">
        <v>462.1</v>
      </c>
      <c r="CQ30" s="63" t="n">
        <v>462.4</v>
      </c>
      <c r="CR30" s="63" t="n">
        <v>466.8</v>
      </c>
      <c r="CS30" s="63" t="n">
        <v>470.8</v>
      </c>
      <c r="CT30" s="63" t="n">
        <v>485.8</v>
      </c>
      <c r="CU30" s="63" t="n">
        <v>493</v>
      </c>
      <c r="CV30" s="63" t="n">
        <v>499</v>
      </c>
      <c r="CW30" s="63" t="n">
        <v>506.8</v>
      </c>
      <c r="CX30" s="63" t="n">
        <v>514.2</v>
      </c>
      <c r="CY30" s="63" t="n">
        <v>519</v>
      </c>
      <c r="CZ30" s="63" t="n">
        <v>524.6</v>
      </c>
      <c r="DA30" s="63" t="n">
        <v>529.9</v>
      </c>
      <c r="DB30" s="63" t="n">
        <v>532.9</v>
      </c>
      <c r="DC30" s="63" t="n">
        <v>541.7</v>
      </c>
      <c r="DD30" s="63" t="n">
        <v>549.5</v>
      </c>
      <c r="DE30" s="63" t="n">
        <v>557.5</v>
      </c>
      <c r="DF30" s="63" t="n">
        <v>566</v>
      </c>
      <c r="DG30" s="63" t="n">
        <v>574</v>
      </c>
      <c r="DH30" s="63" t="n">
        <v>582.9</v>
      </c>
      <c r="DI30" s="63" t="n">
        <v>594.8</v>
      </c>
      <c r="DJ30" s="63" t="n">
        <v>602.8</v>
      </c>
      <c r="DK30" s="63" t="n">
        <v>612.3</v>
      </c>
      <c r="DL30" s="63" t="n">
        <v>622.2</v>
      </c>
      <c r="DM30" s="63" t="n">
        <v>632.2</v>
      </c>
      <c r="DN30" s="63" t="n">
        <v>643.5</v>
      </c>
      <c r="DO30" s="63" t="n">
        <v>649.3</v>
      </c>
      <c r="DP30" s="63" t="n">
        <v>656.7</v>
      </c>
      <c r="DQ30" s="63" t="n">
        <v>669.8</v>
      </c>
      <c r="DR30" s="63" t="n">
        <v>689.4</v>
      </c>
      <c r="DS30" s="63" t="n">
        <v>691.5</v>
      </c>
      <c r="DT30" s="63" t="n">
        <v>704.2</v>
      </c>
      <c r="DU30" s="63" t="n">
        <v>709.2</v>
      </c>
      <c r="DV30" s="63" t="n">
        <v>723.4</v>
      </c>
      <c r="DW30" s="63" t="n">
        <v>723.4</v>
      </c>
      <c r="DX30" s="63" t="n">
        <v>722</v>
      </c>
      <c r="DY30" s="63" t="n">
        <v>724.2</v>
      </c>
      <c r="DZ30" s="63" t="n">
        <v>732</v>
      </c>
      <c r="EA30" s="63" t="n">
        <v>739.9</v>
      </c>
      <c r="EB30" s="63" t="n">
        <v>742</v>
      </c>
      <c r="EC30" s="63" t="n">
        <v>743.8</v>
      </c>
      <c r="ED30" s="63" t="n">
        <v>749.1</v>
      </c>
      <c r="EE30" s="63" t="n">
        <v>758.6</v>
      </c>
      <c r="EF30" s="63" t="n">
        <v>767.2</v>
      </c>
      <c r="EG30" s="63" t="n">
        <v>778.2</v>
      </c>
      <c r="EH30" s="63" t="n">
        <v>790</v>
      </c>
      <c r="EI30" s="63" t="n">
        <v>803.5</v>
      </c>
      <c r="EJ30" s="63" t="n">
        <v>818.4</v>
      </c>
      <c r="EK30" s="63" t="n">
        <v>824</v>
      </c>
      <c r="EL30" s="63" t="n">
        <v>837.4</v>
      </c>
      <c r="EM30" s="63" t="n">
        <v>846</v>
      </c>
      <c r="EN30" s="63" t="n">
        <v>859.8</v>
      </c>
      <c r="EO30" s="63" t="n">
        <v>870.4</v>
      </c>
      <c r="EP30" s="63" t="n">
        <v>895.1</v>
      </c>
      <c r="EQ30" s="63" t="n">
        <v>900.8</v>
      </c>
      <c r="ER30" s="63" t="n">
        <v>906.2</v>
      </c>
      <c r="ES30" s="63" t="n">
        <v>920.6</v>
      </c>
      <c r="ET30" s="63" t="n">
        <v>940.9</v>
      </c>
      <c r="EU30" s="63" t="n">
        <v>943.1</v>
      </c>
      <c r="EV30" s="63" t="n">
        <v>946.7</v>
      </c>
      <c r="EW30" s="63" t="n">
        <v>958.4</v>
      </c>
      <c r="EX30" s="63" t="n">
        <v>970.2</v>
      </c>
      <c r="EY30" s="63" t="n">
        <v>972.3</v>
      </c>
      <c r="EZ30" s="63" t="n">
        <v>977.6</v>
      </c>
      <c r="FA30" s="63" t="n">
        <v>977.8</v>
      </c>
      <c r="FB30" s="63" t="n">
        <v>946</v>
      </c>
      <c r="FC30" s="63" t="n">
        <v>952.6</v>
      </c>
      <c r="FD30" s="63" t="n">
        <v>950.3</v>
      </c>
      <c r="FE30" s="63" t="n">
        <v>953.9</v>
      </c>
      <c r="FF30" s="63" t="n">
        <v>960.6</v>
      </c>
      <c r="FG30" s="63" t="n">
        <v>971.7</v>
      </c>
      <c r="FH30" s="63" t="n">
        <v>974.6</v>
      </c>
      <c r="FI30" s="63" t="n">
        <v>976.6</v>
      </c>
      <c r="FJ30" s="63" t="n">
        <v>898.3</v>
      </c>
      <c r="FK30" s="63" t="n">
        <v>900.9</v>
      </c>
      <c r="FL30" s="63" t="n">
        <v>909.4</v>
      </c>
      <c r="FM30" s="63" t="n">
        <v>904.2</v>
      </c>
      <c r="FN30" s="63" t="n">
        <v>927.5</v>
      </c>
      <c r="FO30" s="63" t="n">
        <v>932.2</v>
      </c>
      <c r="FP30" s="63" t="n">
        <v>935.2</v>
      </c>
      <c r="FQ30" s="63" t="n">
        <v>957</v>
      </c>
      <c r="FR30" s="63" t="n">
        <v>1078.6</v>
      </c>
      <c r="FS30" s="63" t="n">
        <v>1090.7</v>
      </c>
      <c r="FT30" s="63" t="n">
        <v>1093.6</v>
      </c>
      <c r="FU30" s="63" t="n">
        <v>1104.2</v>
      </c>
      <c r="FV30" s="63" t="n">
        <v>1126.6</v>
      </c>
      <c r="FW30" s="63" t="n">
        <v>1131</v>
      </c>
      <c r="FX30" s="63" t="n">
        <v>1142.5</v>
      </c>
      <c r="FY30" s="63" t="n">
        <v>1160.1</v>
      </c>
      <c r="FZ30" s="63" t="n">
        <v>1175.2</v>
      </c>
      <c r="GA30" s="63" t="n">
        <v>1187</v>
      </c>
      <c r="GB30" s="63" t="n">
        <v>1196.8</v>
      </c>
      <c r="GC30" s="63" t="n">
        <v>1204.1</v>
      </c>
      <c r="GD30" s="63" t="n">
        <v>1211</v>
      </c>
      <c r="GE30" s="63" t="n">
        <v>1217</v>
      </c>
      <c r="GF30" s="63" t="n">
        <v>1228</v>
      </c>
      <c r="GG30" s="63" t="n">
        <v>1241.5</v>
      </c>
      <c r="GH30" s="63" t="n">
        <v>1262.7</v>
      </c>
      <c r="GI30" s="63" t="n">
        <v>1275.1</v>
      </c>
      <c r="GJ30" s="63" t="n">
        <v>1290.3</v>
      </c>
      <c r="GK30" s="63" t="n">
        <v>1309.1</v>
      </c>
      <c r="GL30" s="63" t="n">
        <v>1328.9</v>
      </c>
      <c r="GM30" s="63" t="n">
        <v>1338.7</v>
      </c>
      <c r="GN30" s="63" t="n">
        <v>1355.2</v>
      </c>
      <c r="GO30" s="63" t="n">
        <v>1363.7</v>
      </c>
      <c r="GP30" s="63" t="n">
        <v>1395.9</v>
      </c>
      <c r="GQ30" s="63" t="n">
        <v>1403.3</v>
      </c>
      <c r="GR30" s="63" t="n">
        <v>1410</v>
      </c>
      <c r="GS30" s="63" t="n">
        <v>1427.9</v>
      </c>
      <c r="GT30" s="63" t="n">
        <v>1453.3</v>
      </c>
      <c r="GU30" s="63" t="n">
        <v>1383.5</v>
      </c>
      <c r="GV30" s="63" t="n">
        <v>1432.5</v>
      </c>
      <c r="GW30" s="63" t="n">
        <v>1469</v>
      </c>
      <c r="GX30" s="63" t="n">
        <v>1484.6</v>
      </c>
      <c r="GY30" s="63" t="n">
        <v>1519.7</v>
      </c>
      <c r="GZ30" s="63" t="n">
        <v>1556.8</v>
      </c>
      <c r="HA30" s="63" t="n">
        <v>1603.4</v>
      </c>
      <c r="HB30" s="63" t="n">
        <v>1645.9</v>
      </c>
      <c r="HC30" t="n">
        <v>1667.8</v>
      </c>
      <c r="HD30" t="n">
        <v>1709.6</v>
      </c>
      <c r="HE30" t="n">
        <v>1716.7</v>
      </c>
      <c r="HF30" t="n">
        <v>1758.5</v>
      </c>
      <c r="HG30" t="n">
        <v>1780.9</v>
      </c>
    </row>
    <row r="31">
      <c r="A31" s="63" t="s">
        <v>2556</v>
      </c>
      <c r="B31" s="63" t="n">
        <v>48.3</v>
      </c>
      <c r="C31" s="63" t="n">
        <v>57.5</v>
      </c>
      <c r="D31" s="63" t="n">
        <v>56.9</v>
      </c>
      <c r="E31" s="63" t="n">
        <v>59.8</v>
      </c>
      <c r="F31" s="63" t="n">
        <v>61</v>
      </c>
      <c r="G31" s="63" t="n">
        <v>67.9</v>
      </c>
      <c r="H31" s="63" t="n">
        <v>67.2</v>
      </c>
      <c r="I31" s="63" t="n">
        <v>68.2</v>
      </c>
      <c r="J31" s="63" t="n">
        <v>70.2</v>
      </c>
      <c r="K31" s="63" t="n">
        <v>70.2</v>
      </c>
      <c r="L31" s="63" t="n">
        <v>70.3</v>
      </c>
      <c r="M31" s="63" t="n">
        <v>80.6</v>
      </c>
      <c r="N31" s="63" t="n">
        <v>82.2</v>
      </c>
      <c r="O31" s="63" t="n">
        <v>83.6</v>
      </c>
      <c r="P31" s="63" t="n">
        <v>85.1</v>
      </c>
      <c r="Q31" s="63" t="n">
        <v>87.3</v>
      </c>
      <c r="R31" s="63" t="n">
        <v>94.1</v>
      </c>
      <c r="S31" s="63" t="n">
        <v>100.7</v>
      </c>
      <c r="T31" s="63" t="n">
        <v>106.4</v>
      </c>
      <c r="U31" s="63" t="n">
        <v>112</v>
      </c>
      <c r="V31" s="63" t="n">
        <v>120.5</v>
      </c>
      <c r="W31" s="63" t="n">
        <v>134.2</v>
      </c>
      <c r="X31" s="63" t="n">
        <v>136.8</v>
      </c>
      <c r="Y31" s="63" t="n">
        <v>137.8</v>
      </c>
      <c r="Z31" s="63" t="n">
        <v>141.3</v>
      </c>
      <c r="AA31" s="63" t="n">
        <v>139.6</v>
      </c>
      <c r="AB31" s="63" t="n">
        <v>145.4</v>
      </c>
      <c r="AC31" s="63" t="n">
        <v>147.7</v>
      </c>
      <c r="AD31" s="63" t="n">
        <v>149.8</v>
      </c>
      <c r="AE31" s="63" t="n">
        <v>148.9</v>
      </c>
      <c r="AF31" s="63" t="n">
        <v>154.4</v>
      </c>
      <c r="AG31" s="63" t="n">
        <v>156.6</v>
      </c>
      <c r="AH31" s="63" t="n">
        <v>158.5</v>
      </c>
      <c r="AI31" s="63" t="n">
        <v>158</v>
      </c>
      <c r="AJ31" s="63" t="n">
        <v>165.9</v>
      </c>
      <c r="AK31" s="63" t="n">
        <v>168.3</v>
      </c>
      <c r="AL31" s="63" t="n">
        <v>172.5</v>
      </c>
      <c r="AM31" s="63" t="n">
        <v>175.7</v>
      </c>
      <c r="AN31" s="63" t="n">
        <v>190.1</v>
      </c>
      <c r="AO31" s="63" t="n">
        <v>193.8</v>
      </c>
      <c r="AP31" s="63" t="n">
        <v>202.1</v>
      </c>
      <c r="AQ31" s="63" t="n">
        <v>207.3</v>
      </c>
      <c r="AR31" s="63" t="n">
        <v>235.4</v>
      </c>
      <c r="AS31" s="63" t="n">
        <v>236.4</v>
      </c>
      <c r="AT31" s="63" t="n">
        <v>240.5</v>
      </c>
      <c r="AU31" s="63" t="n">
        <v>241.6</v>
      </c>
      <c r="AV31" s="63" t="n">
        <v>259.3</v>
      </c>
      <c r="AW31" s="63" t="n">
        <v>261.5</v>
      </c>
      <c r="AX31" s="63" t="n">
        <v>265.2</v>
      </c>
      <c r="AY31" s="63" t="n">
        <v>272.2</v>
      </c>
      <c r="AZ31" s="63" t="n">
        <v>287.5</v>
      </c>
      <c r="BA31" s="63" t="n">
        <v>302.6</v>
      </c>
      <c r="BB31" s="63" t="n">
        <v>302.2</v>
      </c>
      <c r="BC31" s="63" t="n">
        <v>307.4</v>
      </c>
      <c r="BD31" s="63" t="n">
        <v>301.3</v>
      </c>
      <c r="BE31" s="63" t="n">
        <v>303.5</v>
      </c>
      <c r="BF31" s="63" t="n">
        <v>306.4</v>
      </c>
      <c r="BG31" s="63" t="n">
        <v>308.4</v>
      </c>
      <c r="BH31" s="63" t="n">
        <v>309.1</v>
      </c>
      <c r="BI31" s="63" t="n">
        <v>315.1</v>
      </c>
      <c r="BJ31" s="63" t="n">
        <v>323.2</v>
      </c>
      <c r="BK31" s="63" t="n">
        <v>324.2</v>
      </c>
      <c r="BL31" s="63" t="n">
        <v>327.5</v>
      </c>
      <c r="BM31" s="63" t="n">
        <v>328.5</v>
      </c>
      <c r="BN31" s="63" t="n">
        <v>338.3</v>
      </c>
      <c r="BO31" s="63" t="n">
        <v>342</v>
      </c>
      <c r="BP31" s="63" t="n">
        <v>347.8</v>
      </c>
      <c r="BQ31" s="63" t="n">
        <v>348.9</v>
      </c>
      <c r="BR31" s="63" t="n">
        <v>353.6</v>
      </c>
      <c r="BS31" s="63" t="n">
        <v>357.6</v>
      </c>
      <c r="BT31" s="63" t="n">
        <v>357.9</v>
      </c>
      <c r="BU31" s="63" t="n">
        <v>359.7</v>
      </c>
      <c r="BV31" s="63" t="n">
        <v>375</v>
      </c>
      <c r="BW31" s="63" t="n">
        <v>376.1</v>
      </c>
      <c r="BX31" s="63" t="n">
        <v>379.3</v>
      </c>
      <c r="BY31" s="63" t="n">
        <v>383</v>
      </c>
      <c r="BZ31" s="63" t="n">
        <v>403.9</v>
      </c>
      <c r="CA31" s="63" t="n">
        <v>408.3</v>
      </c>
      <c r="CB31" s="63" t="n">
        <v>413.7</v>
      </c>
      <c r="CC31" s="63" t="n">
        <v>420.9</v>
      </c>
      <c r="CD31" s="63" t="n">
        <v>437.5</v>
      </c>
      <c r="CE31" s="63" t="n">
        <v>443.4</v>
      </c>
      <c r="CF31" s="63" t="n">
        <v>447.9</v>
      </c>
      <c r="CG31" s="63" t="n">
        <v>459.4</v>
      </c>
      <c r="CH31" s="63" t="n">
        <v>481</v>
      </c>
      <c r="CI31" s="63" t="n">
        <v>491.3</v>
      </c>
      <c r="CJ31" s="63" t="n">
        <v>495.1</v>
      </c>
      <c r="CK31" s="63" t="n">
        <v>508.5</v>
      </c>
      <c r="CL31" s="63" t="n">
        <v>540</v>
      </c>
      <c r="CM31" s="63" t="n">
        <v>550.5</v>
      </c>
      <c r="CN31" s="63" t="n">
        <v>555.5</v>
      </c>
      <c r="CO31" s="63" t="n">
        <v>561.1</v>
      </c>
      <c r="CP31" s="63" t="n">
        <v>577.6</v>
      </c>
      <c r="CQ31" s="63" t="n">
        <v>582</v>
      </c>
      <c r="CR31" s="63" t="n">
        <v>585.7</v>
      </c>
      <c r="CS31" s="63" t="n">
        <v>589.6</v>
      </c>
      <c r="CT31" s="63" t="n">
        <v>601.8</v>
      </c>
      <c r="CU31" s="63" t="n">
        <v>606.2</v>
      </c>
      <c r="CV31" s="63" t="n">
        <v>610</v>
      </c>
      <c r="CW31" s="63" t="n">
        <v>618.1</v>
      </c>
      <c r="CX31" s="63" t="n">
        <v>637.6</v>
      </c>
      <c r="CY31" s="63" t="n">
        <v>644.9</v>
      </c>
      <c r="CZ31" s="63" t="n">
        <v>650</v>
      </c>
      <c r="DA31" s="63" t="n">
        <v>655.8</v>
      </c>
      <c r="DB31" s="63" t="n">
        <v>675</v>
      </c>
      <c r="DC31" s="63" t="n">
        <v>680.7</v>
      </c>
      <c r="DD31" s="63" t="n">
        <v>683.7</v>
      </c>
      <c r="DE31" s="63" t="n">
        <v>688.9</v>
      </c>
      <c r="DF31" s="63" t="n">
        <v>704.5</v>
      </c>
      <c r="DG31" s="63" t="n">
        <v>707.5</v>
      </c>
      <c r="DH31" s="63" t="n">
        <v>709.2</v>
      </c>
      <c r="DI31" s="63" t="n">
        <v>710.2</v>
      </c>
      <c r="DJ31" s="63" t="n">
        <v>719.7</v>
      </c>
      <c r="DK31" s="63" t="n">
        <v>720.7</v>
      </c>
      <c r="DL31" s="63" t="n">
        <v>723.5</v>
      </c>
      <c r="DM31" s="63" t="n">
        <v>724.7</v>
      </c>
      <c r="DN31" s="63" t="n">
        <v>735.5</v>
      </c>
      <c r="DO31" s="63" t="n">
        <v>738.6</v>
      </c>
      <c r="DP31" s="63" t="n">
        <v>741.1</v>
      </c>
      <c r="DQ31" s="63" t="n">
        <v>744.2</v>
      </c>
      <c r="DR31" s="63" t="n">
        <v>756.8</v>
      </c>
      <c r="DS31" s="63" t="n">
        <v>772.9</v>
      </c>
      <c r="DT31" s="63" t="n">
        <v>777.5</v>
      </c>
      <c r="DU31" s="63" t="n">
        <v>786.5</v>
      </c>
      <c r="DV31" s="63" t="n">
        <v>817.3</v>
      </c>
      <c r="DW31" s="63" t="n">
        <v>831</v>
      </c>
      <c r="DX31" s="63" t="n">
        <v>849.4</v>
      </c>
      <c r="DY31" s="63" t="n">
        <v>865.2</v>
      </c>
      <c r="DZ31" s="63" t="n">
        <v>895</v>
      </c>
      <c r="EA31" s="63" t="n">
        <v>921</v>
      </c>
      <c r="EB31" s="63" t="n">
        <v>925.2</v>
      </c>
      <c r="EC31" s="63" t="n">
        <v>930.8</v>
      </c>
      <c r="ED31" s="63" t="n">
        <v>947.7</v>
      </c>
      <c r="EE31" s="63" t="n">
        <v>964.3</v>
      </c>
      <c r="EF31" s="63" t="n">
        <v>973.7</v>
      </c>
      <c r="EG31" s="63" t="n">
        <v>984.3</v>
      </c>
      <c r="EH31" s="63" t="n">
        <v>1003.6</v>
      </c>
      <c r="EI31" s="63" t="n">
        <v>1013.5</v>
      </c>
      <c r="EJ31" s="63" t="n">
        <v>1024.1</v>
      </c>
      <c r="EK31" s="63" t="n">
        <v>1036.9</v>
      </c>
      <c r="EL31" s="63" t="n">
        <v>1065.3</v>
      </c>
      <c r="EM31" s="63" t="n">
        <v>1076</v>
      </c>
      <c r="EN31" s="63" t="n">
        <v>1091.8</v>
      </c>
      <c r="EO31" s="63" t="n">
        <v>1104.4</v>
      </c>
      <c r="EP31" s="63" t="n">
        <v>1172.7</v>
      </c>
      <c r="EQ31" s="63" t="n">
        <v>1184</v>
      </c>
      <c r="ER31" s="63" t="n">
        <v>1194.1</v>
      </c>
      <c r="ES31" s="63" t="n">
        <v>1205.6</v>
      </c>
      <c r="ET31" s="63" t="n">
        <v>1240.1</v>
      </c>
      <c r="EU31" s="63" t="n">
        <v>1256.7</v>
      </c>
      <c r="EV31" s="63" t="n">
        <v>1270.2</v>
      </c>
      <c r="EW31" s="63" t="n">
        <v>1286.3</v>
      </c>
      <c r="EX31" s="63" t="n">
        <v>1321.9</v>
      </c>
      <c r="EY31" s="63" t="n">
        <v>1657</v>
      </c>
      <c r="EZ31" s="63" t="n">
        <v>1445.3</v>
      </c>
      <c r="FA31" s="63" t="n">
        <v>1428.7</v>
      </c>
      <c r="FB31" s="63" t="n">
        <v>1521.8</v>
      </c>
      <c r="FC31" s="63" t="n">
        <v>1648</v>
      </c>
      <c r="FD31" s="63" t="n">
        <v>1634.5</v>
      </c>
      <c r="FE31" s="63" t="n">
        <v>1653.9</v>
      </c>
      <c r="FF31" s="63" t="n">
        <v>1753.5</v>
      </c>
      <c r="FG31" s="63" t="n">
        <v>1755.7</v>
      </c>
      <c r="FH31" s="63" t="n">
        <v>1758.8</v>
      </c>
      <c r="FI31" s="63" t="n">
        <v>1761.9</v>
      </c>
      <c r="FJ31" s="63" t="n">
        <v>1768.6</v>
      </c>
      <c r="FK31" s="63" t="n">
        <v>1777.4</v>
      </c>
      <c r="FL31" s="63" t="n">
        <v>1782.4</v>
      </c>
      <c r="FM31" s="63" t="n">
        <v>1789.3</v>
      </c>
      <c r="FN31" s="63" t="n">
        <v>1772.9</v>
      </c>
      <c r="FO31" s="63" t="n">
        <v>1777.5</v>
      </c>
      <c r="FP31" s="63" t="n">
        <v>1783.6</v>
      </c>
      <c r="FQ31" s="63" t="n">
        <v>1793.4</v>
      </c>
      <c r="FR31" s="63" t="n">
        <v>1817.3</v>
      </c>
      <c r="FS31" s="63" t="n">
        <v>1815.5</v>
      </c>
      <c r="FT31" s="63" t="n">
        <v>1823.2</v>
      </c>
      <c r="FU31" s="63" t="n">
        <v>1830.1</v>
      </c>
      <c r="FV31" s="63" t="n">
        <v>1848.1</v>
      </c>
      <c r="FW31" s="63" t="n">
        <v>1876.8</v>
      </c>
      <c r="FX31" s="63" t="n">
        <v>1890.5</v>
      </c>
      <c r="FY31" s="63" t="n">
        <v>1909</v>
      </c>
      <c r="FZ31" s="63" t="n">
        <v>1945.5</v>
      </c>
      <c r="GA31" s="63" t="n">
        <v>1966.6</v>
      </c>
      <c r="GB31" s="63" t="n">
        <v>1977.6</v>
      </c>
      <c r="GC31" s="63" t="n">
        <v>1989.7</v>
      </c>
      <c r="GD31" s="63" t="n">
        <v>2006.2</v>
      </c>
      <c r="GE31" s="63" t="n">
        <v>2018</v>
      </c>
      <c r="GF31" s="63" t="n">
        <v>2029.1</v>
      </c>
      <c r="GG31" s="63" t="n">
        <v>2043.5</v>
      </c>
      <c r="GH31" s="63" t="n">
        <v>2074</v>
      </c>
      <c r="GI31" s="63" t="n">
        <v>2087.4</v>
      </c>
      <c r="GJ31" s="63" t="n">
        <v>2105.5</v>
      </c>
      <c r="GK31" s="63" t="n">
        <v>2124.2</v>
      </c>
      <c r="GL31" s="63" t="n">
        <v>2171.5</v>
      </c>
      <c r="GM31" s="63" t="n">
        <v>2184.4</v>
      </c>
      <c r="GN31" s="63" t="n">
        <v>2200.6</v>
      </c>
      <c r="GO31" s="63" t="n">
        <v>2223</v>
      </c>
      <c r="GP31" s="63" t="n">
        <v>2303.6</v>
      </c>
      <c r="GQ31" s="63" t="n">
        <v>2320.1</v>
      </c>
      <c r="GR31" s="63" t="n">
        <v>2332.9</v>
      </c>
      <c r="GS31" s="63" t="n">
        <v>2346.6</v>
      </c>
      <c r="GT31" s="63" t="n">
        <v>2412.6</v>
      </c>
      <c r="GU31" s="63" t="n">
        <v>4652.1</v>
      </c>
      <c r="GV31" s="63" t="n">
        <v>3508</v>
      </c>
      <c r="GW31" s="63" t="n">
        <v>2895.4</v>
      </c>
      <c r="GX31" s="63" t="n">
        <v>5127.4</v>
      </c>
      <c r="GY31" s="63" t="n">
        <v>3403.8</v>
      </c>
      <c r="GZ31" s="63" t="n">
        <v>3135</v>
      </c>
      <c r="HA31" s="63" t="n">
        <v>2947.7</v>
      </c>
      <c r="HB31" s="63" t="n">
        <v>2903.2</v>
      </c>
      <c r="HC31" t="n">
        <v>2895.2</v>
      </c>
      <c r="HD31" t="n">
        <v>2867.4</v>
      </c>
      <c r="HE31" t="n">
        <v>2896.7</v>
      </c>
      <c r="HF31" t="n">
        <v>2945.8</v>
      </c>
      <c r="HG31" t="n">
        <v>2929.7</v>
      </c>
    </row>
    <row r="32">
      <c r="A32" s="63" t="s">
        <v>2557</v>
      </c>
      <c r="B32" s="63" t="n">
        <v>16.6</v>
      </c>
      <c r="C32" s="63" t="n">
        <v>17.9</v>
      </c>
      <c r="D32" s="63" t="n">
        <v>19.2</v>
      </c>
      <c r="E32" s="63" t="n">
        <v>19.8</v>
      </c>
      <c r="F32" s="63" t="n">
        <v>20.5</v>
      </c>
      <c r="G32" s="63" t="n">
        <v>22.1</v>
      </c>
      <c r="H32" s="63" t="n">
        <v>22.4</v>
      </c>
      <c r="I32" s="63" t="n">
        <v>23.7</v>
      </c>
      <c r="J32" s="63" t="n">
        <v>24.4</v>
      </c>
      <c r="K32" s="63" t="n">
        <v>32.7</v>
      </c>
      <c r="L32" s="63" t="n">
        <v>25.6</v>
      </c>
      <c r="M32" s="63" t="n">
        <v>39.3</v>
      </c>
      <c r="N32" s="63" t="n">
        <v>34.3</v>
      </c>
      <c r="O32" s="63" t="n">
        <v>33.4</v>
      </c>
      <c r="P32" s="63" t="n">
        <v>32.6</v>
      </c>
      <c r="Q32" s="63" t="n">
        <v>33.6</v>
      </c>
      <c r="R32" s="63" t="n">
        <v>33.3</v>
      </c>
      <c r="S32" s="63" t="n">
        <v>34.1</v>
      </c>
      <c r="T32" s="63" t="n">
        <v>35.4</v>
      </c>
      <c r="U32" s="63" t="n">
        <v>36.8</v>
      </c>
      <c r="V32" s="63" t="n">
        <v>39.3</v>
      </c>
      <c r="W32" s="63" t="n">
        <v>44.3</v>
      </c>
      <c r="X32" s="63" t="n">
        <v>45</v>
      </c>
      <c r="Y32" s="63" t="n">
        <v>45.9</v>
      </c>
      <c r="Z32" s="63" t="n">
        <v>47</v>
      </c>
      <c r="AA32" s="63" t="n">
        <v>47.8</v>
      </c>
      <c r="AB32" s="63" t="n">
        <v>48.7</v>
      </c>
      <c r="AC32" s="63" t="n">
        <v>52.7</v>
      </c>
      <c r="AD32" s="63" t="n">
        <v>50.7</v>
      </c>
      <c r="AE32" s="63" t="n">
        <v>53.7</v>
      </c>
      <c r="AF32" s="63" t="n">
        <v>57.3</v>
      </c>
      <c r="AG32" s="63" t="n">
        <v>57.3</v>
      </c>
      <c r="AH32" s="63" t="n">
        <v>61.5</v>
      </c>
      <c r="AI32" s="63" t="n">
        <v>64.1</v>
      </c>
      <c r="AJ32" s="63" t="n">
        <v>63.4</v>
      </c>
      <c r="AK32" s="63" t="n">
        <v>64.9</v>
      </c>
      <c r="AL32" s="63" t="n">
        <v>62.1</v>
      </c>
      <c r="AM32" s="63" t="n">
        <v>62.6</v>
      </c>
      <c r="AN32" s="63" t="n">
        <v>65.2</v>
      </c>
      <c r="AO32" s="63" t="n">
        <v>65.9</v>
      </c>
      <c r="AP32" s="63" t="n">
        <v>66.7</v>
      </c>
      <c r="AQ32" s="63" t="n">
        <v>68.2</v>
      </c>
      <c r="AR32" s="63" t="n">
        <v>70.7</v>
      </c>
      <c r="AS32" s="63" t="n">
        <v>73.1</v>
      </c>
      <c r="AT32" s="63" t="n">
        <v>71.5</v>
      </c>
      <c r="AU32" s="63" t="n">
        <v>71.4</v>
      </c>
      <c r="AV32" s="63" t="n">
        <v>68.8</v>
      </c>
      <c r="AW32" s="63" t="n">
        <v>66</v>
      </c>
      <c r="AX32" s="63" t="n">
        <v>65.8</v>
      </c>
      <c r="AY32" s="63" t="n">
        <v>67.3</v>
      </c>
      <c r="AZ32" s="63" t="n">
        <v>65.6</v>
      </c>
      <c r="BA32" s="63" t="n">
        <v>66.3</v>
      </c>
      <c r="BB32" s="63" t="n">
        <v>67.2</v>
      </c>
      <c r="BC32" s="63" t="n">
        <v>69.2</v>
      </c>
      <c r="BD32" s="63" t="n">
        <v>68.4</v>
      </c>
      <c r="BE32" s="63" t="n">
        <v>67</v>
      </c>
      <c r="BF32" s="63" t="n">
        <v>71.3</v>
      </c>
      <c r="BG32" s="63" t="n">
        <v>73.1</v>
      </c>
      <c r="BH32" s="63" t="n">
        <v>70.7</v>
      </c>
      <c r="BI32" s="63" t="n">
        <v>74.3</v>
      </c>
      <c r="BJ32" s="63" t="n">
        <v>74.8</v>
      </c>
      <c r="BK32" s="63" t="n">
        <v>75.3</v>
      </c>
      <c r="BL32" s="63" t="n">
        <v>76.4</v>
      </c>
      <c r="BM32" s="63" t="n">
        <v>78.1</v>
      </c>
      <c r="BN32" s="63" t="n">
        <v>79.7</v>
      </c>
      <c r="BO32" s="63" t="n">
        <v>83.8</v>
      </c>
      <c r="BP32" s="63" t="n">
        <v>86.7</v>
      </c>
      <c r="BQ32" s="63" t="n">
        <v>79.5</v>
      </c>
      <c r="BR32" s="63" t="n">
        <v>76.9</v>
      </c>
      <c r="BS32" s="63" t="n">
        <v>80.2</v>
      </c>
      <c r="BT32" s="63" t="n">
        <v>78.2</v>
      </c>
      <c r="BU32" s="63" t="n">
        <v>78.2</v>
      </c>
      <c r="BV32" s="63" t="n">
        <v>84.1</v>
      </c>
      <c r="BW32" s="63" t="n">
        <v>84.1</v>
      </c>
      <c r="BX32" s="63" t="n">
        <v>87</v>
      </c>
      <c r="BY32" s="63" t="n">
        <v>87.7</v>
      </c>
      <c r="BZ32" s="63" t="n">
        <v>88.7</v>
      </c>
      <c r="CA32" s="63" t="n">
        <v>89.1</v>
      </c>
      <c r="CB32" s="63" t="n">
        <v>95</v>
      </c>
      <c r="CC32" s="63" t="n">
        <v>94.5</v>
      </c>
      <c r="CD32" s="63" t="n">
        <v>99.9</v>
      </c>
      <c r="CE32" s="63" t="n">
        <v>103.2</v>
      </c>
      <c r="CF32" s="63" t="n">
        <v>105.5</v>
      </c>
      <c r="CG32" s="63" t="n">
        <v>108.8</v>
      </c>
      <c r="CH32" s="63" t="n">
        <v>115.6</v>
      </c>
      <c r="CI32" s="63" t="n">
        <v>120.5</v>
      </c>
      <c r="CJ32" s="63" t="n">
        <v>127</v>
      </c>
      <c r="CK32" s="63" t="n">
        <v>132.9</v>
      </c>
      <c r="CL32" s="63" t="n">
        <v>136.2</v>
      </c>
      <c r="CM32" s="63" t="n">
        <v>139</v>
      </c>
      <c r="CN32" s="63" t="n">
        <v>145</v>
      </c>
      <c r="CO32" s="63" t="n">
        <v>146.5</v>
      </c>
      <c r="CP32" s="63" t="n">
        <v>148.8</v>
      </c>
      <c r="CQ32" s="63" t="n">
        <v>151.4</v>
      </c>
      <c r="CR32" s="63" t="n">
        <v>157.2</v>
      </c>
      <c r="CS32" s="63" t="n">
        <v>165.5</v>
      </c>
      <c r="CT32" s="63" t="n">
        <v>162.4</v>
      </c>
      <c r="CU32" s="63" t="n">
        <v>164.9</v>
      </c>
      <c r="CV32" s="63" t="n">
        <v>167.3</v>
      </c>
      <c r="CW32" s="63" t="n">
        <v>172.8</v>
      </c>
      <c r="CX32" s="63" t="n">
        <v>175.6</v>
      </c>
      <c r="CY32" s="63" t="n">
        <v>174.8</v>
      </c>
      <c r="CZ32" s="63" t="n">
        <v>175.8</v>
      </c>
      <c r="DA32" s="63" t="n">
        <v>171.7</v>
      </c>
      <c r="DB32" s="63" t="n">
        <v>177.1</v>
      </c>
      <c r="DC32" s="63" t="n">
        <v>185.5</v>
      </c>
      <c r="DD32" s="63" t="n">
        <v>182.9</v>
      </c>
      <c r="DE32" s="63" t="n">
        <v>180.3</v>
      </c>
      <c r="DF32" s="63" t="n">
        <v>184.6</v>
      </c>
      <c r="DG32" s="63" t="n">
        <v>184.2</v>
      </c>
      <c r="DH32" s="63" t="n">
        <v>187.5</v>
      </c>
      <c r="DI32" s="63" t="n">
        <v>196.3</v>
      </c>
      <c r="DJ32" s="63" t="n">
        <v>197.3</v>
      </c>
      <c r="DK32" s="63" t="n">
        <v>197</v>
      </c>
      <c r="DL32" s="63" t="n">
        <v>201.8</v>
      </c>
      <c r="DM32" s="63" t="n">
        <v>207</v>
      </c>
      <c r="DN32" s="63" t="n">
        <v>214.7</v>
      </c>
      <c r="DO32" s="63" t="n">
        <v>211.8</v>
      </c>
      <c r="DP32" s="63" t="n">
        <v>223.1</v>
      </c>
      <c r="DQ32" s="63" t="n">
        <v>227</v>
      </c>
      <c r="DR32" s="63" t="n">
        <v>224.5</v>
      </c>
      <c r="DS32" s="63" t="n">
        <v>227.4</v>
      </c>
      <c r="DT32" s="63" t="n">
        <v>239.5</v>
      </c>
      <c r="DU32" s="63" t="n">
        <v>241.1</v>
      </c>
      <c r="DV32" s="63" t="n">
        <v>254</v>
      </c>
      <c r="DW32" s="63" t="n">
        <v>262.2</v>
      </c>
      <c r="DX32" s="63" t="n">
        <v>258.5</v>
      </c>
      <c r="DY32" s="63" t="n">
        <v>270.4</v>
      </c>
      <c r="DZ32" s="63" t="n">
        <v>277.3</v>
      </c>
      <c r="EA32" s="63" t="n">
        <v>285.7</v>
      </c>
      <c r="EB32" s="63" t="n">
        <v>294.3</v>
      </c>
      <c r="EC32" s="63" t="n">
        <v>297.4</v>
      </c>
      <c r="ED32" s="63" t="n">
        <v>299.6</v>
      </c>
      <c r="EE32" s="63" t="n">
        <v>323.3</v>
      </c>
      <c r="EF32" s="63" t="n">
        <v>329.6</v>
      </c>
      <c r="EG32" s="63" t="n">
        <v>334.3</v>
      </c>
      <c r="EH32" s="63" t="n">
        <v>328</v>
      </c>
      <c r="EI32" s="63" t="n">
        <v>332.8</v>
      </c>
      <c r="EJ32" s="63" t="n">
        <v>328.4</v>
      </c>
      <c r="EK32" s="63" t="n">
        <v>340</v>
      </c>
      <c r="EL32" s="63" t="n">
        <v>341.6</v>
      </c>
      <c r="EM32" s="63" t="n">
        <v>344.8</v>
      </c>
      <c r="EN32" s="63" t="n">
        <v>342.5</v>
      </c>
      <c r="EO32" s="63" t="n">
        <v>345.1</v>
      </c>
      <c r="EP32" s="63" t="n">
        <v>340</v>
      </c>
      <c r="EQ32" s="63" t="n">
        <v>341.5</v>
      </c>
      <c r="ER32" s="63" t="n">
        <v>347.9</v>
      </c>
      <c r="ES32" s="63" t="n">
        <v>334.7</v>
      </c>
      <c r="ET32" s="63" t="n">
        <v>358.4</v>
      </c>
      <c r="EU32" s="63" t="n">
        <v>359.4</v>
      </c>
      <c r="EV32" s="63" t="n">
        <v>359.8</v>
      </c>
      <c r="EW32" s="63" t="n">
        <v>358.9</v>
      </c>
      <c r="EX32" s="63" t="n">
        <v>365.7</v>
      </c>
      <c r="EY32" s="63" t="n">
        <v>371.5</v>
      </c>
      <c r="EZ32" s="63" t="n">
        <v>368.8</v>
      </c>
      <c r="FA32" s="63" t="n">
        <v>378.6</v>
      </c>
      <c r="FB32" s="63" t="n">
        <v>421.1</v>
      </c>
      <c r="FC32" s="63" t="n">
        <v>473.9</v>
      </c>
      <c r="FD32" s="63" t="n">
        <v>465.4</v>
      </c>
      <c r="FE32" s="63" t="n">
        <v>472.1</v>
      </c>
      <c r="FF32" s="63" t="n">
        <v>496.2</v>
      </c>
      <c r="FG32" s="63" t="n">
        <v>492.6</v>
      </c>
      <c r="FH32" s="63" t="n">
        <v>517.8</v>
      </c>
      <c r="FI32" s="63" t="n">
        <v>514.4</v>
      </c>
      <c r="FJ32" s="63" t="n">
        <v>500.5</v>
      </c>
      <c r="FK32" s="63" t="n">
        <v>503.4</v>
      </c>
      <c r="FL32" s="63" t="n">
        <v>448.3</v>
      </c>
      <c r="FM32" s="63" t="n">
        <v>437.7</v>
      </c>
      <c r="FN32" s="63" t="n">
        <v>441.7</v>
      </c>
      <c r="FO32" s="63" t="n">
        <v>447.9</v>
      </c>
      <c r="FP32" s="63" t="n">
        <v>440</v>
      </c>
      <c r="FQ32" s="63" t="n">
        <v>448.2</v>
      </c>
      <c r="FR32" s="63" t="n">
        <v>440</v>
      </c>
      <c r="FS32" s="63" t="n">
        <v>459.2</v>
      </c>
      <c r="FT32" s="63" t="n">
        <v>454</v>
      </c>
      <c r="FU32" s="63" t="n">
        <v>447.3</v>
      </c>
      <c r="FV32" s="63" t="n">
        <v>467.8</v>
      </c>
      <c r="FW32" s="63" t="n">
        <v>492.5</v>
      </c>
      <c r="FX32" s="63" t="n">
        <v>511.1</v>
      </c>
      <c r="FY32" s="63" t="n">
        <v>508.8</v>
      </c>
      <c r="FZ32" s="63" t="n">
        <v>524.8</v>
      </c>
      <c r="GA32" s="63" t="n">
        <v>528.9</v>
      </c>
      <c r="GB32" s="63" t="n">
        <v>530.4</v>
      </c>
      <c r="GC32" s="63" t="n">
        <v>548.2</v>
      </c>
      <c r="GD32" s="63" t="n">
        <v>544.4</v>
      </c>
      <c r="GE32" s="63" t="n">
        <v>546.6</v>
      </c>
      <c r="GF32" s="63" t="n">
        <v>562.8</v>
      </c>
      <c r="GG32" s="63" t="n">
        <v>573.1</v>
      </c>
      <c r="GH32" s="63" t="n">
        <v>562.8</v>
      </c>
      <c r="GI32" s="63" t="n">
        <v>542.4</v>
      </c>
      <c r="GJ32" s="63" t="n">
        <v>562.9</v>
      </c>
      <c r="GK32" s="63" t="n">
        <v>573.6</v>
      </c>
      <c r="GL32" s="63" t="n">
        <v>582</v>
      </c>
      <c r="GM32" s="63" t="n">
        <v>576.7</v>
      </c>
      <c r="GN32" s="63" t="n">
        <v>581.4</v>
      </c>
      <c r="GO32" s="63" t="n">
        <v>590.1</v>
      </c>
      <c r="GP32" s="63" t="n">
        <v>593.1</v>
      </c>
      <c r="GQ32" s="63" t="n">
        <v>610.7</v>
      </c>
      <c r="GR32" s="63" t="n">
        <v>610.4</v>
      </c>
      <c r="GS32" s="63" t="n">
        <v>621.8</v>
      </c>
      <c r="GT32" s="63" t="n">
        <v>638.2</v>
      </c>
      <c r="GU32" s="63" t="n">
        <v>1388.6</v>
      </c>
      <c r="GV32" s="63" t="n">
        <v>737</v>
      </c>
      <c r="GW32" s="63" t="n">
        <v>751.3</v>
      </c>
      <c r="GX32" s="63" t="n">
        <v>781.8</v>
      </c>
      <c r="GY32" s="63" t="n">
        <v>1645.9</v>
      </c>
      <c r="GZ32" s="63" t="n">
        <v>1084.4</v>
      </c>
      <c r="HA32" s="63" t="n">
        <v>929</v>
      </c>
      <c r="HB32" s="63" t="n">
        <v>937.5</v>
      </c>
      <c r="HC32" t="n">
        <v>961.8</v>
      </c>
      <c r="HD32" t="n">
        <v>950.2</v>
      </c>
      <c r="HE32" t="n">
        <v>946.2</v>
      </c>
      <c r="HF32" t="n">
        <v>974.6</v>
      </c>
      <c r="HG32" t="n">
        <v>974.1</v>
      </c>
    </row>
    <row r="33">
      <c r="A33" s="63" t="s">
        <v>2558</v>
      </c>
      <c r="B33" s="63" t="n">
        <v>14</v>
      </c>
      <c r="C33" s="63" t="n">
        <v>14.1</v>
      </c>
      <c r="D33" s="63" t="n">
        <v>14.3</v>
      </c>
      <c r="E33" s="63" t="n">
        <v>14.4</v>
      </c>
      <c r="F33" s="63" t="n">
        <v>14.7</v>
      </c>
      <c r="G33" s="63" t="n">
        <v>15.6</v>
      </c>
      <c r="H33" s="63" t="n">
        <v>16</v>
      </c>
      <c r="I33" s="63" t="n">
        <v>17.3</v>
      </c>
      <c r="J33" s="63" t="n">
        <v>19.5</v>
      </c>
      <c r="K33" s="63" t="n">
        <v>21</v>
      </c>
      <c r="L33" s="63" t="n">
        <v>21.2</v>
      </c>
      <c r="M33" s="63" t="n">
        <v>21.8</v>
      </c>
      <c r="N33" s="63" t="n">
        <v>21.9</v>
      </c>
      <c r="O33" s="63" t="n">
        <v>22.3</v>
      </c>
      <c r="P33" s="63" t="n">
        <v>23.1</v>
      </c>
      <c r="Q33" s="63" t="n">
        <v>24</v>
      </c>
      <c r="R33" s="63" t="n">
        <v>23.3</v>
      </c>
      <c r="S33" s="63" t="n">
        <v>24.1</v>
      </c>
      <c r="T33" s="63" t="n">
        <v>25.2</v>
      </c>
      <c r="U33" s="63" t="n">
        <v>25.6</v>
      </c>
      <c r="V33" s="63" t="n">
        <v>25.7</v>
      </c>
      <c r="W33" s="63" t="n">
        <v>26.5</v>
      </c>
      <c r="X33" s="63" t="n">
        <v>27.2</v>
      </c>
      <c r="Y33" s="63" t="n">
        <v>28.2</v>
      </c>
      <c r="Z33" s="63" t="n">
        <v>29.5</v>
      </c>
      <c r="AA33" s="63" t="n">
        <v>30.6</v>
      </c>
      <c r="AB33" s="63" t="n">
        <v>31.6</v>
      </c>
      <c r="AC33" s="63" t="n">
        <v>32.6</v>
      </c>
      <c r="AD33" s="63" t="n">
        <v>33.5</v>
      </c>
      <c r="AE33" s="63" t="n">
        <v>34.7</v>
      </c>
      <c r="AF33" s="63" t="n">
        <v>35.9</v>
      </c>
      <c r="AG33" s="63" t="n">
        <v>37.3</v>
      </c>
      <c r="AH33" s="63" t="n">
        <v>38.6</v>
      </c>
      <c r="AI33" s="63" t="n">
        <v>40.1</v>
      </c>
      <c r="AJ33" s="63" t="n">
        <v>40.9</v>
      </c>
      <c r="AK33" s="63" t="n">
        <v>42.1</v>
      </c>
      <c r="AL33" s="63" t="n">
        <v>42</v>
      </c>
      <c r="AM33" s="63" t="n">
        <v>42.1</v>
      </c>
      <c r="AN33" s="63" t="n">
        <v>45.4</v>
      </c>
      <c r="AO33" s="63" t="n">
        <v>46.6</v>
      </c>
      <c r="AP33" s="63" t="n">
        <v>46.6</v>
      </c>
      <c r="AQ33" s="63" t="n">
        <v>48</v>
      </c>
      <c r="AR33" s="63" t="n">
        <v>49.4</v>
      </c>
      <c r="AS33" s="63" t="n">
        <v>51.6</v>
      </c>
      <c r="AT33" s="63" t="n">
        <v>52.5</v>
      </c>
      <c r="AU33" s="63" t="n">
        <v>53.7</v>
      </c>
      <c r="AV33" s="63" t="n">
        <v>55.5</v>
      </c>
      <c r="AW33" s="63" t="n">
        <v>56.8</v>
      </c>
      <c r="AX33" s="63" t="n">
        <v>57.3</v>
      </c>
      <c r="AY33" s="63" t="n">
        <v>58.1</v>
      </c>
      <c r="AZ33" s="63" t="n">
        <v>60.4</v>
      </c>
      <c r="BA33" s="63" t="n">
        <v>60.8</v>
      </c>
      <c r="BB33" s="63" t="n">
        <v>61.3</v>
      </c>
      <c r="BC33" s="63" t="n">
        <v>64.3</v>
      </c>
      <c r="BD33" s="63" t="n">
        <v>68.1</v>
      </c>
      <c r="BE33" s="63" t="n">
        <v>70.7</v>
      </c>
      <c r="BF33" s="63" t="n">
        <v>73.3</v>
      </c>
      <c r="BG33" s="63" t="n">
        <v>75.8</v>
      </c>
      <c r="BH33" s="63" t="n">
        <v>76.8</v>
      </c>
      <c r="BI33" s="63" t="n">
        <v>78.2</v>
      </c>
      <c r="BJ33" s="63" t="n">
        <v>79.3</v>
      </c>
      <c r="BK33" s="63" t="n">
        <v>80.9</v>
      </c>
      <c r="BL33" s="63" t="n">
        <v>81.5</v>
      </c>
      <c r="BM33" s="63" t="n">
        <v>83.7</v>
      </c>
      <c r="BN33" s="63" t="n">
        <v>84.5</v>
      </c>
      <c r="BO33" s="63" t="n">
        <v>85</v>
      </c>
      <c r="BP33" s="63" t="n">
        <v>87.5</v>
      </c>
      <c r="BQ33" s="63" t="n">
        <v>91.8</v>
      </c>
      <c r="BR33" s="63" t="n">
        <v>92.4</v>
      </c>
      <c r="BS33" s="63" t="n">
        <v>101.5</v>
      </c>
      <c r="BT33" s="63" t="n">
        <v>94.1</v>
      </c>
      <c r="BU33" s="63" t="n">
        <v>98.4</v>
      </c>
      <c r="BV33" s="63" t="n">
        <v>99.4</v>
      </c>
      <c r="BW33" s="63" t="n">
        <v>97.2</v>
      </c>
      <c r="BX33" s="63" t="n">
        <v>104.1</v>
      </c>
      <c r="BY33" s="63" t="n">
        <v>107.6</v>
      </c>
      <c r="BZ33" s="63" t="n">
        <v>113.4</v>
      </c>
      <c r="CA33" s="63" t="n">
        <v>118.3</v>
      </c>
      <c r="CB33" s="63" t="n">
        <v>114.5</v>
      </c>
      <c r="CC33" s="63" t="n">
        <v>112.4</v>
      </c>
      <c r="CD33" s="63" t="n">
        <v>119.4</v>
      </c>
      <c r="CE33" s="63" t="n">
        <v>122.6</v>
      </c>
      <c r="CF33" s="63" t="n">
        <v>123.7</v>
      </c>
      <c r="CG33" s="63" t="n">
        <v>124.6</v>
      </c>
      <c r="CH33" s="63" t="n">
        <v>121.2</v>
      </c>
      <c r="CI33" s="63" t="n">
        <v>124.5</v>
      </c>
      <c r="CJ33" s="63" t="n">
        <v>126.1</v>
      </c>
      <c r="CK33" s="63" t="n">
        <v>129.5</v>
      </c>
      <c r="CL33" s="63" t="n">
        <v>127.6</v>
      </c>
      <c r="CM33" s="63" t="n">
        <v>136.9</v>
      </c>
      <c r="CN33" s="63" t="n">
        <v>136.8</v>
      </c>
      <c r="CO33" s="63" t="n">
        <v>140</v>
      </c>
      <c r="CP33" s="63" t="n">
        <v>136.7</v>
      </c>
      <c r="CQ33" s="63" t="n">
        <v>138.3</v>
      </c>
      <c r="CR33" s="63" t="n">
        <v>143.6</v>
      </c>
      <c r="CS33" s="63" t="n">
        <v>145.8</v>
      </c>
      <c r="CT33" s="63" t="n">
        <v>146.9</v>
      </c>
      <c r="CU33" s="63" t="n">
        <v>141.9</v>
      </c>
      <c r="CV33" s="63" t="n">
        <v>151.2</v>
      </c>
      <c r="CW33" s="63" t="n">
        <v>152</v>
      </c>
      <c r="CX33" s="63" t="n">
        <v>156.9</v>
      </c>
      <c r="CY33" s="63" t="n">
        <v>152.4</v>
      </c>
      <c r="CZ33" s="63" t="n">
        <v>160.7</v>
      </c>
      <c r="DA33" s="63" t="n">
        <v>162.4</v>
      </c>
      <c r="DB33" s="63" t="n">
        <v>165.3</v>
      </c>
      <c r="DC33" s="63" t="n">
        <v>165.9</v>
      </c>
      <c r="DD33" s="63" t="n">
        <v>169.3</v>
      </c>
      <c r="DE33" s="63" t="n">
        <v>174.1</v>
      </c>
      <c r="DF33" s="63" t="n">
        <v>177.8</v>
      </c>
      <c r="DG33" s="63" t="n">
        <v>176.9</v>
      </c>
      <c r="DH33" s="63" t="n">
        <v>184.1</v>
      </c>
      <c r="DI33" s="63" t="n">
        <v>189.2</v>
      </c>
      <c r="DJ33" s="63" t="n">
        <v>195.6</v>
      </c>
      <c r="DK33" s="63" t="n">
        <v>201.4</v>
      </c>
      <c r="DL33" s="63" t="n">
        <v>201.6</v>
      </c>
      <c r="DM33" s="63" t="n">
        <v>206.3</v>
      </c>
      <c r="DN33" s="63" t="n">
        <v>208.2</v>
      </c>
      <c r="DO33" s="63" t="n">
        <v>209.4</v>
      </c>
      <c r="DP33" s="63" t="n">
        <v>216.4</v>
      </c>
      <c r="DQ33" s="63" t="n">
        <v>224</v>
      </c>
      <c r="DR33" s="63" t="n">
        <v>232.2</v>
      </c>
      <c r="DS33" s="63" t="n">
        <v>243.3</v>
      </c>
      <c r="DT33" s="63" t="n">
        <v>236.6</v>
      </c>
      <c r="DU33" s="63" t="n">
        <v>234.8</v>
      </c>
      <c r="DV33" s="63" t="n">
        <v>250.9</v>
      </c>
      <c r="DW33" s="63" t="n">
        <v>259.9</v>
      </c>
      <c r="DX33" s="63" t="n">
        <v>231.9</v>
      </c>
      <c r="DY33" s="63" t="n">
        <v>229.3</v>
      </c>
      <c r="DZ33" s="63" t="n">
        <v>227.4</v>
      </c>
      <c r="EA33" s="63" t="n">
        <v>214.3</v>
      </c>
      <c r="EB33" s="63" t="n">
        <v>218.8</v>
      </c>
      <c r="EC33" s="63" t="n">
        <v>218.9</v>
      </c>
      <c r="ED33" s="63" t="n">
        <v>217.9</v>
      </c>
      <c r="EE33" s="63" t="n">
        <v>207.9</v>
      </c>
      <c r="EF33" s="63" t="n">
        <v>234.2</v>
      </c>
      <c r="EG33" s="63" t="n">
        <v>239.7</v>
      </c>
      <c r="EH33" s="63" t="n">
        <v>239</v>
      </c>
      <c r="EI33" s="63" t="n">
        <v>234.3</v>
      </c>
      <c r="EJ33" s="63" t="n">
        <v>247.7</v>
      </c>
      <c r="EK33" s="63" t="n">
        <v>261.8</v>
      </c>
      <c r="EL33" s="63" t="n">
        <v>269.4</v>
      </c>
      <c r="EM33" s="63" t="n">
        <v>270.4</v>
      </c>
      <c r="EN33" s="63" t="n">
        <v>276</v>
      </c>
      <c r="EO33" s="63" t="n">
        <v>285.2</v>
      </c>
      <c r="EP33" s="63" t="n">
        <v>294.9</v>
      </c>
      <c r="EQ33" s="63" t="n">
        <v>310.1</v>
      </c>
      <c r="ER33" s="63" t="n">
        <v>297.7</v>
      </c>
      <c r="ES33" s="63" t="n">
        <v>301.7</v>
      </c>
      <c r="ET33" s="63" t="n">
        <v>320.5</v>
      </c>
      <c r="EU33" s="63" t="n">
        <v>332</v>
      </c>
      <c r="EV33" s="63" t="n">
        <v>319.6</v>
      </c>
      <c r="EW33" s="63" t="n">
        <v>314.2</v>
      </c>
      <c r="EX33" s="63" t="n">
        <v>333.4</v>
      </c>
      <c r="EY33" s="63" t="n">
        <v>361.1</v>
      </c>
      <c r="EZ33" s="63" t="n">
        <v>323.8</v>
      </c>
      <c r="FA33" s="63" t="n">
        <v>305.1</v>
      </c>
      <c r="FB33" s="63" t="n">
        <v>281.1</v>
      </c>
      <c r="FC33" s="63" t="n">
        <v>275.6</v>
      </c>
      <c r="FD33" s="63" t="n">
        <v>293.3</v>
      </c>
      <c r="FE33" s="63" t="n">
        <v>293.3</v>
      </c>
      <c r="FF33" s="63" t="n">
        <v>288.4</v>
      </c>
      <c r="FG33" s="63" t="n">
        <v>278</v>
      </c>
      <c r="FH33" s="63" t="n">
        <v>297.8</v>
      </c>
      <c r="FI33" s="63" t="n">
        <v>311.9</v>
      </c>
      <c r="FJ33" s="63" t="n">
        <v>315.2</v>
      </c>
      <c r="FK33" s="63" t="n">
        <v>319.4</v>
      </c>
      <c r="FL33" s="63" t="n">
        <v>327.2</v>
      </c>
      <c r="FM33" s="63" t="n">
        <v>329.9</v>
      </c>
      <c r="FN33" s="63" t="n">
        <v>330.1</v>
      </c>
      <c r="FO33" s="63" t="n">
        <v>337</v>
      </c>
      <c r="FP33" s="63" t="n">
        <v>346.2</v>
      </c>
      <c r="FQ33" s="63" t="n">
        <v>359.2</v>
      </c>
      <c r="FR33" s="63" t="n">
        <v>377.3</v>
      </c>
      <c r="FS33" s="63" t="n">
        <v>387.5</v>
      </c>
      <c r="FT33" s="63" t="n">
        <v>368</v>
      </c>
      <c r="FU33" s="63" t="n">
        <v>365.9</v>
      </c>
      <c r="FV33" s="63" t="n">
        <v>376.7</v>
      </c>
      <c r="FW33" s="63" t="n">
        <v>370.5</v>
      </c>
      <c r="FX33" s="63" t="n">
        <v>386.5</v>
      </c>
      <c r="FY33" s="63" t="n">
        <v>394.1</v>
      </c>
      <c r="FZ33" s="63" t="n">
        <v>396.4</v>
      </c>
      <c r="GA33" s="63" t="n">
        <v>416.2</v>
      </c>
      <c r="GB33" s="63" t="n">
        <v>407.4</v>
      </c>
      <c r="GC33" s="63" t="n">
        <v>413.2</v>
      </c>
      <c r="GD33" s="63" t="n">
        <v>398.5</v>
      </c>
      <c r="GE33" s="63" t="n">
        <v>407.3</v>
      </c>
      <c r="GF33" s="63" t="n">
        <v>418.7</v>
      </c>
      <c r="GG33" s="63" t="n">
        <v>418.7</v>
      </c>
      <c r="GH33" s="63" t="n">
        <v>424.3</v>
      </c>
      <c r="GI33" s="63" t="n">
        <v>412.2</v>
      </c>
      <c r="GJ33" s="63" t="n">
        <v>431.9</v>
      </c>
      <c r="GK33" s="63" t="n">
        <v>474.6</v>
      </c>
      <c r="GL33" s="63" t="n">
        <v>474.3</v>
      </c>
      <c r="GM33" s="63" t="n">
        <v>450.9</v>
      </c>
      <c r="GN33" s="63" t="n">
        <v>460.4</v>
      </c>
      <c r="GO33" s="63" t="n">
        <v>453.8</v>
      </c>
      <c r="GP33" s="63" t="n">
        <v>473.1</v>
      </c>
      <c r="GQ33" s="63" t="n">
        <v>533.1</v>
      </c>
      <c r="GR33" s="63" t="n">
        <v>497.6</v>
      </c>
      <c r="GS33" s="63" t="n">
        <v>488</v>
      </c>
      <c r="GT33" s="63" t="n">
        <v>488.2</v>
      </c>
      <c r="GU33" s="63" t="n">
        <v>480.5</v>
      </c>
      <c r="GV33" s="63" t="n">
        <v>515.5</v>
      </c>
      <c r="GW33" s="63" t="n">
        <v>527.9</v>
      </c>
      <c r="GX33" s="63" t="n">
        <v>564.2</v>
      </c>
      <c r="GY33" s="63" t="n">
        <v>585.6</v>
      </c>
      <c r="GZ33" s="63" t="n">
        <v>589.8</v>
      </c>
      <c r="HA33" s="63" t="n">
        <v>636.3</v>
      </c>
      <c r="HB33" s="63" t="n">
        <v>655.9</v>
      </c>
      <c r="HC33" t="n">
        <v>655.1</v>
      </c>
      <c r="HD33" t="n">
        <v>615.2</v>
      </c>
      <c r="HE33" t="n">
        <v>605.6</v>
      </c>
      <c r="HF33" t="n">
        <v>582.7</v>
      </c>
      <c r="HG33" t="n">
        <v>528.8</v>
      </c>
    </row>
    <row r="34">
      <c r="A34" s="63" t="s">
        <v>2559</v>
      </c>
      <c r="B34" s="63" t="n">
        <v>70.6</v>
      </c>
      <c r="C34" s="63" t="n">
        <v>72.4</v>
      </c>
      <c r="D34" s="63" t="n">
        <v>74.3</v>
      </c>
      <c r="E34" s="63" t="n">
        <v>76</v>
      </c>
      <c r="F34" s="63" t="n">
        <v>78.3</v>
      </c>
      <c r="G34" s="63" t="n">
        <v>80.2</v>
      </c>
      <c r="H34" s="63" t="n">
        <v>82.8</v>
      </c>
      <c r="I34" s="63" t="n">
        <v>84.7</v>
      </c>
      <c r="J34" s="63" t="n">
        <v>86.4</v>
      </c>
      <c r="K34" s="63" t="n">
        <v>88.5</v>
      </c>
      <c r="L34" s="63" t="n">
        <v>90.4</v>
      </c>
      <c r="M34" s="63" t="n">
        <v>92.5</v>
      </c>
      <c r="N34" s="63" t="n">
        <v>95.1</v>
      </c>
      <c r="O34" s="63" t="n">
        <v>96.3</v>
      </c>
      <c r="P34" s="63" t="n">
        <v>98.7</v>
      </c>
      <c r="Q34" s="63" t="n">
        <v>99.6</v>
      </c>
      <c r="R34" s="63" t="n">
        <v>101</v>
      </c>
      <c r="S34" s="63" t="n">
        <v>104</v>
      </c>
      <c r="T34" s="63" t="n">
        <v>106.8</v>
      </c>
      <c r="U34" s="63" t="n">
        <v>107.5</v>
      </c>
      <c r="V34" s="63" t="n">
        <v>109</v>
      </c>
      <c r="W34" s="63" t="n">
        <v>111.7</v>
      </c>
      <c r="X34" s="63" t="n">
        <v>114.9</v>
      </c>
      <c r="Y34" s="63" t="n">
        <v>117.3</v>
      </c>
      <c r="Z34" s="63" t="n">
        <v>120.9</v>
      </c>
      <c r="AA34" s="63" t="n">
        <v>123.5</v>
      </c>
      <c r="AB34" s="63" t="n">
        <v>126</v>
      </c>
      <c r="AC34" s="63" t="n">
        <v>129.6</v>
      </c>
      <c r="AD34" s="63" t="n">
        <v>132.9</v>
      </c>
      <c r="AE34" s="63" t="n">
        <v>135.5</v>
      </c>
      <c r="AF34" s="63" t="n">
        <v>138.3</v>
      </c>
      <c r="AG34" s="63" t="n">
        <v>141.1</v>
      </c>
      <c r="AH34" s="63" t="n">
        <v>143</v>
      </c>
      <c r="AI34" s="63" t="n">
        <v>147.7</v>
      </c>
      <c r="AJ34" s="63" t="n">
        <v>144.2</v>
      </c>
      <c r="AK34" s="63" t="n">
        <v>147.6</v>
      </c>
      <c r="AL34" s="63" t="n">
        <v>150.6</v>
      </c>
      <c r="AM34" s="63" t="n">
        <v>152.6</v>
      </c>
      <c r="AN34" s="63" t="n">
        <v>155.6</v>
      </c>
      <c r="AO34" s="63" t="n">
        <v>159</v>
      </c>
      <c r="AP34" s="63" t="n">
        <v>161.9</v>
      </c>
      <c r="AQ34" s="63" t="n">
        <v>163.3</v>
      </c>
      <c r="AR34" s="63" t="n">
        <v>168.2</v>
      </c>
      <c r="AS34" s="63" t="n">
        <v>173.3</v>
      </c>
      <c r="AT34" s="63" t="n">
        <v>180.2</v>
      </c>
      <c r="AU34" s="63" t="n">
        <v>183.7</v>
      </c>
      <c r="AV34" s="63" t="n">
        <v>188.3</v>
      </c>
      <c r="AW34" s="63" t="n">
        <v>190.7</v>
      </c>
      <c r="AX34" s="63" t="n">
        <v>193.9</v>
      </c>
      <c r="AY34" s="63" t="n">
        <v>198.3</v>
      </c>
      <c r="AZ34" s="63" t="n">
        <v>201.7</v>
      </c>
      <c r="BA34" s="63" t="n">
        <v>206</v>
      </c>
      <c r="BB34" s="63" t="n">
        <v>209.6</v>
      </c>
      <c r="BC34" s="63" t="n">
        <v>216</v>
      </c>
      <c r="BD34" s="63" t="n">
        <v>222</v>
      </c>
      <c r="BE34" s="63" t="n">
        <v>228</v>
      </c>
      <c r="BF34" s="63" t="n">
        <v>234.7</v>
      </c>
      <c r="BG34" s="63" t="n">
        <v>240.3</v>
      </c>
      <c r="BH34" s="63" t="n">
        <v>244.7</v>
      </c>
      <c r="BI34" s="63" t="n">
        <v>250.2</v>
      </c>
      <c r="BJ34" s="63" t="n">
        <v>254.7</v>
      </c>
      <c r="BK34" s="63" t="n">
        <v>260</v>
      </c>
      <c r="BL34" s="63" t="n">
        <v>265.1</v>
      </c>
      <c r="BM34" s="63" t="n">
        <v>268.5</v>
      </c>
      <c r="BN34" s="63" t="n">
        <v>273</v>
      </c>
      <c r="BO34" s="63" t="n">
        <v>276.6</v>
      </c>
      <c r="BP34" s="63" t="n">
        <v>282.3</v>
      </c>
      <c r="BQ34" s="63" t="n">
        <v>286.8</v>
      </c>
      <c r="BR34" s="63" t="n">
        <v>291.9</v>
      </c>
      <c r="BS34" s="63" t="n">
        <v>298.5</v>
      </c>
      <c r="BT34" s="63" t="n">
        <v>306</v>
      </c>
      <c r="BU34" s="63" t="n">
        <v>310</v>
      </c>
      <c r="BV34" s="63" t="n">
        <v>315.7</v>
      </c>
      <c r="BW34" s="63" t="n">
        <v>323.2</v>
      </c>
      <c r="BX34" s="63" t="n">
        <v>327.3</v>
      </c>
      <c r="BY34" s="63" t="n">
        <v>332.4</v>
      </c>
      <c r="BZ34" s="63" t="n">
        <v>340.2</v>
      </c>
      <c r="CA34" s="63" t="n">
        <v>348.2</v>
      </c>
      <c r="CB34" s="63" t="n">
        <v>353.9</v>
      </c>
      <c r="CC34" s="63" t="n">
        <v>354.2</v>
      </c>
      <c r="CD34" s="63" t="n">
        <v>369.3</v>
      </c>
      <c r="CE34" s="63" t="n">
        <v>368.7</v>
      </c>
      <c r="CF34" s="63" t="n">
        <v>375.6</v>
      </c>
      <c r="CG34" s="63" t="n">
        <v>382.7</v>
      </c>
      <c r="CH34" s="63" t="n">
        <v>384.3</v>
      </c>
      <c r="CI34" s="63" t="n">
        <v>390.2</v>
      </c>
      <c r="CJ34" s="63" t="n">
        <v>399.4</v>
      </c>
      <c r="CK34" s="63" t="n">
        <v>407.3</v>
      </c>
      <c r="CL34" s="63" t="n">
        <v>412.8</v>
      </c>
      <c r="CM34" s="63" t="n">
        <v>418.2</v>
      </c>
      <c r="CN34" s="63" t="n">
        <v>424.1</v>
      </c>
      <c r="CO34" s="63" t="n">
        <v>425.3</v>
      </c>
      <c r="CP34" s="63" t="n">
        <v>427.5</v>
      </c>
      <c r="CQ34" s="63" t="n">
        <v>432.8</v>
      </c>
      <c r="CR34" s="63" t="n">
        <v>439.5</v>
      </c>
      <c r="CS34" s="63" t="n">
        <v>447.2</v>
      </c>
      <c r="CT34" s="63" t="n">
        <v>456</v>
      </c>
      <c r="CU34" s="63" t="n">
        <v>465.8</v>
      </c>
      <c r="CV34" s="63" t="n">
        <v>470</v>
      </c>
      <c r="CW34" s="63" t="n">
        <v>473.3</v>
      </c>
      <c r="CX34" s="63" t="n">
        <v>478.8</v>
      </c>
      <c r="CY34" s="63" t="n">
        <v>477.9</v>
      </c>
      <c r="CZ34" s="63" t="n">
        <v>483.5</v>
      </c>
      <c r="DA34" s="63" t="n">
        <v>489.3</v>
      </c>
      <c r="DB34" s="63" t="n">
        <v>497.8</v>
      </c>
      <c r="DC34" s="63" t="n">
        <v>506.5</v>
      </c>
      <c r="DD34" s="63" t="n">
        <v>510.1</v>
      </c>
      <c r="DE34" s="63" t="n">
        <v>517.3</v>
      </c>
      <c r="DF34" s="63" t="n">
        <v>523.8</v>
      </c>
      <c r="DG34" s="63" t="n">
        <v>530.7</v>
      </c>
      <c r="DH34" s="63" t="n">
        <v>536.6</v>
      </c>
      <c r="DI34" s="63" t="n">
        <v>544</v>
      </c>
      <c r="DJ34" s="63" t="n">
        <v>549.6</v>
      </c>
      <c r="DK34" s="63" t="n">
        <v>555.4</v>
      </c>
      <c r="DL34" s="63" t="n">
        <v>561.6</v>
      </c>
      <c r="DM34" s="63" t="n">
        <v>568.6</v>
      </c>
      <c r="DN34" s="63" t="n">
        <v>576.2</v>
      </c>
      <c r="DO34" s="63" t="n">
        <v>585.4</v>
      </c>
      <c r="DP34" s="63" t="n">
        <v>595.2</v>
      </c>
      <c r="DQ34" s="63" t="n">
        <v>603.7</v>
      </c>
      <c r="DR34" s="63" t="n">
        <v>612.4</v>
      </c>
      <c r="DS34" s="63" t="n">
        <v>618.9</v>
      </c>
      <c r="DT34" s="63" t="n">
        <v>623.7</v>
      </c>
      <c r="DU34" s="63" t="n">
        <v>630.1</v>
      </c>
      <c r="DV34" s="63" t="n">
        <v>637.1</v>
      </c>
      <c r="DW34" s="63" t="n">
        <v>637.8</v>
      </c>
      <c r="DX34" s="63" t="n">
        <v>641.7</v>
      </c>
      <c r="DY34" s="63" t="n">
        <v>653</v>
      </c>
      <c r="DZ34" s="63" t="n">
        <v>659.3</v>
      </c>
      <c r="EA34" s="63" t="n">
        <v>664</v>
      </c>
      <c r="EB34" s="63" t="n">
        <v>680.5</v>
      </c>
      <c r="EC34" s="63" t="n">
        <v>689</v>
      </c>
      <c r="ED34" s="63" t="n">
        <v>698.5</v>
      </c>
      <c r="EE34" s="63" t="n">
        <v>709.9</v>
      </c>
      <c r="EF34" s="63" t="n">
        <v>723.4</v>
      </c>
      <c r="EG34" s="63" t="n">
        <v>729.8</v>
      </c>
      <c r="EH34" s="63" t="n">
        <v>753.2</v>
      </c>
      <c r="EI34" s="63" t="n">
        <v>765.1</v>
      </c>
      <c r="EJ34" s="63" t="n">
        <v>775.4</v>
      </c>
      <c r="EK34" s="63" t="n">
        <v>797.6</v>
      </c>
      <c r="EL34" s="63" t="n">
        <v>817.9</v>
      </c>
      <c r="EM34" s="63" t="n">
        <v>835.9</v>
      </c>
      <c r="EN34" s="63" t="n">
        <v>851.8</v>
      </c>
      <c r="EO34" s="63" t="n">
        <v>866.6</v>
      </c>
      <c r="EP34" s="63" t="n">
        <v>882.7</v>
      </c>
      <c r="EQ34" s="63" t="n">
        <v>892.2</v>
      </c>
      <c r="ER34" s="63" t="n">
        <v>903.9</v>
      </c>
      <c r="ES34" s="63" t="n">
        <v>912.4</v>
      </c>
      <c r="ET34" s="63" t="n">
        <v>931.9</v>
      </c>
      <c r="EU34" s="63" t="n">
        <v>939.4</v>
      </c>
      <c r="EV34" s="63" t="n">
        <v>940.4</v>
      </c>
      <c r="EW34" s="63" t="n">
        <v>957.1</v>
      </c>
      <c r="EX34" s="63" t="n">
        <v>952.5</v>
      </c>
      <c r="EY34" s="63" t="n">
        <v>959.4</v>
      </c>
      <c r="EZ34" s="63" t="n">
        <v>964.8</v>
      </c>
      <c r="FA34" s="63" t="n">
        <v>946.3</v>
      </c>
      <c r="FB34" s="63" t="n">
        <v>929.2</v>
      </c>
      <c r="FC34" s="63" t="n">
        <v>923</v>
      </c>
      <c r="FD34" s="63" t="n">
        <v>937.4</v>
      </c>
      <c r="FE34" s="63" t="n">
        <v>952.1</v>
      </c>
      <c r="FF34" s="63" t="n">
        <v>951.6</v>
      </c>
      <c r="FG34" s="63" t="n">
        <v>965.7</v>
      </c>
      <c r="FH34" s="63" t="n">
        <v>970.1</v>
      </c>
      <c r="FI34" s="63" t="n">
        <v>977.7</v>
      </c>
      <c r="FJ34" s="63" t="n">
        <v>986.8</v>
      </c>
      <c r="FK34" s="63" t="n">
        <v>996.4</v>
      </c>
      <c r="FL34" s="63" t="n">
        <v>994.5</v>
      </c>
      <c r="FM34" s="63" t="n">
        <v>1002.7</v>
      </c>
      <c r="FN34" s="63" t="n">
        <v>1016.9</v>
      </c>
      <c r="FO34" s="63" t="n">
        <v>1019.5</v>
      </c>
      <c r="FP34" s="63" t="n">
        <v>1016.6</v>
      </c>
      <c r="FQ34" s="63" t="n">
        <v>1030.8</v>
      </c>
      <c r="FR34" s="63" t="n">
        <v>1053.1</v>
      </c>
      <c r="FS34" s="63" t="n">
        <v>1054.9</v>
      </c>
      <c r="FT34" s="63" t="n">
        <v>1063.8</v>
      </c>
      <c r="FU34" s="63" t="n">
        <v>1069.5</v>
      </c>
      <c r="FV34" s="63" t="n">
        <v>1079.3</v>
      </c>
      <c r="FW34" s="63" t="n">
        <v>1099.4</v>
      </c>
      <c r="FX34" s="63" t="n">
        <v>1108.2</v>
      </c>
      <c r="FY34" s="63" t="n">
        <v>1117.2</v>
      </c>
      <c r="FZ34" s="63" t="n">
        <v>1117.9</v>
      </c>
      <c r="GA34" s="63" t="n">
        <v>1125.8</v>
      </c>
      <c r="GB34" s="63" t="n">
        <v>1138</v>
      </c>
      <c r="GC34" s="63" t="n">
        <v>1144.7</v>
      </c>
      <c r="GD34" s="63" t="n">
        <v>1153</v>
      </c>
      <c r="GE34" s="63" t="n">
        <v>1160.9</v>
      </c>
      <c r="GF34" s="63" t="n">
        <v>1183.6</v>
      </c>
      <c r="GG34" s="63" t="n">
        <v>1190</v>
      </c>
      <c r="GH34" s="63" t="n">
        <v>1209.4</v>
      </c>
      <c r="GI34" s="63" t="n">
        <v>1221.8</v>
      </c>
      <c r="GJ34" s="63" t="n">
        <v>1240.2</v>
      </c>
      <c r="GK34" s="63" t="n">
        <v>1258.8</v>
      </c>
      <c r="GL34" s="63" t="n">
        <v>1273.2</v>
      </c>
      <c r="GM34" s="63" t="n">
        <v>1285.3</v>
      </c>
      <c r="GN34" s="63" t="n">
        <v>1300.2</v>
      </c>
      <c r="GO34" s="63" t="n">
        <v>1315.9</v>
      </c>
      <c r="GP34" s="63" t="n">
        <v>1333.7</v>
      </c>
      <c r="GQ34" s="63" t="n">
        <v>1348.8</v>
      </c>
      <c r="GR34" s="63" t="n">
        <v>1374.2</v>
      </c>
      <c r="GS34" s="63" t="n">
        <v>1376.1</v>
      </c>
      <c r="GT34" s="63" t="n">
        <v>1379.4</v>
      </c>
      <c r="GU34" s="63" t="n">
        <v>1290.5</v>
      </c>
      <c r="GV34" s="63" t="n">
        <v>1385.7</v>
      </c>
      <c r="GW34" s="63" t="n">
        <v>1405</v>
      </c>
      <c r="GX34" s="63" t="n">
        <v>1420.8</v>
      </c>
      <c r="GY34" s="63" t="n">
        <v>1494.6</v>
      </c>
      <c r="GZ34" s="63" t="n">
        <v>1503.3</v>
      </c>
      <c r="HA34" s="63" t="n">
        <v>1554.5</v>
      </c>
      <c r="HB34" s="63" t="n">
        <v>1583.1</v>
      </c>
      <c r="HC34" t="n">
        <v>1609.6</v>
      </c>
      <c r="HD34" t="n">
        <v>1631.8</v>
      </c>
      <c r="HE34" t="n">
        <v>1639.6</v>
      </c>
      <c r="HF34" t="n">
        <v>1654.1</v>
      </c>
      <c r="HG34" t="n">
        <v>1646.2</v>
      </c>
    </row>
    <row r="35">
      <c r="A35" s="63" t="s">
        <v>2560</v>
      </c>
      <c r="B35" s="63" t="n">
        <v>3.8</v>
      </c>
      <c r="C35" s="63" t="n">
        <v>3.7</v>
      </c>
      <c r="D35" s="63" t="n">
        <v>3.8</v>
      </c>
      <c r="E35" s="63" t="n">
        <v>3.6</v>
      </c>
      <c r="F35" s="63" t="n">
        <v>4.1</v>
      </c>
      <c r="G35" s="63" t="n">
        <v>4.2</v>
      </c>
      <c r="H35" s="63" t="n">
        <v>4.4</v>
      </c>
      <c r="I35" s="63" t="n">
        <v>4.5</v>
      </c>
      <c r="J35" s="63" t="n">
        <v>5</v>
      </c>
      <c r="K35" s="63" t="n">
        <v>5</v>
      </c>
      <c r="L35" s="63" t="n">
        <v>5.2</v>
      </c>
      <c r="M35" s="63" t="n">
        <v>5.7</v>
      </c>
      <c r="N35" s="63" t="n">
        <v>6</v>
      </c>
      <c r="O35" s="63" t="n">
        <v>6.1</v>
      </c>
      <c r="P35" s="63" t="n">
        <v>5.9</v>
      </c>
      <c r="Q35" s="63" t="n">
        <v>6.1</v>
      </c>
      <c r="R35" s="63" t="n">
        <v>6.3</v>
      </c>
      <c r="S35" s="63" t="n">
        <v>6.6</v>
      </c>
      <c r="T35" s="63" t="n">
        <v>7.3</v>
      </c>
      <c r="U35" s="63" t="n">
        <v>6.5</v>
      </c>
      <c r="V35" s="63" t="n">
        <v>6.1</v>
      </c>
      <c r="W35" s="63" t="n">
        <v>6.6</v>
      </c>
      <c r="X35" s="63" t="n">
        <v>8.2</v>
      </c>
      <c r="Y35" s="63" t="n">
        <v>8.4</v>
      </c>
      <c r="Z35" s="63" t="n">
        <v>9.7</v>
      </c>
      <c r="AA35" s="63" t="n">
        <v>9.6</v>
      </c>
      <c r="AB35" s="63" t="n">
        <v>9.7</v>
      </c>
      <c r="AC35" s="63" t="n">
        <v>9.6</v>
      </c>
      <c r="AD35" s="63" t="n">
        <v>10.5</v>
      </c>
      <c r="AE35" s="63" t="n">
        <v>11.4</v>
      </c>
      <c r="AF35" s="63" t="n">
        <v>11.8</v>
      </c>
      <c r="AG35" s="63" t="n">
        <v>12</v>
      </c>
      <c r="AH35" s="63" t="n">
        <v>10.5</v>
      </c>
      <c r="AI35" s="63" t="n">
        <v>12.4</v>
      </c>
      <c r="AJ35" s="63" t="n">
        <v>12.5</v>
      </c>
      <c r="AK35" s="63" t="n">
        <v>13.1</v>
      </c>
      <c r="AL35" s="63" t="n">
        <v>13.7</v>
      </c>
      <c r="AM35" s="63" t="n">
        <v>13.8</v>
      </c>
      <c r="AN35" s="63" t="n">
        <v>13.6</v>
      </c>
      <c r="AO35" s="63" t="n">
        <v>13.2</v>
      </c>
      <c r="AP35" s="63" t="n">
        <v>16.1</v>
      </c>
      <c r="AQ35" s="63" t="n">
        <v>12.8</v>
      </c>
      <c r="AR35" s="63" t="n">
        <v>14</v>
      </c>
      <c r="AS35" s="63" t="n">
        <v>15.1</v>
      </c>
      <c r="AT35" s="63" t="n">
        <v>16.8</v>
      </c>
      <c r="AU35" s="63" t="n">
        <v>15.2</v>
      </c>
      <c r="AV35" s="63" t="n">
        <v>15.7</v>
      </c>
      <c r="AW35" s="63" t="n">
        <v>14.1</v>
      </c>
      <c r="AX35" s="63" t="n">
        <v>14.1</v>
      </c>
      <c r="AY35" s="63" t="n">
        <v>14.3</v>
      </c>
      <c r="AZ35" s="63" t="n">
        <v>14.4</v>
      </c>
      <c r="BA35" s="63" t="n">
        <v>13.3</v>
      </c>
      <c r="BB35" s="63" t="n">
        <v>12.8</v>
      </c>
      <c r="BC35" s="63" t="n">
        <v>15.7</v>
      </c>
      <c r="BD35" s="63" t="n">
        <v>17.4</v>
      </c>
      <c r="BE35" s="63" t="n">
        <v>17.7</v>
      </c>
      <c r="BF35" s="63" t="n">
        <v>20.1</v>
      </c>
      <c r="BG35" s="63" t="n">
        <v>19.9</v>
      </c>
      <c r="BH35" s="63" t="n">
        <v>17.5</v>
      </c>
      <c r="BI35" s="63" t="n">
        <v>17.7</v>
      </c>
      <c r="BJ35" s="63" t="n">
        <v>20</v>
      </c>
      <c r="BK35" s="63" t="n">
        <v>19.6</v>
      </c>
      <c r="BL35" s="63" t="n">
        <v>20.9</v>
      </c>
      <c r="BM35" s="63" t="n">
        <v>20.5</v>
      </c>
      <c r="BN35" s="63" t="n">
        <v>21.4</v>
      </c>
      <c r="BO35" s="63" t="n">
        <v>22</v>
      </c>
      <c r="BP35" s="63" t="n">
        <v>22.4</v>
      </c>
      <c r="BQ35" s="63" t="n">
        <v>24.8</v>
      </c>
      <c r="BR35" s="63" t="n">
        <v>22.7</v>
      </c>
      <c r="BS35" s="63" t="n">
        <v>24.5</v>
      </c>
      <c r="BT35" s="63" t="n">
        <v>24.8</v>
      </c>
      <c r="BU35" s="63" t="n">
        <v>23.6</v>
      </c>
      <c r="BV35" s="63" t="n">
        <v>23.4</v>
      </c>
      <c r="BW35" s="63" t="n">
        <v>25.2</v>
      </c>
      <c r="BX35" s="63" t="n">
        <v>27.3</v>
      </c>
      <c r="BY35" s="63" t="n">
        <v>28.2</v>
      </c>
      <c r="BZ35" s="63" t="n">
        <v>27.8</v>
      </c>
      <c r="CA35" s="63" t="n">
        <v>24.2</v>
      </c>
      <c r="CB35" s="63" t="n">
        <v>22.8</v>
      </c>
      <c r="CC35" s="63" t="n">
        <v>22.1</v>
      </c>
      <c r="CD35" s="63" t="n">
        <v>21.4</v>
      </c>
      <c r="CE35" s="63" t="n">
        <v>22.1</v>
      </c>
      <c r="CF35" s="63" t="n">
        <v>23</v>
      </c>
      <c r="CG35" s="63" t="n">
        <v>23.4</v>
      </c>
      <c r="CH35" s="63" t="n">
        <v>23.8</v>
      </c>
      <c r="CI35" s="63" t="n">
        <v>23.4</v>
      </c>
      <c r="CJ35" s="63" t="n">
        <v>23.7</v>
      </c>
      <c r="CK35" s="63" t="n">
        <v>23.6</v>
      </c>
      <c r="CL35" s="63" t="n">
        <v>25.2</v>
      </c>
      <c r="CM35" s="63" t="n">
        <v>24.7</v>
      </c>
      <c r="CN35" s="63" t="n">
        <v>23.2</v>
      </c>
      <c r="CO35" s="63" t="n">
        <v>24.4</v>
      </c>
      <c r="CP35" s="63" t="n">
        <v>24.8</v>
      </c>
      <c r="CQ35" s="63" t="n">
        <v>26.8</v>
      </c>
      <c r="CR35" s="63" t="n">
        <v>25.2</v>
      </c>
      <c r="CS35" s="63" t="n">
        <v>30.8</v>
      </c>
      <c r="CT35" s="63" t="n">
        <v>27.1</v>
      </c>
      <c r="CU35" s="63" t="n">
        <v>28.7</v>
      </c>
      <c r="CV35" s="63" t="n">
        <v>31.4</v>
      </c>
      <c r="CW35" s="63" t="n">
        <v>32.7</v>
      </c>
      <c r="CX35" s="63" t="n">
        <v>32.5</v>
      </c>
      <c r="CY35" s="63" t="n">
        <v>31.3</v>
      </c>
      <c r="CZ35" s="63" t="n">
        <v>31.9</v>
      </c>
      <c r="DA35" s="63" t="n">
        <v>30.9</v>
      </c>
      <c r="DB35" s="63" t="n">
        <v>31.9</v>
      </c>
      <c r="DC35" s="63" t="n">
        <v>33.5</v>
      </c>
      <c r="DD35" s="63" t="n">
        <v>33.3</v>
      </c>
      <c r="DE35" s="63" t="n">
        <v>33.4</v>
      </c>
      <c r="DF35" s="63" t="n">
        <v>33.1</v>
      </c>
      <c r="DG35" s="63" t="n">
        <v>33.6</v>
      </c>
      <c r="DH35" s="63" t="n">
        <v>35.5</v>
      </c>
      <c r="DI35" s="63" t="n">
        <v>34.4</v>
      </c>
      <c r="DJ35" s="63" t="n">
        <v>34.7</v>
      </c>
      <c r="DK35" s="63" t="n">
        <v>34.5</v>
      </c>
      <c r="DL35" s="63" t="n">
        <v>35.7</v>
      </c>
      <c r="DM35" s="63" t="n">
        <v>34.8</v>
      </c>
      <c r="DN35" s="63" t="n">
        <v>36.3</v>
      </c>
      <c r="DO35" s="63" t="n">
        <v>35.5</v>
      </c>
      <c r="DP35" s="63" t="n">
        <v>35.6</v>
      </c>
      <c r="DQ35" s="63" t="n">
        <v>35.9</v>
      </c>
      <c r="DR35" s="63" t="n">
        <v>37.2</v>
      </c>
      <c r="DS35" s="63" t="n">
        <v>36.5</v>
      </c>
      <c r="DT35" s="63" t="n">
        <v>33.5</v>
      </c>
      <c r="DU35" s="63" t="n">
        <v>33.7</v>
      </c>
      <c r="DV35" s="63" t="n">
        <v>30.1</v>
      </c>
      <c r="DW35" s="63" t="n">
        <v>30.4</v>
      </c>
      <c r="DX35" s="63" t="n">
        <v>28.3</v>
      </c>
      <c r="DY35" s="63" t="n">
        <v>26.6</v>
      </c>
      <c r="DZ35" s="63" t="n">
        <v>28.3</v>
      </c>
      <c r="EA35" s="63" t="n">
        <v>30.2</v>
      </c>
      <c r="EB35" s="63" t="n">
        <v>31.5</v>
      </c>
      <c r="EC35" s="63" t="n">
        <v>33.5</v>
      </c>
      <c r="ED35" s="63" t="n">
        <v>34.5</v>
      </c>
      <c r="EE35" s="63" t="n">
        <v>31.7</v>
      </c>
      <c r="EF35" s="63" t="n">
        <v>33.6</v>
      </c>
      <c r="EG35" s="63" t="n">
        <v>36.2</v>
      </c>
      <c r="EH35" s="63" t="n">
        <v>37.8</v>
      </c>
      <c r="EI35" s="63" t="n">
        <v>40.8</v>
      </c>
      <c r="EJ35" s="63" t="n">
        <v>43.9</v>
      </c>
      <c r="EK35" s="63" t="n">
        <v>44.3</v>
      </c>
      <c r="EL35" s="63" t="n">
        <v>55.3</v>
      </c>
      <c r="EM35" s="63" t="n">
        <v>53</v>
      </c>
      <c r="EN35" s="63" t="n">
        <v>53.3</v>
      </c>
      <c r="EO35" s="63" t="n">
        <v>58.2</v>
      </c>
      <c r="EP35" s="63" t="n">
        <v>59.6</v>
      </c>
      <c r="EQ35" s="63" t="n">
        <v>60.3</v>
      </c>
      <c r="ER35" s="63" t="n">
        <v>61.8</v>
      </c>
      <c r="ES35" s="63" t="n">
        <v>55.2</v>
      </c>
      <c r="ET35" s="63" t="n">
        <v>59.2</v>
      </c>
      <c r="EU35" s="63" t="n">
        <v>59.4</v>
      </c>
      <c r="EV35" s="63" t="n">
        <v>56.3</v>
      </c>
      <c r="EW35" s="63" t="n">
        <v>56.6</v>
      </c>
      <c r="EX35" s="63" t="n">
        <v>50.2</v>
      </c>
      <c r="EY35" s="63" t="n">
        <v>51.6</v>
      </c>
      <c r="EZ35" s="63" t="n">
        <v>52.8</v>
      </c>
      <c r="FA35" s="63" t="n">
        <v>35.1</v>
      </c>
      <c r="FB35" s="63" t="n">
        <v>43.7</v>
      </c>
      <c r="FC35" s="63" t="n">
        <v>49.6</v>
      </c>
      <c r="FD35" s="63" t="n">
        <v>41.3</v>
      </c>
      <c r="FE35" s="63" t="n">
        <v>43.4</v>
      </c>
      <c r="FF35" s="63" t="n">
        <v>45.1</v>
      </c>
      <c r="FG35" s="63" t="n">
        <v>43.4</v>
      </c>
      <c r="FH35" s="63" t="n">
        <v>45.5</v>
      </c>
      <c r="FI35" s="63" t="n">
        <v>50.4</v>
      </c>
      <c r="FJ35" s="63" t="n">
        <v>48.4</v>
      </c>
      <c r="FK35" s="63" t="n">
        <v>49.8</v>
      </c>
      <c r="FL35" s="63" t="n">
        <v>46.4</v>
      </c>
      <c r="FM35" s="63" t="n">
        <v>49</v>
      </c>
      <c r="FN35" s="63" t="n">
        <v>49.2</v>
      </c>
      <c r="FO35" s="63" t="n">
        <v>49.5</v>
      </c>
      <c r="FP35" s="63" t="n">
        <v>52.1</v>
      </c>
      <c r="FQ35" s="63" t="n">
        <v>51.9</v>
      </c>
      <c r="FR35" s="63" t="n">
        <v>52.6</v>
      </c>
      <c r="FS35" s="63" t="n">
        <v>54.3</v>
      </c>
      <c r="FT35" s="63" t="n">
        <v>53.3</v>
      </c>
      <c r="FU35" s="63" t="n">
        <v>54.4</v>
      </c>
      <c r="FV35" s="63" t="n">
        <v>55.2</v>
      </c>
      <c r="FW35" s="63" t="n">
        <v>55.3</v>
      </c>
      <c r="FX35" s="63" t="n">
        <v>57.1</v>
      </c>
      <c r="FY35" s="63" t="n">
        <v>57.8</v>
      </c>
      <c r="FZ35" s="63" t="n">
        <v>57.3</v>
      </c>
      <c r="GA35" s="63" t="n">
        <v>57.6</v>
      </c>
      <c r="GB35" s="63" t="n">
        <v>55.6</v>
      </c>
      <c r="GC35" s="63" t="n">
        <v>53.7</v>
      </c>
      <c r="GD35" s="63" t="n">
        <v>53.3</v>
      </c>
      <c r="GE35" s="63" t="n">
        <v>52.4</v>
      </c>
      <c r="GF35" s="63" t="n">
        <v>52.9</v>
      </c>
      <c r="GG35" s="63" t="n">
        <v>54.2</v>
      </c>
      <c r="GH35" s="63" t="n">
        <v>55.1</v>
      </c>
      <c r="GI35" s="63" t="n">
        <v>53.8</v>
      </c>
      <c r="GJ35" s="63" t="n">
        <v>54.2</v>
      </c>
      <c r="GK35" s="63" t="n">
        <v>54.5</v>
      </c>
      <c r="GL35" s="63" t="n">
        <v>54.9</v>
      </c>
      <c r="GM35" s="63" t="n">
        <v>60.4</v>
      </c>
      <c r="GN35" s="63" t="n">
        <v>61.6</v>
      </c>
      <c r="GO35" s="63" t="n">
        <v>63.6</v>
      </c>
      <c r="GP35" s="63" t="n">
        <v>73.3</v>
      </c>
      <c r="GQ35" s="63" t="n">
        <v>74.7</v>
      </c>
      <c r="GR35" s="63" t="n">
        <v>74.2</v>
      </c>
      <c r="GS35" s="63" t="n">
        <v>71.7</v>
      </c>
      <c r="GT35" s="63" t="n">
        <v>65.8</v>
      </c>
      <c r="GU35" s="63" t="n">
        <v>63.7</v>
      </c>
      <c r="GV35" s="63" t="n">
        <v>79.6</v>
      </c>
      <c r="GW35" s="63" t="n">
        <v>82.3</v>
      </c>
      <c r="GX35" s="63" t="n">
        <v>86.5</v>
      </c>
      <c r="GY35" s="63" t="n">
        <v>95.3</v>
      </c>
      <c r="GZ35" s="63" t="n">
        <v>111.7</v>
      </c>
      <c r="HA35" s="63" t="n">
        <v>150.1</v>
      </c>
      <c r="HB35" t="n">
        <v>184.2</v>
      </c>
      <c r="HC35" t="n">
        <v>143.5</v>
      </c>
      <c r="HD35" t="n">
        <v>146.2</v>
      </c>
      <c r="HE35" t="n">
        <v>160.5</v>
      </c>
      <c r="HF35" t="n">
        <v>172.5</v>
      </c>
      <c r="HG35" t="n">
        <v>150.7</v>
      </c>
    </row>
    <row r="36">
      <c r="A36" s="63" t="s">
        <v>2561</v>
      </c>
      <c r="B36" s="63" t="n">
        <v>1.1</v>
      </c>
      <c r="C36" s="63" t="n">
        <v>1.1</v>
      </c>
      <c r="D36" s="63" t="n">
        <v>1.1</v>
      </c>
      <c r="E36" s="63" t="n">
        <v>1.1</v>
      </c>
      <c r="F36" s="63" t="n">
        <v>1.1</v>
      </c>
      <c r="G36" s="63" t="n">
        <v>1.2</v>
      </c>
      <c r="H36" s="63" t="n">
        <v>1.2</v>
      </c>
      <c r="I36" s="63" t="n">
        <v>1.2</v>
      </c>
      <c r="J36" s="63" t="n">
        <v>1.3</v>
      </c>
      <c r="K36" s="63" t="n">
        <v>1.3</v>
      </c>
      <c r="L36" s="63" t="n">
        <v>1.3</v>
      </c>
      <c r="M36" s="63" t="n">
        <v>1.4</v>
      </c>
      <c r="N36" s="63" t="n">
        <v>1.4</v>
      </c>
      <c r="O36" s="63" t="n">
        <v>1.5</v>
      </c>
      <c r="P36" s="63" t="n">
        <v>1.5</v>
      </c>
      <c r="Q36" s="63" t="n">
        <v>1.6</v>
      </c>
      <c r="R36" s="63" t="n">
        <v>1.6</v>
      </c>
      <c r="S36" s="63" t="n">
        <v>1.6</v>
      </c>
      <c r="T36" s="63" t="n">
        <v>1.7</v>
      </c>
      <c r="U36" s="63" t="n">
        <v>1.7</v>
      </c>
      <c r="V36" s="63" t="n">
        <v>1.8</v>
      </c>
      <c r="W36" s="63" t="n">
        <v>1.8</v>
      </c>
      <c r="X36" s="63" t="n">
        <v>1.9</v>
      </c>
      <c r="Y36" s="63" t="n">
        <v>2</v>
      </c>
      <c r="Z36" s="63" t="n">
        <v>2</v>
      </c>
      <c r="AA36" s="63" t="n">
        <v>2.1</v>
      </c>
      <c r="AB36" s="63" t="n">
        <v>2.2</v>
      </c>
      <c r="AC36" s="63" t="n">
        <v>2.3</v>
      </c>
      <c r="AD36" s="63" t="n">
        <v>2.5</v>
      </c>
      <c r="AE36" s="63" t="n">
        <v>2.7</v>
      </c>
      <c r="AF36" s="63" t="n">
        <v>2.9</v>
      </c>
      <c r="AG36" s="63" t="n">
        <v>3</v>
      </c>
      <c r="AH36" s="63" t="n">
        <v>3.2</v>
      </c>
      <c r="AI36" s="63" t="n">
        <v>3.3</v>
      </c>
      <c r="AJ36" s="63" t="n">
        <v>3.5</v>
      </c>
      <c r="AK36" s="63" t="n">
        <v>3.6</v>
      </c>
      <c r="AL36" s="63" t="n">
        <v>3.8</v>
      </c>
      <c r="AM36" s="63" t="n">
        <v>3.9</v>
      </c>
      <c r="AN36" s="63" t="n">
        <v>3.9</v>
      </c>
      <c r="AO36" s="63" t="n">
        <v>4</v>
      </c>
      <c r="AP36" s="63" t="n">
        <v>3.6</v>
      </c>
      <c r="AQ36" s="63" t="n">
        <v>2.9</v>
      </c>
      <c r="AR36" s="63" t="n">
        <v>3.8</v>
      </c>
      <c r="AS36" s="63" t="n">
        <v>4</v>
      </c>
      <c r="AT36" s="63" t="n">
        <v>3.7</v>
      </c>
      <c r="AU36" s="63" t="n">
        <v>3.8</v>
      </c>
      <c r="AV36" s="63" t="n">
        <v>3.9</v>
      </c>
      <c r="AW36" s="63" t="n">
        <v>4</v>
      </c>
      <c r="AX36" s="63" t="n">
        <v>4</v>
      </c>
      <c r="AY36" s="63" t="n">
        <v>4</v>
      </c>
      <c r="AZ36" s="63" t="n">
        <v>4.1</v>
      </c>
      <c r="BA36" s="63" t="n">
        <v>4.1</v>
      </c>
      <c r="BB36" s="63" t="n">
        <v>4</v>
      </c>
      <c r="BC36" s="63" t="n">
        <v>4.1</v>
      </c>
      <c r="BD36" s="63" t="n">
        <v>4.1</v>
      </c>
      <c r="BE36" s="63" t="n">
        <v>4.3</v>
      </c>
      <c r="BF36" s="63" t="n">
        <v>4.5</v>
      </c>
      <c r="BG36" s="63" t="n">
        <v>4.7</v>
      </c>
      <c r="BH36" s="63" t="n">
        <v>4.8</v>
      </c>
      <c r="BI36" s="63" t="n">
        <v>4.8</v>
      </c>
      <c r="BJ36" s="63" t="n">
        <v>4.7</v>
      </c>
      <c r="BK36" s="63" t="n">
        <v>4.8</v>
      </c>
      <c r="BL36" s="63" t="n">
        <v>4.9</v>
      </c>
      <c r="BM36" s="63" t="n">
        <v>5.2</v>
      </c>
      <c r="BN36" s="63" t="n">
        <v>5.5</v>
      </c>
      <c r="BO36" s="63" t="n">
        <v>5.8</v>
      </c>
      <c r="BP36" s="63" t="n">
        <v>6.1</v>
      </c>
      <c r="BQ36" s="63" t="n">
        <v>6.4</v>
      </c>
      <c r="BR36" s="63" t="n">
        <v>6.7</v>
      </c>
      <c r="BS36" s="63" t="n">
        <v>7</v>
      </c>
      <c r="BT36" s="63" t="n">
        <v>7.3</v>
      </c>
      <c r="BU36" s="63" t="n">
        <v>7.7</v>
      </c>
      <c r="BV36" s="63" t="n">
        <v>8</v>
      </c>
      <c r="BW36" s="63" t="n">
        <v>8.3</v>
      </c>
      <c r="BX36" s="63" t="n">
        <v>8.5</v>
      </c>
      <c r="BY36" s="63" t="n">
        <v>8.7</v>
      </c>
      <c r="BZ36" s="63" t="n">
        <v>8.8</v>
      </c>
      <c r="CA36" s="63" t="n">
        <v>8.9</v>
      </c>
      <c r="CB36" s="63" t="n">
        <v>9</v>
      </c>
      <c r="CC36" s="63" t="n">
        <v>9.3</v>
      </c>
      <c r="CD36" s="63" t="n">
        <v>9.5</v>
      </c>
      <c r="CE36" s="63" t="n">
        <v>9.9</v>
      </c>
      <c r="CF36" s="63" t="n">
        <v>10.2</v>
      </c>
      <c r="CG36" s="63" t="n">
        <v>10.5</v>
      </c>
      <c r="CH36" s="63" t="n">
        <v>11</v>
      </c>
      <c r="CI36" s="63" t="n">
        <v>11.4</v>
      </c>
      <c r="CJ36" s="63" t="n">
        <v>11.8</v>
      </c>
      <c r="CK36" s="63" t="n">
        <v>12.2</v>
      </c>
      <c r="CL36" s="63" t="n">
        <v>12.6</v>
      </c>
      <c r="CM36" s="63" t="n">
        <v>13</v>
      </c>
      <c r="CN36" s="63" t="n">
        <v>13.3</v>
      </c>
      <c r="CO36" s="63" t="n">
        <v>13.6</v>
      </c>
      <c r="CP36" s="63" t="n">
        <v>13.8</v>
      </c>
      <c r="CQ36" s="63" t="n">
        <v>14.1</v>
      </c>
      <c r="CR36" s="63" t="n">
        <v>14.2</v>
      </c>
      <c r="CS36" s="63" t="n">
        <v>14.4</v>
      </c>
      <c r="CT36" s="63" t="n">
        <v>14.6</v>
      </c>
      <c r="CU36" s="63" t="n">
        <v>14.6</v>
      </c>
      <c r="CV36" s="63" t="n">
        <v>14.5</v>
      </c>
      <c r="CW36" s="63" t="n">
        <v>14.4</v>
      </c>
      <c r="CX36" s="63" t="n">
        <v>14</v>
      </c>
      <c r="CY36" s="63" t="n">
        <v>13.7</v>
      </c>
      <c r="CZ36" s="63" t="n">
        <v>13.5</v>
      </c>
      <c r="DA36" s="63" t="n">
        <v>13.2</v>
      </c>
      <c r="DB36" s="63" t="n">
        <v>13</v>
      </c>
      <c r="DC36" s="63" t="n">
        <v>12.7</v>
      </c>
      <c r="DD36" s="63" t="n">
        <v>12.3</v>
      </c>
      <c r="DE36" s="63" t="n">
        <v>11.9</v>
      </c>
      <c r="DF36" s="63" t="n">
        <v>11.3</v>
      </c>
      <c r="DG36" s="63" t="n">
        <v>10.9</v>
      </c>
      <c r="DH36" s="63" t="n">
        <v>10.6</v>
      </c>
      <c r="DI36" s="63" t="n">
        <v>10.5</v>
      </c>
      <c r="DJ36" s="63" t="n">
        <v>10.5</v>
      </c>
      <c r="DK36" s="63" t="n">
        <v>10.5</v>
      </c>
      <c r="DL36" s="63" t="n">
        <v>10.3</v>
      </c>
      <c r="DM36" s="63" t="n">
        <v>10.1</v>
      </c>
      <c r="DN36" s="63" t="n">
        <v>9.9</v>
      </c>
      <c r="DO36" s="63" t="n">
        <v>9.7</v>
      </c>
      <c r="DP36" s="63" t="n">
        <v>9.7</v>
      </c>
      <c r="DQ36" s="63" t="n">
        <v>9.8</v>
      </c>
      <c r="DR36" s="63" t="n">
        <v>10</v>
      </c>
      <c r="DS36" s="63" t="n">
        <v>10.4</v>
      </c>
      <c r="DT36" s="63" t="n">
        <v>11</v>
      </c>
      <c r="DU36" s="63" t="n">
        <v>11.8</v>
      </c>
      <c r="DV36" s="63" t="n">
        <v>12.7</v>
      </c>
      <c r="DW36" s="63" t="n">
        <v>13.5</v>
      </c>
      <c r="DX36" s="63" t="n">
        <v>14.1</v>
      </c>
      <c r="DY36" s="63" t="n">
        <v>14.5</v>
      </c>
      <c r="DZ36" s="63" t="n">
        <v>14.9</v>
      </c>
      <c r="EA36" s="63" t="n">
        <v>15.4</v>
      </c>
      <c r="EB36" s="63" t="n">
        <v>16.1</v>
      </c>
      <c r="EC36" s="63" t="n">
        <v>17</v>
      </c>
      <c r="ED36" s="63" t="n">
        <v>18</v>
      </c>
      <c r="EE36" s="63" t="n">
        <v>19.2</v>
      </c>
      <c r="EF36" s="63" t="n">
        <v>20.5</v>
      </c>
      <c r="EG36" s="63" t="n">
        <v>22</v>
      </c>
      <c r="EH36" s="63" t="n">
        <v>23.4</v>
      </c>
      <c r="EI36" s="63" t="n">
        <v>24.5</v>
      </c>
      <c r="EJ36" s="63" t="n">
        <v>25.2</v>
      </c>
      <c r="EK36" s="63" t="n">
        <v>25.5</v>
      </c>
      <c r="EL36" s="63" t="n">
        <v>25.3</v>
      </c>
      <c r="EM36" s="63" t="n">
        <v>25</v>
      </c>
      <c r="EN36" s="63" t="n">
        <v>24.4</v>
      </c>
      <c r="EO36" s="63" t="n">
        <v>23.7</v>
      </c>
      <c r="EP36" s="63" t="n">
        <v>22.8</v>
      </c>
      <c r="EQ36" s="63" t="n">
        <v>21.9</v>
      </c>
      <c r="ER36" s="63" t="n">
        <v>21</v>
      </c>
      <c r="ES36" s="63" t="n">
        <v>20.2</v>
      </c>
      <c r="ET36" s="63" t="n">
        <v>19.4</v>
      </c>
      <c r="EU36" s="63" t="n">
        <v>18.9</v>
      </c>
      <c r="EV36" s="63" t="n">
        <v>18.5</v>
      </c>
      <c r="EW36" s="63" t="n">
        <v>18.5</v>
      </c>
      <c r="EX36" s="63" t="n">
        <v>18.6</v>
      </c>
      <c r="EY36" s="63" t="n">
        <v>18.7</v>
      </c>
      <c r="EZ36" s="63" t="n">
        <v>18.7</v>
      </c>
      <c r="FA36" s="63" t="n">
        <v>18.8</v>
      </c>
      <c r="FB36" s="63" t="n">
        <v>18.8</v>
      </c>
      <c r="FC36" s="63" t="n">
        <v>18.7</v>
      </c>
      <c r="FD36" s="63" t="n">
        <v>18.5</v>
      </c>
      <c r="FE36" s="63" t="n">
        <v>18.3</v>
      </c>
      <c r="FF36" s="63" t="n">
        <v>18</v>
      </c>
      <c r="FG36" s="63" t="n">
        <v>17.7</v>
      </c>
      <c r="FH36" s="63" t="n">
        <v>17.7</v>
      </c>
      <c r="FI36" s="63" t="n">
        <v>17.7</v>
      </c>
      <c r="FJ36" s="63" t="n">
        <v>17.9</v>
      </c>
      <c r="FK36" s="63" t="n">
        <v>18</v>
      </c>
      <c r="FL36" s="63" t="n">
        <v>17.9</v>
      </c>
      <c r="FM36" s="63" t="n">
        <v>17.7</v>
      </c>
      <c r="FN36" s="63" t="n">
        <v>17.4</v>
      </c>
      <c r="FO36" s="63" t="n">
        <v>17.2</v>
      </c>
      <c r="FP36" s="63" t="n">
        <v>17.1</v>
      </c>
      <c r="FQ36" s="63" t="n">
        <v>17.1</v>
      </c>
      <c r="FR36" s="63" t="n">
        <v>17.3</v>
      </c>
      <c r="FS36" s="63" t="n">
        <v>17.5</v>
      </c>
      <c r="FT36" s="63" t="n">
        <v>17.8</v>
      </c>
      <c r="FU36" s="63" t="n">
        <v>18.1</v>
      </c>
      <c r="FV36" s="63" t="n">
        <v>18.4</v>
      </c>
      <c r="FW36" s="63" t="n">
        <v>18.7</v>
      </c>
      <c r="FX36" s="63" t="n">
        <v>18.9</v>
      </c>
      <c r="FY36" s="63" t="n">
        <v>19</v>
      </c>
      <c r="FZ36" s="63" t="n">
        <v>19</v>
      </c>
      <c r="GA36" s="63" t="n">
        <v>19.1</v>
      </c>
      <c r="GB36" s="63" t="n">
        <v>19.3</v>
      </c>
      <c r="GC36" s="63" t="n">
        <v>19.5</v>
      </c>
      <c r="GD36" s="63" t="n">
        <v>19.8</v>
      </c>
      <c r="GE36" s="63" t="n">
        <v>20</v>
      </c>
      <c r="GF36" s="63" t="n">
        <v>20</v>
      </c>
      <c r="GG36" s="63" t="n">
        <v>20</v>
      </c>
      <c r="GH36" s="63" t="n">
        <v>19.8</v>
      </c>
      <c r="GI36" s="63" t="n">
        <v>19.8</v>
      </c>
      <c r="GJ36" s="63" t="n">
        <v>19.8</v>
      </c>
      <c r="GK36" s="63" t="n">
        <v>20</v>
      </c>
      <c r="GL36" s="63" t="n">
        <v>20.2</v>
      </c>
      <c r="GM36" s="63" t="n">
        <v>20.4</v>
      </c>
      <c r="GN36" s="63" t="n">
        <v>20.6</v>
      </c>
      <c r="GO36" s="63" t="n">
        <v>20.6</v>
      </c>
      <c r="GP36" s="63" t="n">
        <v>20.8</v>
      </c>
      <c r="GQ36" s="63" t="n">
        <v>20.8</v>
      </c>
      <c r="GR36" s="63" t="n">
        <v>20.6</v>
      </c>
      <c r="GS36" s="63" t="n">
        <v>20.4</v>
      </c>
      <c r="GT36" s="63" t="n">
        <v>20.3</v>
      </c>
      <c r="GU36" s="63" t="n">
        <v>19.3</v>
      </c>
      <c r="GV36" s="63" t="n">
        <v>19.9</v>
      </c>
      <c r="GW36" s="63" t="n">
        <v>20.7</v>
      </c>
      <c r="GX36" s="63" t="n">
        <v>21.3</v>
      </c>
      <c r="GY36" s="63" t="n">
        <v>22</v>
      </c>
      <c r="GZ36" s="63" t="n">
        <v>22.6</v>
      </c>
      <c r="HA36" s="63" t="n">
        <v>22.9</v>
      </c>
      <c r="HB36" s="63" t="n">
        <v>22.9</v>
      </c>
      <c r="HC36" t="n">
        <v>22.6</v>
      </c>
      <c r="HD36" t="n">
        <v>22.4</v>
      </c>
      <c r="HE36" t="n">
        <v>22</v>
      </c>
      <c r="HF36" t="n">
        <v>21.5</v>
      </c>
      <c r="HG36" t="n">
        <v>21.4</v>
      </c>
    </row>
    <row r="37">
      <c r="A37" s="63" t="s">
        <v>2562</v>
      </c>
      <c r="B37" s="63" t="n">
        <v>14.7</v>
      </c>
      <c r="C37" s="63" t="n">
        <v>15.6</v>
      </c>
      <c r="D37" s="63" t="n">
        <v>16.6</v>
      </c>
      <c r="E37" s="63" t="n">
        <v>17.5</v>
      </c>
      <c r="F37" s="63" t="n">
        <v>18.3</v>
      </c>
      <c r="G37" s="63" t="n">
        <v>19.1</v>
      </c>
      <c r="H37" s="63" t="n">
        <v>19.6</v>
      </c>
      <c r="I37" s="63" t="n">
        <v>20.3</v>
      </c>
      <c r="J37" s="63" t="n">
        <v>21.2</v>
      </c>
      <c r="K37" s="63" t="n">
        <v>21.6</v>
      </c>
      <c r="L37" s="63" t="n">
        <v>22.5</v>
      </c>
      <c r="M37" s="63" t="n">
        <v>22.5</v>
      </c>
      <c r="N37" s="63" t="n">
        <v>23.2</v>
      </c>
      <c r="O37" s="63" t="n">
        <v>24</v>
      </c>
      <c r="P37" s="63" t="n">
        <v>24.2</v>
      </c>
      <c r="Q37" s="63" t="n">
        <v>25</v>
      </c>
      <c r="R37" s="63" t="n">
        <v>23.4</v>
      </c>
      <c r="S37" s="63" t="n">
        <v>24.7</v>
      </c>
      <c r="T37" s="63" t="n">
        <v>25.9</v>
      </c>
      <c r="U37" s="63" t="n">
        <v>27.1</v>
      </c>
      <c r="V37" s="63" t="n">
        <v>29.2</v>
      </c>
      <c r="W37" s="63" t="n">
        <v>30.5</v>
      </c>
      <c r="X37" s="63" t="n">
        <v>31</v>
      </c>
      <c r="Y37" s="63" t="n">
        <v>32.6</v>
      </c>
      <c r="Z37" s="63" t="n">
        <v>33.4</v>
      </c>
      <c r="AA37" s="63" t="n">
        <v>33.4</v>
      </c>
      <c r="AB37" s="63" t="n">
        <v>34.7</v>
      </c>
      <c r="AC37" s="63" t="n">
        <v>35</v>
      </c>
      <c r="AD37" s="63" t="n">
        <v>35.7</v>
      </c>
      <c r="AE37" s="63" t="n">
        <v>37.5</v>
      </c>
      <c r="AF37" s="63" t="n">
        <v>37.3</v>
      </c>
      <c r="AG37" s="63" t="n">
        <v>37.7</v>
      </c>
      <c r="AH37" s="63" t="n">
        <v>39.2</v>
      </c>
      <c r="AI37" s="63" t="n">
        <v>41</v>
      </c>
      <c r="AJ37" s="63" t="n">
        <v>41.3</v>
      </c>
      <c r="AK37" s="63" t="n">
        <v>41.7</v>
      </c>
      <c r="AL37" s="63" t="n">
        <v>42.4</v>
      </c>
      <c r="AM37" s="63" t="n">
        <v>43.5</v>
      </c>
      <c r="AN37" s="63" t="n">
        <v>44.5</v>
      </c>
      <c r="AO37" s="63" t="n">
        <v>46.9</v>
      </c>
      <c r="AP37" s="63" t="n">
        <v>49.1</v>
      </c>
      <c r="AQ37" s="63" t="n">
        <v>49</v>
      </c>
      <c r="AR37" s="63" t="n">
        <v>52.4</v>
      </c>
      <c r="AS37" s="63" t="n">
        <v>54.3</v>
      </c>
      <c r="AT37" s="63" t="n">
        <v>55.6</v>
      </c>
      <c r="AU37" s="63" t="n">
        <v>57.4</v>
      </c>
      <c r="AV37" s="63" t="n">
        <v>57.7</v>
      </c>
      <c r="AW37" s="63" t="n">
        <v>57.7</v>
      </c>
      <c r="AX37" s="63" t="n">
        <v>59</v>
      </c>
      <c r="AY37" s="63" t="n">
        <v>61</v>
      </c>
      <c r="AZ37" s="63" t="n">
        <v>62.1</v>
      </c>
      <c r="BA37" s="63" t="n">
        <v>62.6</v>
      </c>
      <c r="BB37" s="63" t="n">
        <v>65.8</v>
      </c>
      <c r="BC37" s="63" t="n">
        <v>66.3</v>
      </c>
      <c r="BD37" s="63" t="n">
        <v>67.2</v>
      </c>
      <c r="BE37" s="63" t="n">
        <v>68.3</v>
      </c>
      <c r="BF37" s="63" t="n">
        <v>69.9</v>
      </c>
      <c r="BG37" s="63" t="n">
        <v>70.6</v>
      </c>
      <c r="BH37" s="63" t="n">
        <v>71.3</v>
      </c>
      <c r="BI37" s="63" t="n">
        <v>72.8</v>
      </c>
      <c r="BJ37" s="63" t="n">
        <v>74.9</v>
      </c>
      <c r="BK37" s="63" t="n">
        <v>76.3</v>
      </c>
      <c r="BL37" s="63" t="n">
        <v>78.1</v>
      </c>
      <c r="BM37" s="63" t="n">
        <v>79.8</v>
      </c>
      <c r="BN37" s="63" t="n">
        <v>81.6</v>
      </c>
      <c r="BO37" s="63" t="n">
        <v>83.6</v>
      </c>
      <c r="BP37" s="63" t="n">
        <v>85.3</v>
      </c>
      <c r="BQ37" s="63" t="n">
        <v>86.9</v>
      </c>
      <c r="BR37" s="63" t="n">
        <v>88.3</v>
      </c>
      <c r="BS37" s="63" t="n">
        <v>89.9</v>
      </c>
      <c r="BT37" s="63" t="n">
        <v>91.6</v>
      </c>
      <c r="BU37" s="63" t="n">
        <v>93.1</v>
      </c>
      <c r="BV37" s="63" t="n">
        <v>95.3</v>
      </c>
      <c r="BW37" s="63" t="n">
        <v>97.3</v>
      </c>
      <c r="BX37" s="63" t="n">
        <v>99.5</v>
      </c>
      <c r="BY37" s="63" t="n">
        <v>101.9</v>
      </c>
      <c r="BZ37" s="63" t="n">
        <v>104.2</v>
      </c>
      <c r="CA37" s="63" t="n">
        <v>107.3</v>
      </c>
      <c r="CB37" s="63" t="n">
        <v>111</v>
      </c>
      <c r="CC37" s="63" t="n">
        <v>114.8</v>
      </c>
      <c r="CD37" s="63" t="n">
        <v>118.8</v>
      </c>
      <c r="CE37" s="63" t="n">
        <v>124.2</v>
      </c>
      <c r="CF37" s="63" t="n">
        <v>130.3</v>
      </c>
      <c r="CG37" s="63" t="n">
        <v>137.4</v>
      </c>
      <c r="CH37" s="63" t="n">
        <v>141.5</v>
      </c>
      <c r="CI37" s="63" t="n">
        <v>152.2</v>
      </c>
      <c r="CJ37" s="63" t="n">
        <v>158.6</v>
      </c>
      <c r="CK37" s="63" t="n">
        <v>173.8</v>
      </c>
      <c r="CL37" s="63" t="n">
        <v>170.5</v>
      </c>
      <c r="CM37" s="63" t="n">
        <v>178.6</v>
      </c>
      <c r="CN37" s="63" t="n">
        <v>185.8</v>
      </c>
      <c r="CO37" s="63" t="n">
        <v>185</v>
      </c>
      <c r="CP37" s="63" t="n">
        <v>188.9</v>
      </c>
      <c r="CQ37" s="63" t="n">
        <v>189.7</v>
      </c>
      <c r="CR37" s="63" t="n">
        <v>200.6</v>
      </c>
      <c r="CS37" s="63" t="n">
        <v>201.7</v>
      </c>
      <c r="CT37" s="63" t="n">
        <v>203.6</v>
      </c>
      <c r="CU37" s="63" t="n">
        <v>203.9</v>
      </c>
      <c r="CV37" s="63" t="n">
        <v>203.7</v>
      </c>
      <c r="CW37" s="63" t="n">
        <v>215.7</v>
      </c>
      <c r="CX37" s="63" t="n">
        <v>220.4</v>
      </c>
      <c r="CY37" s="63" t="n">
        <v>220.7</v>
      </c>
      <c r="CZ37" s="63" t="n">
        <v>220.7</v>
      </c>
      <c r="DA37" s="63" t="n">
        <v>208.8</v>
      </c>
      <c r="DB37" s="63" t="n">
        <v>218.2</v>
      </c>
      <c r="DC37" s="63" t="n">
        <v>232.2</v>
      </c>
      <c r="DD37" s="63" t="n">
        <v>224.8</v>
      </c>
      <c r="DE37" s="63" t="n">
        <v>221.7</v>
      </c>
      <c r="DF37" s="63" t="n">
        <v>226</v>
      </c>
      <c r="DG37" s="63" t="n">
        <v>223.7</v>
      </c>
      <c r="DH37" s="63" t="n">
        <v>228</v>
      </c>
      <c r="DI37" s="63" t="n">
        <v>232.4</v>
      </c>
      <c r="DJ37" s="63" t="n">
        <v>232.1</v>
      </c>
      <c r="DK37" s="63" t="n">
        <v>235.3</v>
      </c>
      <c r="DL37" s="63" t="n">
        <v>233.9</v>
      </c>
      <c r="DM37" s="63" t="n">
        <v>241.7</v>
      </c>
      <c r="DN37" s="63" t="n">
        <v>247.8</v>
      </c>
      <c r="DO37" s="63" t="n">
        <v>246.4</v>
      </c>
      <c r="DP37" s="63" t="n">
        <v>255</v>
      </c>
      <c r="DQ37" s="63" t="n">
        <v>260.2</v>
      </c>
      <c r="DR37" s="63" t="n">
        <v>260.1</v>
      </c>
      <c r="DS37" s="63" t="n">
        <v>269.4</v>
      </c>
      <c r="DT37" s="63" t="n">
        <v>277.2</v>
      </c>
      <c r="DU37" s="63" t="n">
        <v>279.1</v>
      </c>
      <c r="DV37" s="63" t="n">
        <v>290.4</v>
      </c>
      <c r="DW37" s="63" t="n">
        <v>308</v>
      </c>
      <c r="DX37" s="63" t="n">
        <v>295.8</v>
      </c>
      <c r="DY37" s="63" t="n">
        <v>326</v>
      </c>
      <c r="DZ37" s="63" t="n">
        <v>326</v>
      </c>
      <c r="EA37" s="63" t="n">
        <v>326</v>
      </c>
      <c r="EB37" s="63" t="n">
        <v>334.7</v>
      </c>
      <c r="EC37" s="63" t="n">
        <v>345.4</v>
      </c>
      <c r="ED37" s="63" t="n">
        <v>347</v>
      </c>
      <c r="EE37" s="63" t="n">
        <v>348.3</v>
      </c>
      <c r="EF37" s="63" t="n">
        <v>361.8</v>
      </c>
      <c r="EG37" s="63" t="n">
        <v>357</v>
      </c>
      <c r="EH37" s="63" t="n">
        <v>376</v>
      </c>
      <c r="EI37" s="63" t="n">
        <v>387.1</v>
      </c>
      <c r="EJ37" s="63" t="n">
        <v>385.7</v>
      </c>
      <c r="EK37" s="63" t="n">
        <v>391</v>
      </c>
      <c r="EL37" s="63" t="n">
        <v>399.1</v>
      </c>
      <c r="EM37" s="63" t="n">
        <v>410</v>
      </c>
      <c r="EN37" s="63" t="n">
        <v>409.1</v>
      </c>
      <c r="EO37" s="63" t="n">
        <v>407.9</v>
      </c>
      <c r="EP37" s="63" t="n">
        <v>394</v>
      </c>
      <c r="EQ37" s="63" t="n">
        <v>399.2</v>
      </c>
      <c r="ER37" s="63" t="n">
        <v>414.4</v>
      </c>
      <c r="ES37" s="63" t="n">
        <v>408.1</v>
      </c>
      <c r="ET37" s="63" t="n">
        <v>440.1</v>
      </c>
      <c r="EU37" s="63" t="n">
        <v>423.7</v>
      </c>
      <c r="EV37" s="63" t="n">
        <v>429.9</v>
      </c>
      <c r="EW37" s="63" t="n">
        <v>442.3</v>
      </c>
      <c r="EX37" s="63" t="n">
        <v>446.3</v>
      </c>
      <c r="EY37" s="63" t="n">
        <v>456</v>
      </c>
      <c r="EZ37" s="63" t="n">
        <v>460</v>
      </c>
      <c r="FA37" s="63" t="n">
        <v>462.1</v>
      </c>
      <c r="FB37" s="63" t="n">
        <v>480.2</v>
      </c>
      <c r="FC37" s="63" t="n">
        <v>492</v>
      </c>
      <c r="FD37" s="63" t="n">
        <v>502.4</v>
      </c>
      <c r="FE37" s="63" t="n">
        <v>498.2</v>
      </c>
      <c r="FF37" s="63" t="n">
        <v>508.7</v>
      </c>
      <c r="FG37" s="63" t="n">
        <v>513</v>
      </c>
      <c r="FH37" s="63" t="n">
        <v>533.2</v>
      </c>
      <c r="FI37" s="63" t="n">
        <v>540.8</v>
      </c>
      <c r="FJ37" s="63" t="n">
        <v>544.4</v>
      </c>
      <c r="FK37" s="63" t="n">
        <v>534.7</v>
      </c>
      <c r="FL37" s="63" t="n">
        <v>520.7</v>
      </c>
      <c r="FM37" s="63" t="n">
        <v>522.9</v>
      </c>
      <c r="FN37" s="63" t="n">
        <v>523.9</v>
      </c>
      <c r="FO37" s="63" t="n">
        <v>544.4</v>
      </c>
      <c r="FP37" s="63" t="n">
        <v>542</v>
      </c>
      <c r="FQ37" s="63" t="n">
        <v>552.7</v>
      </c>
      <c r="FR37" s="63" t="n">
        <v>548.4</v>
      </c>
      <c r="FS37" s="63" t="n">
        <v>562.8</v>
      </c>
      <c r="FT37" s="63" t="n">
        <v>572.8</v>
      </c>
      <c r="FU37" s="63" t="n">
        <v>573.6</v>
      </c>
      <c r="FV37" s="63" t="n">
        <v>585.1</v>
      </c>
      <c r="FW37" s="63" t="n">
        <v>607.8</v>
      </c>
      <c r="FX37" s="63" t="n">
        <v>634.1</v>
      </c>
      <c r="FY37" s="63" t="n">
        <v>643.2</v>
      </c>
      <c r="FZ37" s="63" t="n">
        <v>652.2</v>
      </c>
      <c r="GA37" s="63" t="n">
        <v>667.3</v>
      </c>
      <c r="GB37" s="63" t="n">
        <v>670.2</v>
      </c>
      <c r="GC37" s="63" t="n">
        <v>671.5</v>
      </c>
      <c r="GD37" s="63" t="n">
        <v>679.9</v>
      </c>
      <c r="GE37" s="63" t="n">
        <v>688.5</v>
      </c>
      <c r="GF37" s="63" t="n">
        <v>697.2</v>
      </c>
      <c r="GG37" s="63" t="n">
        <v>706.6</v>
      </c>
      <c r="GH37" s="63" t="n">
        <v>705.1</v>
      </c>
      <c r="GI37" s="63" t="n">
        <v>702.3</v>
      </c>
      <c r="GJ37" s="63" t="n">
        <v>718</v>
      </c>
      <c r="GK37" s="63" t="n">
        <v>713.3</v>
      </c>
      <c r="GL37" s="63" t="n">
        <v>720.7</v>
      </c>
      <c r="GM37" s="63" t="n">
        <v>732.9</v>
      </c>
      <c r="GN37" s="63" t="n">
        <v>737.3</v>
      </c>
      <c r="GO37" s="63" t="n">
        <v>733.6</v>
      </c>
      <c r="GP37" s="63" t="n">
        <v>744.2</v>
      </c>
      <c r="GQ37" s="63" t="n">
        <v>762.1</v>
      </c>
      <c r="GR37" s="63" t="n">
        <v>772.2</v>
      </c>
      <c r="GS37" s="63" t="n">
        <v>772.4</v>
      </c>
      <c r="GT37" s="63" t="n">
        <v>761.7</v>
      </c>
      <c r="GU37" s="63" t="n">
        <v>812.1</v>
      </c>
      <c r="GV37" s="63" t="n">
        <v>850.2</v>
      </c>
      <c r="GW37" s="63" t="n">
        <v>838.8</v>
      </c>
      <c r="GX37" s="63" t="n">
        <v>866.1</v>
      </c>
      <c r="GY37" s="63" t="n">
        <v>908</v>
      </c>
      <c r="GZ37" s="63" t="n">
        <v>915.6</v>
      </c>
      <c r="HA37" s="63" t="n">
        <v>912.9</v>
      </c>
      <c r="HB37" s="63" t="n">
        <v>960.5</v>
      </c>
      <c r="HC37" t="n">
        <v>995.3</v>
      </c>
      <c r="HD37" t="n">
        <v>1015.5</v>
      </c>
      <c r="HE37" t="n">
        <v>1078.2</v>
      </c>
      <c r="HF37" t="n">
        <v>1055.7</v>
      </c>
      <c r="HG37" t="n">
        <v>1087.5</v>
      </c>
    </row>
    <row r="38">
      <c r="A38" s="63" t="s">
        <v>2563</v>
      </c>
      <c r="B38" s="63" t="n">
        <v>129.9</v>
      </c>
      <c r="C38" s="63" t="n">
        <v>134.1</v>
      </c>
      <c r="D38" s="63" t="n">
        <v>140.1</v>
      </c>
      <c r="E38" s="63" t="n">
        <v>144.3</v>
      </c>
      <c r="F38" s="63" t="n">
        <v>149.1</v>
      </c>
      <c r="G38" s="63" t="n">
        <v>153.6</v>
      </c>
      <c r="H38" s="63" t="n">
        <v>156.9</v>
      </c>
      <c r="I38" s="63" t="n">
        <v>161</v>
      </c>
      <c r="J38" s="63" t="n">
        <v>165.7</v>
      </c>
      <c r="K38" s="63" t="n">
        <v>167.9</v>
      </c>
      <c r="L38" s="63" t="n">
        <v>172.5</v>
      </c>
      <c r="M38" s="63" t="n">
        <v>176.8</v>
      </c>
      <c r="N38" s="63" t="n">
        <v>181.7</v>
      </c>
      <c r="O38" s="63" t="n">
        <v>185.7</v>
      </c>
      <c r="P38" s="63" t="n">
        <v>190</v>
      </c>
      <c r="Q38" s="63" t="n">
        <v>195.9</v>
      </c>
      <c r="R38" s="63" t="n">
        <v>201.1</v>
      </c>
      <c r="S38" s="63" t="n">
        <v>210.1</v>
      </c>
      <c r="T38" s="63" t="n">
        <v>217</v>
      </c>
      <c r="U38" s="63" t="n">
        <v>223.7</v>
      </c>
      <c r="V38" s="63" t="n">
        <v>235.9</v>
      </c>
      <c r="W38" s="63" t="n">
        <v>240.3</v>
      </c>
      <c r="X38" s="63" t="n">
        <v>246.6</v>
      </c>
      <c r="Y38" s="63" t="n">
        <v>254.2</v>
      </c>
      <c r="Z38" s="63" t="n">
        <v>260.3</v>
      </c>
      <c r="AA38" s="63" t="n">
        <v>259.4</v>
      </c>
      <c r="AB38" s="63" t="n">
        <v>261.3</v>
      </c>
      <c r="AC38" s="63" t="n">
        <v>263.9</v>
      </c>
      <c r="AD38" s="63" t="n">
        <v>271.1</v>
      </c>
      <c r="AE38" s="63" t="n">
        <v>278.6</v>
      </c>
      <c r="AF38" s="63" t="n">
        <v>282.3</v>
      </c>
      <c r="AG38" s="63" t="n">
        <v>287.5</v>
      </c>
      <c r="AH38" s="63" t="n">
        <v>292.5</v>
      </c>
      <c r="AI38" s="63" t="n">
        <v>306</v>
      </c>
      <c r="AJ38" s="63" t="n">
        <v>313.5</v>
      </c>
      <c r="AK38" s="63" t="n">
        <v>320.5</v>
      </c>
      <c r="AL38" s="63" t="n">
        <v>323.2</v>
      </c>
      <c r="AM38" s="63" t="n">
        <v>333.2</v>
      </c>
      <c r="AN38" s="63" t="n">
        <v>344.8</v>
      </c>
      <c r="AO38" s="63" t="n">
        <v>356.1</v>
      </c>
      <c r="AP38" s="63" t="n">
        <v>367.6</v>
      </c>
      <c r="AQ38" s="63" t="n">
        <v>371.7</v>
      </c>
      <c r="AR38" s="63" t="n">
        <v>379.1</v>
      </c>
      <c r="AS38" s="63" t="n">
        <v>388.1</v>
      </c>
      <c r="AT38" s="63" t="n">
        <v>402.6</v>
      </c>
      <c r="AU38" s="63" t="n">
        <v>405.3</v>
      </c>
      <c r="AV38" s="63" t="n">
        <v>409.8</v>
      </c>
      <c r="AW38" s="63" t="n">
        <v>418.5</v>
      </c>
      <c r="AX38" s="63" t="n">
        <v>425.5</v>
      </c>
      <c r="AY38" s="63" t="n">
        <v>435.4</v>
      </c>
      <c r="AZ38" s="63" t="n">
        <v>443.4</v>
      </c>
      <c r="BA38" s="63" t="n">
        <v>452.9</v>
      </c>
      <c r="BB38" s="63" t="n">
        <v>461.9</v>
      </c>
      <c r="BC38" s="63" t="n">
        <v>467.5</v>
      </c>
      <c r="BD38" s="63" t="n">
        <v>476.7</v>
      </c>
      <c r="BE38" s="63" t="n">
        <v>482.1</v>
      </c>
      <c r="BF38" s="63" t="n">
        <v>495.1</v>
      </c>
      <c r="BG38" s="63" t="n">
        <v>505.9</v>
      </c>
      <c r="BH38" s="63" t="n">
        <v>518.3</v>
      </c>
      <c r="BI38" s="63" t="n">
        <v>529.3</v>
      </c>
      <c r="BJ38" s="63" t="n">
        <v>542.7</v>
      </c>
      <c r="BK38" s="63" t="n">
        <v>557.7</v>
      </c>
      <c r="BL38" s="63" t="n">
        <v>571.6</v>
      </c>
      <c r="BM38" s="63" t="n">
        <v>582.2</v>
      </c>
      <c r="BN38" s="63" t="n">
        <v>595.9</v>
      </c>
      <c r="BO38" s="63" t="n">
        <v>605.5</v>
      </c>
      <c r="BP38" s="63" t="n">
        <v>616.5</v>
      </c>
      <c r="BQ38" s="63" t="n">
        <v>626.3</v>
      </c>
      <c r="BR38" s="63" t="n">
        <v>637.8</v>
      </c>
      <c r="BS38" s="63" t="n">
        <v>646.9</v>
      </c>
      <c r="BT38" s="63" t="n">
        <v>656.4</v>
      </c>
      <c r="BU38" s="63" t="n">
        <v>668.1</v>
      </c>
      <c r="BV38" s="63" t="n">
        <v>678.6</v>
      </c>
      <c r="BW38" s="63" t="n">
        <v>693.1</v>
      </c>
      <c r="BX38" s="63" t="n">
        <v>703.2</v>
      </c>
      <c r="BY38" s="63" t="n">
        <v>720.1</v>
      </c>
      <c r="BZ38" s="63" t="n">
        <v>736.6</v>
      </c>
      <c r="CA38" s="63" t="n">
        <v>755.1</v>
      </c>
      <c r="CB38" s="63" t="n">
        <v>770.4</v>
      </c>
      <c r="CC38" s="63" t="n">
        <v>790</v>
      </c>
      <c r="CD38" s="63" t="n">
        <v>811.4</v>
      </c>
      <c r="CE38" s="63" t="n">
        <v>824.1</v>
      </c>
      <c r="CF38" s="63" t="n">
        <v>843.9</v>
      </c>
      <c r="CG38" s="63" t="n">
        <v>871</v>
      </c>
      <c r="CH38" s="63" t="n">
        <v>881.6</v>
      </c>
      <c r="CI38" s="63" t="n">
        <v>901.3</v>
      </c>
      <c r="CJ38" s="63" t="n">
        <v>919.2</v>
      </c>
      <c r="CK38" s="63" t="n">
        <v>947</v>
      </c>
      <c r="CL38" s="63" t="n">
        <v>959.3</v>
      </c>
      <c r="CM38" s="63" t="n">
        <v>975.2</v>
      </c>
      <c r="CN38" s="63" t="n">
        <v>988.2</v>
      </c>
      <c r="CO38" s="63" t="n">
        <v>991.3</v>
      </c>
      <c r="CP38" s="63" t="n">
        <v>1001.1</v>
      </c>
      <c r="CQ38" s="63" t="n">
        <v>1011.6</v>
      </c>
      <c r="CR38" s="63" t="n">
        <v>1028.1</v>
      </c>
      <c r="CS38" s="63" t="n">
        <v>1036.1</v>
      </c>
      <c r="CT38" s="63" t="n">
        <v>1046.6</v>
      </c>
      <c r="CU38" s="63" t="n">
        <v>1060.5</v>
      </c>
      <c r="CV38" s="63" t="n">
        <v>1077.4</v>
      </c>
      <c r="CW38" s="63" t="n">
        <v>1100.7</v>
      </c>
      <c r="CX38" s="63" t="n">
        <v>1118.5</v>
      </c>
      <c r="CY38" s="63" t="n">
        <v>1132.8</v>
      </c>
      <c r="CZ38" s="63" t="n">
        <v>1136.8</v>
      </c>
      <c r="DA38" s="63" t="n">
        <v>1131.2</v>
      </c>
      <c r="DB38" s="63" t="n">
        <v>1145.1</v>
      </c>
      <c r="DC38" s="63" t="n">
        <v>1171.4</v>
      </c>
      <c r="DD38" s="63" t="n">
        <v>1176</v>
      </c>
      <c r="DE38" s="63" t="n">
        <v>1192</v>
      </c>
      <c r="DF38" s="63" t="n">
        <v>1202.5</v>
      </c>
      <c r="DG38" s="63" t="n">
        <v>1209</v>
      </c>
      <c r="DH38" s="63" t="n">
        <v>1225.5</v>
      </c>
      <c r="DI38" s="63" t="n">
        <v>1243.5</v>
      </c>
      <c r="DJ38" s="63" t="n">
        <v>1250.5</v>
      </c>
      <c r="DK38" s="63" t="n">
        <v>1272.2</v>
      </c>
      <c r="DL38" s="63" t="n">
        <v>1290.9</v>
      </c>
      <c r="DM38" s="63" t="n">
        <v>1312.2</v>
      </c>
      <c r="DN38" s="63" t="n">
        <v>1338.9</v>
      </c>
      <c r="DO38" s="63" t="n">
        <v>1357.5</v>
      </c>
      <c r="DP38" s="63" t="n">
        <v>1388.2</v>
      </c>
      <c r="DQ38" s="63" t="n">
        <v>1417.2</v>
      </c>
      <c r="DR38" s="63" t="n">
        <v>1435.6</v>
      </c>
      <c r="DS38" s="63" t="n">
        <v>1453</v>
      </c>
      <c r="DT38" s="63" t="n">
        <v>1478</v>
      </c>
      <c r="DU38" s="63" t="n">
        <v>1507</v>
      </c>
      <c r="DV38" s="63" t="n">
        <v>1560.6</v>
      </c>
      <c r="DW38" s="63" t="n">
        <v>1617.6</v>
      </c>
      <c r="DX38" s="63" t="n">
        <v>1597.3</v>
      </c>
      <c r="DY38" s="63" t="n">
        <v>1656.2</v>
      </c>
      <c r="DZ38" s="63" t="n">
        <v>1677.3</v>
      </c>
      <c r="EA38" s="63" t="n">
        <v>1694.5</v>
      </c>
      <c r="EB38" s="63" t="n">
        <v>1724.4</v>
      </c>
      <c r="EC38" s="63" t="n">
        <v>1756.3</v>
      </c>
      <c r="ED38" s="63" t="n">
        <v>1781.7</v>
      </c>
      <c r="EE38" s="63" t="n">
        <v>1783.4</v>
      </c>
      <c r="EF38" s="63" t="n">
        <v>1811.7</v>
      </c>
      <c r="EG38" s="63" t="n">
        <v>1814.6</v>
      </c>
      <c r="EH38" s="63" t="n">
        <v>1843.6</v>
      </c>
      <c r="EI38" s="63" t="n">
        <v>1868.2</v>
      </c>
      <c r="EJ38" s="63" t="n">
        <v>1895.3</v>
      </c>
      <c r="EK38" s="63" t="n">
        <v>1903</v>
      </c>
      <c r="EL38" s="63" t="n">
        <v>1925.1</v>
      </c>
      <c r="EM38" s="63" t="n">
        <v>1952.9</v>
      </c>
      <c r="EN38" s="63" t="n">
        <v>1978</v>
      </c>
      <c r="EO38" s="63" t="n">
        <v>2024.5</v>
      </c>
      <c r="EP38" s="63" t="n">
        <v>2008</v>
      </c>
      <c r="EQ38" s="63" t="n">
        <v>2042.4</v>
      </c>
      <c r="ER38" s="63" t="n">
        <v>2078.5</v>
      </c>
      <c r="ES38" s="63" t="n">
        <v>2094.2</v>
      </c>
      <c r="ET38" s="63" t="n">
        <v>2165.9</v>
      </c>
      <c r="EU38" s="63" t="n">
        <v>2182.4</v>
      </c>
      <c r="EV38" s="63" t="n">
        <v>2205.9</v>
      </c>
      <c r="EW38" s="63" t="n">
        <v>2242.1</v>
      </c>
      <c r="EX38" s="63" t="n">
        <v>2256.4</v>
      </c>
      <c r="EY38" s="63" t="n">
        <v>2293.3</v>
      </c>
      <c r="EZ38" s="63" t="n">
        <v>2337.8</v>
      </c>
      <c r="FA38" s="63" t="n">
        <v>2337.2</v>
      </c>
      <c r="FB38" s="63" t="n">
        <v>2371.5</v>
      </c>
      <c r="FC38" s="63" t="n">
        <v>2419.8</v>
      </c>
      <c r="FD38" s="63" t="n">
        <v>2446.9</v>
      </c>
      <c r="FE38" s="63" t="n">
        <v>2444.5</v>
      </c>
      <c r="FF38" s="63" t="n">
        <v>2439.1</v>
      </c>
      <c r="FG38" s="63" t="n">
        <v>2443.1</v>
      </c>
      <c r="FH38" s="63" t="n">
        <v>2451.4</v>
      </c>
      <c r="FI38" s="63" t="n">
        <v>2452.3</v>
      </c>
      <c r="FJ38" s="63" t="n">
        <v>2451.4</v>
      </c>
      <c r="FK38" s="63" t="n">
        <v>2445</v>
      </c>
      <c r="FL38" s="63" t="n">
        <v>2423.3</v>
      </c>
      <c r="FM38" s="63" t="n">
        <v>2417.9</v>
      </c>
      <c r="FN38" s="63" t="n">
        <v>2431.3</v>
      </c>
      <c r="FO38" s="63" t="n">
        <v>2447.2</v>
      </c>
      <c r="FP38" s="63" t="n">
        <v>2448.6</v>
      </c>
      <c r="FQ38" s="63" t="n">
        <v>2475.8</v>
      </c>
      <c r="FR38" s="63" t="n">
        <v>2483.9</v>
      </c>
      <c r="FS38" s="63" t="n">
        <v>2506.2</v>
      </c>
      <c r="FT38" s="63" t="n">
        <v>2526.9</v>
      </c>
      <c r="FU38" s="63" t="n">
        <v>2529.9</v>
      </c>
      <c r="FV38" s="63" t="n">
        <v>2540.3</v>
      </c>
      <c r="FW38" s="63" t="n">
        <v>2577.6</v>
      </c>
      <c r="FX38" s="63" t="n">
        <v>2619.9</v>
      </c>
      <c r="FY38" s="63" t="n">
        <v>2643.5</v>
      </c>
      <c r="FZ38" s="63" t="n">
        <v>2650.2</v>
      </c>
      <c r="GA38" s="63" t="n">
        <v>2706.1</v>
      </c>
      <c r="GB38" s="63" t="n">
        <v>2730.1</v>
      </c>
      <c r="GC38" s="63" t="n">
        <v>2731.2</v>
      </c>
      <c r="GD38" s="63" t="n">
        <v>2755.7</v>
      </c>
      <c r="GE38" s="63" t="n">
        <v>2784.2</v>
      </c>
      <c r="GF38" s="63" t="n">
        <v>2809.5</v>
      </c>
      <c r="GG38" s="63" t="n">
        <v>2835</v>
      </c>
      <c r="GH38" s="63" t="n">
        <v>2849.2</v>
      </c>
      <c r="GI38" s="63" t="n">
        <v>2851.8</v>
      </c>
      <c r="GJ38" s="63" t="n">
        <v>2892.4</v>
      </c>
      <c r="GK38" s="63" t="n">
        <v>2918.9</v>
      </c>
      <c r="GL38" s="63" t="n">
        <v>2940.4</v>
      </c>
      <c r="GM38" s="63" t="n">
        <v>2985</v>
      </c>
      <c r="GN38" s="63" t="n">
        <v>3020.2</v>
      </c>
      <c r="GO38" s="63" t="n">
        <v>3027</v>
      </c>
      <c r="GP38" s="63" t="n">
        <v>3072.9</v>
      </c>
      <c r="GQ38" s="63" t="n">
        <v>3145</v>
      </c>
      <c r="GR38" s="63" t="n">
        <v>3186</v>
      </c>
      <c r="GS38" s="63" t="n">
        <v>3217.4</v>
      </c>
      <c r="GT38" s="63" t="n">
        <v>3253.3</v>
      </c>
      <c r="GU38" s="63" t="n">
        <v>3270.2</v>
      </c>
      <c r="GV38" s="63" t="n">
        <v>3318.1</v>
      </c>
      <c r="GW38" s="63" t="n">
        <v>3320.8</v>
      </c>
      <c r="GX38" s="63" t="n">
        <v>3391.6</v>
      </c>
      <c r="GY38" s="63" t="n">
        <v>3465</v>
      </c>
      <c r="GZ38" s="63" t="n">
        <v>3501.8</v>
      </c>
      <c r="HA38" s="63" t="n">
        <v>3516.4</v>
      </c>
      <c r="HB38" s="63" t="n">
        <v>3592.5</v>
      </c>
      <c r="HC38" t="n">
        <v>3691.8</v>
      </c>
      <c r="HD38" t="n">
        <v>3753.6</v>
      </c>
      <c r="HE38" t="n">
        <v>3851.6</v>
      </c>
      <c r="HF38" t="n">
        <v>3877.6</v>
      </c>
      <c r="HG38" t="n">
        <v>3934.2</v>
      </c>
    </row>
    <row r="39">
      <c r="A39" s="63" t="s">
        <v>2564</v>
      </c>
      <c r="B39" s="63"/>
      <c r="C39" s="63"/>
      <c r="D39" s="63"/>
      <c r="E39" s="63"/>
      <c r="F39" s="63"/>
      <c r="G39" s="63"/>
      <c r="H39" s="63"/>
      <c r="I39" s="63"/>
      <c r="J39" s="63"/>
      <c r="K39" s="63"/>
      <c r="L39" s="63"/>
      <c r="M39" s="63"/>
      <c r="N39" s="63"/>
      <c r="O39" s="63"/>
      <c r="P39" s="63"/>
      <c r="Q39" s="63"/>
      <c r="R39" s="63"/>
      <c r="S39" s="63"/>
      <c r="T39" s="63"/>
      <c r="U39" s="63"/>
      <c r="V39" s="63"/>
      <c r="W39" s="63"/>
      <c r="X39" s="63"/>
      <c r="Y39" s="63"/>
      <c r="Z39" s="63"/>
      <c r="AA39" s="63"/>
      <c r="AB39" s="63"/>
      <c r="AC39" s="63"/>
      <c r="AD39" s="63"/>
      <c r="AE39" s="63"/>
      <c r="AF39" s="63"/>
      <c r="AG39" s="63"/>
      <c r="AH39" s="63"/>
      <c r="AI39" s="63"/>
      <c r="AJ39" s="63"/>
      <c r="AK39" s="63"/>
      <c r="AL39" s="63"/>
      <c r="AM39" s="63"/>
      <c r="AN39" s="63"/>
      <c r="AO39" s="63"/>
      <c r="AP39" s="63"/>
      <c r="AQ39" s="63"/>
      <c r="AR39" s="63"/>
      <c r="AS39" s="63"/>
      <c r="AT39" s="63"/>
      <c r="AU39" s="63"/>
      <c r="AV39" s="63"/>
      <c r="AW39" s="63"/>
      <c r="AX39" s="63"/>
      <c r="AY39" s="63"/>
      <c r="AZ39" s="63"/>
      <c r="BA39" s="63"/>
      <c r="BB39" s="63"/>
      <c r="BC39" s="63"/>
      <c r="BD39" s="63"/>
      <c r="BE39" s="63"/>
      <c r="BF39" s="63"/>
      <c r="BG39" s="63"/>
      <c r="BH39" s="63"/>
      <c r="BI39" s="63"/>
      <c r="BJ39" s="63"/>
      <c r="BK39" s="63"/>
      <c r="BL39" s="63"/>
      <c r="BM39" s="63"/>
      <c r="BN39" s="63"/>
      <c r="BO39" s="63"/>
      <c r="BP39" s="63"/>
      <c r="BQ39" s="63"/>
      <c r="BR39" s="63"/>
      <c r="BS39" s="63"/>
      <c r="BT39" s="63"/>
      <c r="BU39" s="63"/>
      <c r="BV39" s="63"/>
      <c r="BW39" s="63"/>
      <c r="BX39" s="63"/>
      <c r="BY39" s="63"/>
      <c r="BZ39" s="63"/>
      <c r="CA39" s="63"/>
      <c r="CB39" s="63"/>
      <c r="CC39" s="63"/>
      <c r="CD39" s="63"/>
      <c r="CE39" s="63"/>
      <c r="CF39" s="63"/>
      <c r="CG39" s="63"/>
      <c r="CH39" s="63"/>
      <c r="CI39" s="63"/>
      <c r="CJ39" s="63"/>
      <c r="CK39" s="63"/>
      <c r="CL39" s="63"/>
      <c r="CM39" s="63"/>
      <c r="CN39" s="63"/>
      <c r="CO39" s="63"/>
      <c r="CP39" s="63" t="n">
        <v>78.072</v>
      </c>
      <c r="CQ39" s="63" t="n">
        <v>80.831</v>
      </c>
      <c r="CR39" s="63" t="n">
        <v>85.251</v>
      </c>
      <c r="CS39" s="63" t="n">
        <v>88.178</v>
      </c>
      <c r="CT39" s="63" t="n">
        <v>84.002</v>
      </c>
      <c r="CU39" s="63" t="n">
        <v>86.255</v>
      </c>
      <c r="CV39" s="63" t="n">
        <v>87.978</v>
      </c>
      <c r="CW39" s="63" t="n">
        <v>89.829</v>
      </c>
      <c r="CX39" s="63" t="n">
        <v>95.218</v>
      </c>
      <c r="CY39" s="63" t="n">
        <v>94.484</v>
      </c>
      <c r="CZ39" s="63" t="n">
        <v>93.858</v>
      </c>
      <c r="DA39" s="63" t="n">
        <v>92.181</v>
      </c>
      <c r="DB39" s="63" t="n">
        <v>94.539</v>
      </c>
      <c r="DC39" s="63" t="n">
        <v>102.461</v>
      </c>
      <c r="DD39" s="63" t="n">
        <v>99.672</v>
      </c>
      <c r="DE39" s="63" t="n">
        <v>97.609</v>
      </c>
      <c r="DF39" s="63" t="n">
        <v>98.691</v>
      </c>
      <c r="DG39" s="63" t="n">
        <v>98.642</v>
      </c>
      <c r="DH39" s="63" t="n">
        <v>101.001</v>
      </c>
      <c r="DI39" s="63" t="n">
        <v>105.738</v>
      </c>
      <c r="DJ39" s="63" t="n">
        <v>103.992</v>
      </c>
      <c r="DK39" s="63" t="n">
        <v>106.287</v>
      </c>
      <c r="DL39" s="63" t="n">
        <v>106.646</v>
      </c>
      <c r="DM39" s="63" t="n">
        <v>110.762</v>
      </c>
      <c r="DN39" s="63" t="n">
        <v>114.027</v>
      </c>
      <c r="DO39" s="63" t="n">
        <v>113.559</v>
      </c>
      <c r="DP39" s="63" t="n">
        <v>120.524</v>
      </c>
      <c r="DQ39" s="63" t="n">
        <v>121.904</v>
      </c>
      <c r="DR39" s="63" t="n">
        <v>121.898</v>
      </c>
      <c r="DS39" s="63" t="n">
        <v>123.319</v>
      </c>
      <c r="DT39" s="63" t="n">
        <v>133.626</v>
      </c>
      <c r="DU39" s="63" t="n">
        <v>129.622</v>
      </c>
      <c r="DV39" s="63" t="n">
        <v>138.716</v>
      </c>
      <c r="DW39" s="63" t="n">
        <v>145.774</v>
      </c>
      <c r="DX39" s="63" t="n">
        <v>143.219</v>
      </c>
      <c r="DY39" s="63" t="n">
        <v>153.809</v>
      </c>
      <c r="DZ39" s="63" t="n">
        <v>156.084</v>
      </c>
      <c r="EA39" s="63" t="n">
        <v>157.455</v>
      </c>
      <c r="EB39" s="63" t="n">
        <v>164.01</v>
      </c>
      <c r="EC39" s="63" t="n">
        <v>166.934</v>
      </c>
      <c r="ED39" s="63" t="n">
        <v>165.906</v>
      </c>
      <c r="EE39" s="63" t="n">
        <v>171.106</v>
      </c>
      <c r="EF39" s="63" t="n">
        <v>186.792</v>
      </c>
      <c r="EG39" s="63" t="n">
        <v>182.543</v>
      </c>
      <c r="EH39" s="63" t="n">
        <v>190.07</v>
      </c>
      <c r="EI39" s="63" t="n">
        <v>194.963</v>
      </c>
      <c r="EJ39" s="63" t="n">
        <v>186.476</v>
      </c>
      <c r="EK39" s="63" t="n">
        <v>191.752</v>
      </c>
      <c r="EL39" s="63" t="n">
        <v>199.036</v>
      </c>
      <c r="EM39" s="63" t="n">
        <v>200.246</v>
      </c>
      <c r="EN39" s="63" t="n">
        <v>195.231</v>
      </c>
      <c r="EO39" s="63" t="n">
        <v>197.352</v>
      </c>
      <c r="EP39" s="63" t="n">
        <v>191.747</v>
      </c>
      <c r="EQ39" s="63" t="n">
        <v>189.018</v>
      </c>
      <c r="ER39" s="63" t="n">
        <v>197.488</v>
      </c>
      <c r="ES39" s="63" t="n">
        <v>189.083</v>
      </c>
      <c r="ET39" s="63" t="n">
        <v>209.347</v>
      </c>
      <c r="EU39" s="63" t="n">
        <v>201.383</v>
      </c>
      <c r="EV39" s="63" t="n">
        <v>204.318</v>
      </c>
      <c r="EW39" s="63" t="n">
        <v>206.11</v>
      </c>
      <c r="EX39" s="63" t="n">
        <v>209.603</v>
      </c>
      <c r="EY39" s="63" t="n">
        <v>216.57</v>
      </c>
      <c r="EZ39" s="63" t="n">
        <v>213.016</v>
      </c>
      <c r="FA39" s="63" t="n">
        <v>217.491</v>
      </c>
      <c r="FB39" s="63" t="n">
        <v>266.407</v>
      </c>
      <c r="FC39" s="63" t="n">
        <v>284.526</v>
      </c>
      <c r="FD39" s="63" t="n">
        <v>273.903</v>
      </c>
      <c r="FE39" s="63" t="n">
        <v>272.345</v>
      </c>
      <c r="FF39" s="63" t="n">
        <v>283.268</v>
      </c>
      <c r="FG39" s="63" t="n">
        <v>290.808</v>
      </c>
      <c r="FH39" s="63" t="n">
        <v>297.13</v>
      </c>
      <c r="FI39" s="63" t="n">
        <v>309.668</v>
      </c>
      <c r="FJ39" s="63" t="n">
        <v>293.84</v>
      </c>
      <c r="FK39" s="63" t="n">
        <v>288.9</v>
      </c>
      <c r="FL39" s="63" t="n">
        <v>248.813</v>
      </c>
      <c r="FM39" s="63" t="n">
        <v>249.625</v>
      </c>
      <c r="FN39" s="63" t="n">
        <v>258.161</v>
      </c>
      <c r="FO39" s="63" t="n">
        <v>273.39</v>
      </c>
      <c r="FP39" s="63" t="n">
        <v>263.079</v>
      </c>
      <c r="FQ39" s="63" t="n">
        <v>269.71</v>
      </c>
      <c r="FR39" s="63" t="n">
        <v>272.063</v>
      </c>
      <c r="FS39" s="63" t="n">
        <v>283.408</v>
      </c>
      <c r="FT39" s="63" t="n">
        <v>281.455</v>
      </c>
      <c r="FU39" s="63" t="n">
        <v>282.107</v>
      </c>
      <c r="FV39" s="63" t="n">
        <v>303.39</v>
      </c>
      <c r="FW39" s="63" t="n">
        <v>320.015</v>
      </c>
      <c r="FX39" s="63" t="n">
        <v>343.692</v>
      </c>
      <c r="FY39" s="63" t="n">
        <v>345.712</v>
      </c>
      <c r="FZ39" s="63" t="n">
        <v>362.792</v>
      </c>
      <c r="GA39" s="63" t="n">
        <v>363.41</v>
      </c>
      <c r="GB39" s="63" t="n">
        <v>365.384</v>
      </c>
      <c r="GC39" s="63" t="n">
        <v>384.032</v>
      </c>
      <c r="GD39" s="63" t="n">
        <v>378.246</v>
      </c>
      <c r="GE39" s="63" t="n">
        <v>382.367</v>
      </c>
      <c r="GF39" s="63" t="n">
        <v>396.216</v>
      </c>
      <c r="GG39" s="63" t="n">
        <v>408.323</v>
      </c>
      <c r="GH39" s="63" t="n">
        <v>396.162</v>
      </c>
      <c r="GI39" s="63" t="n">
        <v>373.916</v>
      </c>
      <c r="GJ39" s="63" t="n">
        <v>396.066</v>
      </c>
      <c r="GK39" s="63" t="n">
        <v>401.385</v>
      </c>
      <c r="GL39" s="63" t="n">
        <v>411.488</v>
      </c>
      <c r="GM39" s="63" t="n">
        <v>404.339</v>
      </c>
      <c r="GN39" s="63" t="n">
        <v>411.955</v>
      </c>
      <c r="GO39" s="63" t="n">
        <v>412.702</v>
      </c>
      <c r="GP39" s="63" t="n">
        <v>428.542</v>
      </c>
      <c r="GQ39" s="63" t="n">
        <v>435.802</v>
      </c>
      <c r="GR39" s="63" t="n">
        <v>438.412</v>
      </c>
      <c r="GS39" s="63" t="n">
        <v>438.098</v>
      </c>
      <c r="GT39" s="63" t="n">
        <v>448.289</v>
      </c>
      <c r="GU39" s="63" t="n">
        <v>580.391</v>
      </c>
      <c r="GV39" s="63" t="n">
        <v>533.846</v>
      </c>
      <c r="GW39" s="63" t="n">
        <v>544.287</v>
      </c>
      <c r="GX39" s="63" t="n">
        <v>541.424</v>
      </c>
      <c r="GY39" s="63" t="n">
        <v>556.034</v>
      </c>
      <c r="GZ39" s="63" t="n">
        <v>581.58</v>
      </c>
      <c r="HA39" s="63" t="n">
        <v>611.876</v>
      </c>
      <c r="HB39" s="63" t="n">
        <v>640.38</v>
      </c>
      <c r="HC39" t="n">
        <v>637.292</v>
      </c>
      <c r="HD39" t="n">
        <v>641.397</v>
      </c>
      <c r="HE39" t="n">
        <v>640.968</v>
      </c>
      <c r="HF39" t="n">
        <v>663.502</v>
      </c>
      <c r="HG39" t="n">
        <v>669.447</v>
      </c>
    </row>
    <row r="40">
      <c r="A40" s="63" t="s">
        <v>2565</v>
      </c>
      <c r="B40" s="63"/>
      <c r="C40" s="63"/>
      <c r="D40" s="63"/>
      <c r="E40" s="63"/>
      <c r="F40" s="63"/>
      <c r="G40" s="63"/>
      <c r="H40" s="63"/>
      <c r="I40" s="63"/>
      <c r="J40" s="63"/>
      <c r="K40" s="63"/>
      <c r="L40" s="63"/>
      <c r="M40" s="63"/>
      <c r="N40" s="63"/>
      <c r="O40" s="63"/>
      <c r="P40" s="63"/>
      <c r="Q40" s="63"/>
      <c r="R40" s="63"/>
      <c r="S40" s="63"/>
      <c r="T40" s="63"/>
      <c r="U40" s="63"/>
      <c r="V40" s="63"/>
      <c r="W40" s="63"/>
      <c r="X40" s="63"/>
      <c r="Y40" s="63"/>
      <c r="Z40" s="63"/>
      <c r="AA40" s="63"/>
      <c r="AB40" s="63"/>
      <c r="AC40" s="63"/>
      <c r="AD40" s="63"/>
      <c r="AE40" s="63"/>
      <c r="AF40" s="63"/>
      <c r="AG40" s="63"/>
      <c r="AH40" s="63"/>
      <c r="AI40" s="63"/>
      <c r="AJ40" s="63"/>
      <c r="AK40" s="63"/>
      <c r="AL40" s="63"/>
      <c r="AM40" s="63"/>
      <c r="AN40" s="63"/>
      <c r="AO40" s="63"/>
      <c r="AP40" s="63"/>
      <c r="AQ40" s="63"/>
      <c r="AR40" s="63"/>
      <c r="AS40" s="63"/>
      <c r="AT40" s="63"/>
      <c r="AU40" s="63"/>
      <c r="AV40" s="63"/>
      <c r="AW40" s="63"/>
      <c r="AX40" s="63"/>
      <c r="AY40" s="63"/>
      <c r="AZ40" s="63"/>
      <c r="BA40" s="63"/>
      <c r="BB40" s="63"/>
      <c r="BC40" s="63"/>
      <c r="BD40" s="63"/>
      <c r="BE40" s="63"/>
      <c r="BF40" s="63"/>
      <c r="BG40" s="63"/>
      <c r="BH40" s="63"/>
      <c r="BI40" s="63"/>
      <c r="BJ40" s="63"/>
      <c r="BK40" s="63"/>
      <c r="BL40" s="63"/>
      <c r="BM40" s="63"/>
      <c r="BN40" s="63"/>
      <c r="BO40" s="63"/>
      <c r="BP40" s="63"/>
      <c r="BQ40" s="63"/>
      <c r="BR40" s="63"/>
      <c r="BS40" s="63"/>
      <c r="BT40" s="63"/>
      <c r="BU40" s="63"/>
      <c r="BV40" s="63"/>
      <c r="BW40" s="63"/>
      <c r="BX40" s="63"/>
      <c r="BY40" s="63"/>
      <c r="BZ40" s="63"/>
      <c r="CA40" s="63"/>
      <c r="CB40" s="63"/>
      <c r="CC40" s="63"/>
      <c r="CD40" s="63"/>
      <c r="CE40" s="63"/>
      <c r="CF40" s="63"/>
      <c r="CG40" s="63"/>
      <c r="CH40" s="63"/>
      <c r="CI40" s="63"/>
      <c r="CJ40" s="63"/>
      <c r="CK40" s="63"/>
      <c r="CL40" s="63"/>
      <c r="CM40" s="63"/>
      <c r="CN40" s="63"/>
      <c r="CO40" s="63"/>
      <c r="CP40" s="63" t="n">
        <v>73.888</v>
      </c>
      <c r="CQ40" s="63" t="n">
        <v>76.036</v>
      </c>
      <c r="CR40" s="63" t="n">
        <v>80.604</v>
      </c>
      <c r="CS40" s="63" t="n">
        <v>84.1</v>
      </c>
      <c r="CT40" s="63" t="n">
        <v>78.948</v>
      </c>
      <c r="CU40" s="63" t="n">
        <v>81.772</v>
      </c>
      <c r="CV40" s="63" t="n">
        <v>82.892</v>
      </c>
      <c r="CW40" s="63" t="n">
        <v>85.54</v>
      </c>
      <c r="CX40" s="63" t="n">
        <v>90.524</v>
      </c>
      <c r="CY40" s="63" t="n">
        <v>90.54</v>
      </c>
      <c r="CZ40" s="63" t="n">
        <v>89.28</v>
      </c>
      <c r="DA40" s="63" t="n">
        <v>87.568</v>
      </c>
      <c r="DB40" s="63" t="n">
        <v>88.772</v>
      </c>
      <c r="DC40" s="63" t="n">
        <v>96.376</v>
      </c>
      <c r="DD40" s="63" t="n">
        <v>94.872</v>
      </c>
      <c r="DE40" s="63" t="n">
        <v>93.892</v>
      </c>
      <c r="DF40" s="63" t="n">
        <v>95.98</v>
      </c>
      <c r="DG40" s="63" t="n">
        <v>94.924</v>
      </c>
      <c r="DH40" s="63" t="n">
        <v>97.108</v>
      </c>
      <c r="DI40" s="63" t="n">
        <v>101.384</v>
      </c>
      <c r="DJ40" s="63" t="n">
        <v>99.444</v>
      </c>
      <c r="DK40" s="63" t="n">
        <v>101.608</v>
      </c>
      <c r="DL40" s="63" t="n">
        <v>102.26</v>
      </c>
      <c r="DM40" s="63" t="n">
        <v>103.952</v>
      </c>
      <c r="DN40" s="63" t="n">
        <v>107.1</v>
      </c>
      <c r="DO40" s="63" t="n">
        <v>107.208</v>
      </c>
      <c r="DP40" s="63" t="n">
        <v>113.428</v>
      </c>
      <c r="DQ40" s="63" t="n">
        <v>114.62</v>
      </c>
      <c r="DR40" s="63" t="n">
        <v>114.852</v>
      </c>
      <c r="DS40" s="63" t="n">
        <v>116.168</v>
      </c>
      <c r="DT40" s="63" t="n">
        <v>125.392</v>
      </c>
      <c r="DU40" s="63" t="n">
        <v>121.748</v>
      </c>
      <c r="DV40" s="63" t="n">
        <v>129.388</v>
      </c>
      <c r="DW40" s="63" t="n">
        <v>132.128</v>
      </c>
      <c r="DX40" s="63" t="n">
        <v>133.364</v>
      </c>
      <c r="DY40" s="63" t="n">
        <v>143.652</v>
      </c>
      <c r="DZ40" s="63" t="n">
        <v>145.547</v>
      </c>
      <c r="EA40" s="63" t="n">
        <v>146.352</v>
      </c>
      <c r="EB40" s="63" t="n">
        <v>152.896</v>
      </c>
      <c r="EC40" s="63" t="n">
        <v>155.307</v>
      </c>
      <c r="ED40" s="63" t="n">
        <v>154.378</v>
      </c>
      <c r="EE40" s="63" t="n">
        <v>158.02</v>
      </c>
      <c r="EF40" s="63" t="n">
        <v>174.229</v>
      </c>
      <c r="EG40" s="63" t="n">
        <v>170.506</v>
      </c>
      <c r="EH40" s="63" t="n">
        <v>177.772</v>
      </c>
      <c r="EI40" s="63" t="n">
        <v>182.692</v>
      </c>
      <c r="EJ40" s="63" t="n">
        <v>173.33</v>
      </c>
      <c r="EK40" s="63" t="n">
        <v>177.282</v>
      </c>
      <c r="EL40" s="63" t="n">
        <v>183.908</v>
      </c>
      <c r="EM40" s="63" t="n">
        <v>185.818</v>
      </c>
      <c r="EN40" s="63" t="n">
        <v>179.683</v>
      </c>
      <c r="EO40" s="63" t="n">
        <v>182.944</v>
      </c>
      <c r="EP40" s="63" t="n">
        <v>175.956</v>
      </c>
      <c r="EQ40" s="63" t="n">
        <v>176.53</v>
      </c>
      <c r="ER40" s="63" t="n">
        <v>186.733</v>
      </c>
      <c r="ES40" s="63" t="n">
        <v>177.659</v>
      </c>
      <c r="ET40" s="63" t="n">
        <v>200.218</v>
      </c>
      <c r="EU40" s="63" t="n">
        <v>190.602</v>
      </c>
      <c r="EV40" s="63" t="n">
        <v>194.111</v>
      </c>
      <c r="EW40" s="63" t="n">
        <v>196.028</v>
      </c>
      <c r="EX40" s="63" t="n">
        <v>200.294</v>
      </c>
      <c r="EY40" s="63" t="n">
        <v>203.794</v>
      </c>
      <c r="EZ40" s="63" t="n">
        <v>205.059</v>
      </c>
      <c r="FA40" s="63" t="n">
        <v>208.505</v>
      </c>
      <c r="FB40" s="63" t="n">
        <v>256.944</v>
      </c>
      <c r="FC40" s="63" t="n">
        <v>274.664</v>
      </c>
      <c r="FD40" s="63" t="n">
        <v>263.924</v>
      </c>
      <c r="FE40" s="63" t="n">
        <v>261.944</v>
      </c>
      <c r="FF40" s="63" t="n">
        <v>271.844</v>
      </c>
      <c r="FG40" s="63" t="n">
        <v>272.456</v>
      </c>
      <c r="FH40" s="63" t="n">
        <v>283.691</v>
      </c>
      <c r="FI40" s="63" t="n">
        <v>297.609</v>
      </c>
      <c r="FJ40" s="63" t="n">
        <v>282.445</v>
      </c>
      <c r="FK40" s="63" t="n">
        <v>277.196</v>
      </c>
      <c r="FL40" s="63" t="n">
        <v>237.739</v>
      </c>
      <c r="FM40" s="63" t="n">
        <v>239.291</v>
      </c>
      <c r="FN40" s="63" t="n">
        <v>246.248</v>
      </c>
      <c r="FO40" s="63" t="n">
        <v>262.324</v>
      </c>
      <c r="FP40" s="63" t="n">
        <v>250.54</v>
      </c>
      <c r="FQ40" s="63" t="n">
        <v>259.562</v>
      </c>
      <c r="FR40" s="63" t="n">
        <v>258.45</v>
      </c>
      <c r="FS40" s="63" t="n">
        <v>270.887</v>
      </c>
      <c r="FT40" s="63" t="n">
        <v>269.279</v>
      </c>
      <c r="FU40" s="63" t="n">
        <v>269.982</v>
      </c>
      <c r="FV40" s="63" t="n">
        <v>291.59</v>
      </c>
      <c r="FW40" s="63" t="n">
        <v>307.775</v>
      </c>
      <c r="FX40" s="63" t="n">
        <v>332.4</v>
      </c>
      <c r="FY40" s="63" t="n">
        <v>335.611</v>
      </c>
      <c r="FZ40" s="63" t="n">
        <v>352.188</v>
      </c>
      <c r="GA40" s="63" t="n">
        <v>353.442</v>
      </c>
      <c r="GB40" s="63" t="n">
        <v>352.909</v>
      </c>
      <c r="GC40" s="63" t="n">
        <v>366.274</v>
      </c>
      <c r="GD40" s="63" t="n">
        <v>360.221</v>
      </c>
      <c r="GE40" s="63" t="n">
        <v>363.844</v>
      </c>
      <c r="GF40" s="63" t="n">
        <v>377.967</v>
      </c>
      <c r="GG40" s="63" t="n">
        <v>388.176</v>
      </c>
      <c r="GH40" s="63" t="n">
        <v>376.564</v>
      </c>
      <c r="GI40" s="63" t="n">
        <v>354.404</v>
      </c>
      <c r="GJ40" s="63" t="n">
        <v>375.438</v>
      </c>
      <c r="GK40" s="63" t="n">
        <v>382.68</v>
      </c>
      <c r="GL40" s="63" t="n">
        <v>389.901</v>
      </c>
      <c r="GM40" s="63" t="n">
        <v>385.517</v>
      </c>
      <c r="GN40" s="63" t="n">
        <v>390.852</v>
      </c>
      <c r="GO40" s="63" t="n">
        <v>391.921</v>
      </c>
      <c r="GP40" s="63" t="n">
        <v>406.23</v>
      </c>
      <c r="GQ40" s="63" t="n">
        <v>414.872</v>
      </c>
      <c r="GR40" s="63" t="n">
        <v>418.362</v>
      </c>
      <c r="GS40" s="63" t="n">
        <v>414.971</v>
      </c>
      <c r="GT40" s="63" t="n">
        <v>424.089</v>
      </c>
      <c r="GU40" s="63" t="n">
        <v>505.45</v>
      </c>
      <c r="GV40" s="63" t="n">
        <v>483.866</v>
      </c>
      <c r="GW40" s="63" t="n">
        <v>506.756</v>
      </c>
      <c r="GX40" s="63" t="n">
        <v>501.459</v>
      </c>
      <c r="GY40" s="63" t="n">
        <v>526.386</v>
      </c>
      <c r="GZ40" s="63" t="n">
        <v>541.668</v>
      </c>
      <c r="HA40" s="63" t="n">
        <v>563.643</v>
      </c>
      <c r="HB40" s="63" t="n">
        <v>594.562</v>
      </c>
      <c r="HC40" t="n">
        <v>595.593</v>
      </c>
      <c r="HD40" t="n">
        <v>607.949</v>
      </c>
      <c r="HE40" t="n">
        <v>607.137</v>
      </c>
      <c r="HF40" t="n">
        <v>630.963</v>
      </c>
      <c r="HG40" t="n">
        <v>639.711</v>
      </c>
    </row>
    <row r="41">
      <c r="A41" s="63" t="s">
        <v>2566</v>
      </c>
      <c r="B41" s="63" t="n">
        <v>5.576</v>
      </c>
      <c r="C41" s="63" t="n">
        <v>5.228</v>
      </c>
      <c r="D41" s="63" t="n">
        <v>4.816</v>
      </c>
      <c r="E41" s="63" t="n">
        <v>4.9</v>
      </c>
      <c r="F41" s="63" t="n">
        <v>5.464</v>
      </c>
      <c r="G41" s="63" t="n">
        <v>6.312</v>
      </c>
      <c r="H41" s="63" t="n">
        <v>5.756</v>
      </c>
      <c r="I41" s="63" t="n">
        <v>5.644</v>
      </c>
      <c r="J41" s="63" t="n">
        <v>5.668</v>
      </c>
      <c r="K41" s="63" t="n">
        <v>5.216</v>
      </c>
      <c r="L41" s="63" t="n">
        <v>6.724</v>
      </c>
      <c r="M41" s="63" t="n">
        <v>5.7</v>
      </c>
      <c r="N41" s="63" t="n">
        <v>5.74</v>
      </c>
      <c r="O41" s="63" t="n">
        <v>6.208</v>
      </c>
      <c r="P41" s="63" t="n">
        <v>5.344</v>
      </c>
      <c r="Q41" s="63" t="n">
        <v>5.92</v>
      </c>
      <c r="R41" s="63" t="n">
        <v>7.76</v>
      </c>
      <c r="S41" s="63" t="n">
        <v>8.572</v>
      </c>
      <c r="T41" s="63" t="n">
        <v>6.496</v>
      </c>
      <c r="U41" s="63" t="n">
        <v>7.84</v>
      </c>
      <c r="V41" s="63" t="n">
        <v>8.652</v>
      </c>
      <c r="W41" s="63" t="n">
        <v>7.804</v>
      </c>
      <c r="X41" s="63" t="n">
        <v>10.772</v>
      </c>
      <c r="Y41" s="63" t="n">
        <v>10.424</v>
      </c>
      <c r="Z41" s="63" t="n">
        <v>10.012</v>
      </c>
      <c r="AA41" s="63" t="n">
        <v>9.76</v>
      </c>
      <c r="AB41" s="63" t="n">
        <v>10.592</v>
      </c>
      <c r="AC41" s="63" t="n">
        <v>11.108</v>
      </c>
      <c r="AD41" s="63" t="n">
        <v>10.716</v>
      </c>
      <c r="AE41" s="63" t="n">
        <v>10.652</v>
      </c>
      <c r="AF41" s="63" t="n">
        <v>11.804</v>
      </c>
      <c r="AG41" s="63" t="n">
        <v>10.7</v>
      </c>
      <c r="AH41" s="63" t="n">
        <v>10.968</v>
      </c>
      <c r="AI41" s="63" t="n">
        <v>11.528</v>
      </c>
      <c r="AJ41" s="63" t="n">
        <v>11.908</v>
      </c>
      <c r="AK41" s="63" t="n">
        <v>12.528</v>
      </c>
      <c r="AL41" s="63" t="n">
        <v>13.592</v>
      </c>
      <c r="AM41" s="63" t="n">
        <v>13.048</v>
      </c>
      <c r="AN41" s="63" t="n">
        <v>14.292</v>
      </c>
      <c r="AO41" s="63" t="n">
        <v>15.752</v>
      </c>
      <c r="AP41" s="63" t="n">
        <v>16.26</v>
      </c>
      <c r="AQ41" s="63" t="n">
        <v>16.536</v>
      </c>
      <c r="AR41" s="63" t="n">
        <v>15.916</v>
      </c>
      <c r="AS41" s="63" t="n">
        <v>16.628</v>
      </c>
      <c r="AT41" s="63" t="n">
        <v>16.092</v>
      </c>
      <c r="AU41" s="63" t="n">
        <v>15.716</v>
      </c>
      <c r="AV41" s="63" t="n">
        <v>14.828</v>
      </c>
      <c r="AW41" s="63" t="n">
        <v>15.012</v>
      </c>
      <c r="AX41" s="63" t="n">
        <v>13.852</v>
      </c>
      <c r="AY41" s="63" t="n">
        <v>14.552</v>
      </c>
      <c r="AZ41" s="63" t="n">
        <v>14.544</v>
      </c>
      <c r="BA41" s="63" t="n">
        <v>14.484</v>
      </c>
      <c r="BB41" s="63" t="n">
        <v>15.9</v>
      </c>
      <c r="BC41" s="63" t="n">
        <v>14.2</v>
      </c>
      <c r="BD41" s="63" t="n">
        <v>15.904</v>
      </c>
      <c r="BE41" s="63" t="n">
        <v>15.768</v>
      </c>
      <c r="BF41" s="63" t="n">
        <v>16.556</v>
      </c>
      <c r="BG41" s="63" t="n">
        <v>17.236</v>
      </c>
      <c r="BH41" s="63" t="n">
        <v>18.092</v>
      </c>
      <c r="BI41" s="63" t="n">
        <v>18.824</v>
      </c>
      <c r="BJ41" s="63" t="n">
        <v>17.044</v>
      </c>
      <c r="BK41" s="63" t="n">
        <v>19.408</v>
      </c>
      <c r="BL41" s="63" t="n">
        <v>20.036</v>
      </c>
      <c r="BM41" s="63" t="n">
        <v>21.184</v>
      </c>
      <c r="BN41" s="63" t="n">
        <v>19.72</v>
      </c>
      <c r="BO41" s="63" t="n">
        <v>20.556</v>
      </c>
      <c r="BP41" s="63" t="n">
        <v>21.284</v>
      </c>
      <c r="BQ41" s="63" t="n">
        <v>18.32</v>
      </c>
      <c r="BR41" s="63" t="n">
        <v>18.76</v>
      </c>
      <c r="BS41" s="63" t="n">
        <v>19.56</v>
      </c>
      <c r="BT41" s="63" t="n">
        <v>18.828</v>
      </c>
      <c r="BU41" s="63" t="n">
        <v>18.696</v>
      </c>
      <c r="BV41" s="63" t="n">
        <v>18.972</v>
      </c>
      <c r="BW41" s="63" t="n">
        <v>19.836</v>
      </c>
      <c r="BX41" s="63" t="n">
        <v>20.388</v>
      </c>
      <c r="BY41" s="63" t="n">
        <v>19.284</v>
      </c>
      <c r="BZ41" s="63" t="n">
        <v>20.192</v>
      </c>
      <c r="CA41" s="63" t="n">
        <v>19.936</v>
      </c>
      <c r="CB41" s="63" t="n">
        <v>18.832</v>
      </c>
      <c r="CC41" s="63" t="n">
        <v>20.492</v>
      </c>
      <c r="CD41" s="63" t="n">
        <v>21.448</v>
      </c>
      <c r="CE41" s="63" t="n">
        <v>20.184</v>
      </c>
      <c r="CF41" s="63" t="n">
        <v>20.508</v>
      </c>
      <c r="CG41" s="63" t="n">
        <v>21.188</v>
      </c>
      <c r="CH41" s="63" t="n">
        <v>21.552</v>
      </c>
      <c r="CI41" s="63" t="n">
        <v>21.612</v>
      </c>
      <c r="CJ41" s="63" t="n">
        <v>21.056</v>
      </c>
      <c r="CK41" s="63" t="n">
        <v>20.612</v>
      </c>
      <c r="CL41" s="63" t="n">
        <v>21.388</v>
      </c>
      <c r="CM41" s="63" t="n">
        <v>22.8</v>
      </c>
      <c r="CN41" s="63" t="n">
        <v>22.288</v>
      </c>
      <c r="CO41" s="63" t="n">
        <v>23.064</v>
      </c>
      <c r="CP41" s="63" t="n">
        <v>21.784</v>
      </c>
      <c r="CQ41" s="63" t="n">
        <v>22.472</v>
      </c>
      <c r="CR41" s="63" t="n">
        <v>24.884</v>
      </c>
      <c r="CS41" s="63" t="n">
        <v>24.764</v>
      </c>
      <c r="CT41" s="63" t="n">
        <v>23.632</v>
      </c>
      <c r="CU41" s="63" t="n">
        <v>23.952</v>
      </c>
      <c r="CV41" s="63" t="n">
        <v>25.152</v>
      </c>
      <c r="CW41" s="63" t="n">
        <v>26.476</v>
      </c>
      <c r="CX41" s="63" t="n">
        <v>27.744</v>
      </c>
      <c r="CY41" s="63" t="n">
        <v>28.028</v>
      </c>
      <c r="CZ41" s="63" t="n">
        <v>26.448</v>
      </c>
      <c r="DA41" s="63" t="n">
        <v>26.816</v>
      </c>
      <c r="DB41" s="63" t="n">
        <v>29.136</v>
      </c>
      <c r="DC41" s="63" t="n">
        <v>27.904</v>
      </c>
      <c r="DD41" s="63" t="n">
        <v>27.116</v>
      </c>
      <c r="DE41" s="63" t="n">
        <v>28.72</v>
      </c>
      <c r="DF41" s="63" t="n">
        <v>28.4</v>
      </c>
      <c r="DG41" s="63" t="n">
        <v>29.016</v>
      </c>
      <c r="DH41" s="63" t="n">
        <v>29.084</v>
      </c>
      <c r="DI41" s="63" t="n">
        <v>28.744</v>
      </c>
      <c r="DJ41" s="63" t="n">
        <v>27.052</v>
      </c>
      <c r="DK41" s="63" t="n">
        <v>27.336</v>
      </c>
      <c r="DL41" s="63" t="n">
        <v>29.104</v>
      </c>
      <c r="DM41" s="63" t="n">
        <v>31.232</v>
      </c>
      <c r="DN41" s="63" t="n">
        <v>27.78</v>
      </c>
      <c r="DO41" s="63" t="n">
        <v>32.192</v>
      </c>
      <c r="DP41" s="63" t="n">
        <v>34.264</v>
      </c>
      <c r="DQ41" s="63" t="n">
        <v>34.124</v>
      </c>
      <c r="DR41" s="63" t="n">
        <v>35.572</v>
      </c>
      <c r="DS41" s="63" t="n">
        <v>36.04</v>
      </c>
      <c r="DT41" s="63" t="n">
        <v>35.728</v>
      </c>
      <c r="DU41" s="63" t="n">
        <v>39.26</v>
      </c>
      <c r="DV41" s="63" t="n">
        <v>40.316</v>
      </c>
      <c r="DW41" s="63" t="n">
        <v>43.008</v>
      </c>
      <c r="DX41" s="63" t="n">
        <v>42.668</v>
      </c>
      <c r="DY41" s="63" t="n">
        <v>43.008</v>
      </c>
      <c r="DZ41" s="63" t="n">
        <v>50.609</v>
      </c>
      <c r="EA41" s="63" t="n">
        <v>45.405</v>
      </c>
      <c r="EB41" s="63" t="n">
        <v>41.342</v>
      </c>
      <c r="EC41" s="63" t="n">
        <v>44.814</v>
      </c>
      <c r="ED41" s="63" t="n">
        <v>43.171</v>
      </c>
      <c r="EE41" s="63" t="n">
        <v>48.719</v>
      </c>
      <c r="EF41" s="63" t="n">
        <v>46.443</v>
      </c>
      <c r="EG41" s="63" t="n">
        <v>45.507</v>
      </c>
      <c r="EH41" s="63" t="n">
        <v>47.601</v>
      </c>
      <c r="EI41" s="63" t="n">
        <v>44.213</v>
      </c>
      <c r="EJ41" s="63" t="n">
        <v>50.413</v>
      </c>
      <c r="EK41" s="63" t="n">
        <v>44.947</v>
      </c>
      <c r="EL41" s="63" t="n">
        <v>49.943</v>
      </c>
      <c r="EM41" s="63" t="n">
        <v>51.172</v>
      </c>
      <c r="EN41" s="63" t="n">
        <v>47.383</v>
      </c>
      <c r="EO41" s="63" t="n">
        <v>49.225</v>
      </c>
      <c r="EP41" s="63" t="n">
        <v>53.557</v>
      </c>
      <c r="EQ41" s="63" t="n">
        <v>53.237</v>
      </c>
      <c r="ER41" s="63" t="n">
        <v>52.165</v>
      </c>
      <c r="ES41" s="63" t="n">
        <v>51.704</v>
      </c>
      <c r="ET41" s="63" t="n">
        <v>50.937</v>
      </c>
      <c r="EU41" s="63" t="n">
        <v>56.121</v>
      </c>
      <c r="EV41" s="63" t="n">
        <v>55.528</v>
      </c>
      <c r="EW41" s="63" t="n">
        <v>54.619</v>
      </c>
      <c r="EX41" s="63" t="n">
        <v>56.613</v>
      </c>
      <c r="EY41" s="63" t="n">
        <v>58.842</v>
      </c>
      <c r="EZ41" s="63" t="n">
        <v>56.868</v>
      </c>
      <c r="FA41" s="63" t="n">
        <v>58.177</v>
      </c>
      <c r="FB41" s="63" t="n">
        <v>58.334</v>
      </c>
      <c r="FC41" s="63" t="n">
        <v>59.643</v>
      </c>
      <c r="FD41" s="63" t="n">
        <v>67.126</v>
      </c>
      <c r="FE41" s="63" t="n">
        <v>68.543</v>
      </c>
      <c r="FF41" s="63" t="n">
        <v>64.721</v>
      </c>
      <c r="FG41" s="63" t="n">
        <v>73.737</v>
      </c>
      <c r="FH41" s="63" t="n">
        <v>74.821</v>
      </c>
      <c r="FI41" s="63" t="n">
        <v>75.022</v>
      </c>
      <c r="FJ41" s="63" t="n">
        <v>70.503</v>
      </c>
      <c r="FK41" s="63" t="n">
        <v>69.145</v>
      </c>
      <c r="FL41" s="63" t="n">
        <v>65.916</v>
      </c>
      <c r="FM41" s="63" t="n">
        <v>70.531</v>
      </c>
      <c r="FN41" s="63" t="n">
        <v>67.107</v>
      </c>
      <c r="FO41" s="63" t="n">
        <v>67.67</v>
      </c>
      <c r="FP41" s="63" t="n">
        <v>65.88</v>
      </c>
      <c r="FQ41" s="63" t="n">
        <v>65.507</v>
      </c>
      <c r="FR41" s="63" t="n">
        <v>67.564</v>
      </c>
      <c r="FS41" s="63" t="n">
        <v>63.979</v>
      </c>
      <c r="FT41" s="63" t="n">
        <v>68.014</v>
      </c>
      <c r="FU41" s="63" t="n">
        <v>65.742</v>
      </c>
      <c r="FV41" s="63" t="n">
        <v>65.276</v>
      </c>
      <c r="FW41" s="63" t="n">
        <v>67.164</v>
      </c>
      <c r="FX41" s="63" t="n">
        <v>68.84</v>
      </c>
      <c r="FY41" s="63" t="n">
        <v>61.403</v>
      </c>
      <c r="FZ41" s="63" t="n">
        <v>63.534</v>
      </c>
      <c r="GA41" s="63" t="n">
        <v>62.907</v>
      </c>
      <c r="GB41" s="63" t="n">
        <v>66.76</v>
      </c>
      <c r="GC41" s="63" t="n">
        <v>64.462</v>
      </c>
      <c r="GD41" s="63" t="n">
        <v>66.301</v>
      </c>
      <c r="GE41" s="63" t="n">
        <v>67.191</v>
      </c>
      <c r="GF41" s="63" t="n">
        <v>68.578</v>
      </c>
      <c r="GG41" s="63" t="n">
        <v>66.981</v>
      </c>
      <c r="GH41" s="63" t="n">
        <v>67.223</v>
      </c>
      <c r="GI41" s="63" t="n">
        <v>69.479</v>
      </c>
      <c r="GJ41" s="63" t="n">
        <v>64.624</v>
      </c>
      <c r="GK41" s="63" t="n">
        <v>65.737</v>
      </c>
      <c r="GL41" s="63" t="n">
        <v>65.069</v>
      </c>
      <c r="GM41" s="63" t="n">
        <v>65.827</v>
      </c>
      <c r="GN41" s="63" t="n">
        <v>70.346</v>
      </c>
      <c r="GO41" s="63" t="n">
        <v>66.262</v>
      </c>
      <c r="GP41" s="63" t="n">
        <v>67.274</v>
      </c>
      <c r="GQ41" s="63" t="n">
        <v>67.611</v>
      </c>
      <c r="GR41" s="63" t="n">
        <v>71.308</v>
      </c>
      <c r="GS41" s="63" t="n">
        <v>72.156</v>
      </c>
      <c r="GT41" s="63" t="n">
        <v>75.246</v>
      </c>
      <c r="GU41" s="63" t="n">
        <v>75.986</v>
      </c>
      <c r="GV41" s="63" t="n">
        <v>79.651</v>
      </c>
      <c r="GW41" s="63" t="n">
        <v>75.401</v>
      </c>
      <c r="GX41" s="63" t="n">
        <v>73.035</v>
      </c>
      <c r="GY41" s="63" t="n">
        <v>75.13</v>
      </c>
      <c r="GZ41" s="63" t="n">
        <v>70.192</v>
      </c>
      <c r="HA41" s="63" t="n">
        <v>72.267</v>
      </c>
      <c r="HB41" s="63" t="n">
        <v>74.974</v>
      </c>
      <c r="HC41" t="n">
        <v>428.19</v>
      </c>
      <c r="HD41" t="n">
        <v>145.277</v>
      </c>
      <c r="HE41" t="n">
        <v>81.352</v>
      </c>
      <c r="HF41" t="n">
        <v>80.511</v>
      </c>
      <c r="HG41" t="n">
        <v>86.768</v>
      </c>
    </row>
    <row r="42">
      <c r="A42" s="63" t="s">
        <v>2567</v>
      </c>
      <c r="B42" s="63" t="n">
        <v>4.7</v>
      </c>
      <c r="C42" s="63" t="n">
        <v>4.8</v>
      </c>
      <c r="D42" s="63" t="n">
        <v>4.7</v>
      </c>
      <c r="E42" s="63" t="n">
        <v>4.8</v>
      </c>
      <c r="F42" s="63" t="n">
        <v>4.7</v>
      </c>
      <c r="G42" s="63" t="n">
        <v>4.8</v>
      </c>
      <c r="H42" s="63" t="n">
        <v>4.5</v>
      </c>
      <c r="I42" s="63" t="n">
        <v>4.6</v>
      </c>
      <c r="J42" s="63" t="n">
        <v>6.1</v>
      </c>
      <c r="K42" s="63" t="n">
        <v>6.2</v>
      </c>
      <c r="L42" s="63" t="n">
        <v>7.1</v>
      </c>
      <c r="M42" s="63" t="n">
        <v>7</v>
      </c>
      <c r="N42" s="63" t="n">
        <v>5.9</v>
      </c>
      <c r="O42" s="63" t="n">
        <v>5.6</v>
      </c>
      <c r="P42" s="63" t="n">
        <v>4.6</v>
      </c>
      <c r="Q42" s="63" t="n">
        <v>4.5</v>
      </c>
      <c r="R42" s="63" t="n">
        <v>3.5</v>
      </c>
      <c r="S42" s="63" t="n">
        <v>2.8</v>
      </c>
      <c r="T42" s="63" t="n">
        <v>3.1</v>
      </c>
      <c r="U42" s="63" t="n">
        <v>3.5</v>
      </c>
      <c r="V42" s="63" t="n">
        <v>4.1</v>
      </c>
      <c r="W42" s="63" t="n">
        <v>4.1</v>
      </c>
      <c r="X42" s="63" t="n">
        <v>4.4</v>
      </c>
      <c r="Y42" s="63" t="n">
        <v>4.8</v>
      </c>
      <c r="Z42" s="63" t="n">
        <v>5</v>
      </c>
      <c r="AA42" s="63" t="n">
        <v>4.7</v>
      </c>
      <c r="AB42" s="63" t="n">
        <v>4.9</v>
      </c>
      <c r="AC42" s="63" t="n">
        <v>5.3</v>
      </c>
      <c r="AD42" s="63" t="n">
        <v>5.6</v>
      </c>
      <c r="AE42" s="63" t="n">
        <v>5.7</v>
      </c>
      <c r="AF42" s="63" t="n">
        <v>6.2</v>
      </c>
      <c r="AG42" s="63" t="n">
        <v>10.1</v>
      </c>
      <c r="AH42" s="63" t="n">
        <v>8.5</v>
      </c>
      <c r="AI42" s="63" t="n">
        <v>8.1</v>
      </c>
      <c r="AJ42" s="63" t="n">
        <v>8</v>
      </c>
      <c r="AK42" s="63" t="n">
        <v>10.1</v>
      </c>
      <c r="AL42" s="63" t="n">
        <v>8.1</v>
      </c>
      <c r="AM42" s="63" t="n">
        <v>8.5</v>
      </c>
      <c r="AN42" s="63" t="n">
        <v>7.8</v>
      </c>
      <c r="AO42" s="63" t="n">
        <v>8.5</v>
      </c>
      <c r="AP42" s="63" t="n">
        <v>8.9</v>
      </c>
      <c r="AQ42" s="63" t="n">
        <v>9.3</v>
      </c>
      <c r="AR42" s="63" t="n">
        <v>9.7</v>
      </c>
      <c r="AS42" s="63" t="n">
        <v>9.9</v>
      </c>
      <c r="AT42" s="63" t="n">
        <v>10.2</v>
      </c>
      <c r="AU42" s="63" t="n">
        <v>10.3</v>
      </c>
      <c r="AV42" s="63" t="n">
        <v>10.7</v>
      </c>
      <c r="AW42" s="63" t="n">
        <v>13.1</v>
      </c>
      <c r="AX42" s="63" t="n">
        <v>13.6</v>
      </c>
      <c r="AY42" s="63" t="n">
        <v>13.2</v>
      </c>
      <c r="AZ42" s="63" t="n">
        <v>12.6</v>
      </c>
      <c r="BA42" s="63" t="n">
        <v>19</v>
      </c>
      <c r="BB42" s="63" t="n">
        <v>19.4</v>
      </c>
      <c r="BC42" s="63" t="n">
        <v>21.1</v>
      </c>
      <c r="BD42" s="63" t="n">
        <v>21.8</v>
      </c>
      <c r="BE42" s="63" t="n">
        <v>21.1</v>
      </c>
      <c r="BF42" s="63" t="n">
        <v>20.8</v>
      </c>
      <c r="BG42" s="63" t="n">
        <v>20.6</v>
      </c>
      <c r="BH42" s="63" t="n">
        <v>20.5</v>
      </c>
      <c r="BI42" s="63" t="n">
        <v>20.8</v>
      </c>
      <c r="BJ42" s="63" t="n">
        <v>20.8</v>
      </c>
      <c r="BK42" s="63" t="n">
        <v>20.7</v>
      </c>
      <c r="BL42" s="63" t="n">
        <v>21</v>
      </c>
      <c r="BM42" s="63" t="n">
        <v>21.7</v>
      </c>
      <c r="BN42" s="63" t="n">
        <v>22.8</v>
      </c>
      <c r="BO42" s="63" t="n">
        <v>23.9</v>
      </c>
      <c r="BP42" s="63" t="n">
        <v>25.1</v>
      </c>
      <c r="BQ42" s="63" t="n">
        <v>26.5</v>
      </c>
      <c r="BR42" s="63" t="n">
        <v>28</v>
      </c>
      <c r="BS42" s="63" t="n">
        <v>30.2</v>
      </c>
      <c r="BT42" s="63" t="n">
        <v>31</v>
      </c>
      <c r="BU42" s="63" t="n">
        <v>30.8</v>
      </c>
      <c r="BV42" s="63" t="n">
        <v>30</v>
      </c>
      <c r="BW42" s="63" t="n">
        <v>29.5</v>
      </c>
      <c r="BX42" s="63" t="n">
        <v>28.9</v>
      </c>
      <c r="BY42" s="63" t="n">
        <v>28.2</v>
      </c>
      <c r="BZ42" s="63" t="n">
        <v>27.6</v>
      </c>
      <c r="CA42" s="63" t="n">
        <v>27</v>
      </c>
      <c r="CB42" s="63" t="n">
        <v>26.7</v>
      </c>
      <c r="CC42" s="63" t="n">
        <v>26.9</v>
      </c>
      <c r="CD42" s="63" t="n">
        <v>26.8</v>
      </c>
      <c r="CE42" s="63" t="n">
        <v>26.6</v>
      </c>
      <c r="CF42" s="63" t="n">
        <v>26.6</v>
      </c>
      <c r="CG42" s="63" t="n">
        <v>26.6</v>
      </c>
      <c r="CH42" s="63" t="n">
        <v>26.7</v>
      </c>
      <c r="CI42" s="63" t="n">
        <v>26.8</v>
      </c>
      <c r="CJ42" s="63" t="n">
        <v>27.1</v>
      </c>
      <c r="CK42" s="63" t="n">
        <v>27.7</v>
      </c>
      <c r="CL42" s="63" t="n">
        <v>28.2</v>
      </c>
      <c r="CM42" s="63" t="n">
        <v>28.8</v>
      </c>
      <c r="CN42" s="63" t="n">
        <v>30</v>
      </c>
      <c r="CO42" s="63" t="n">
        <v>31.8</v>
      </c>
      <c r="CP42" s="63" t="n">
        <v>35.1</v>
      </c>
      <c r="CQ42" s="63" t="n">
        <v>37.2</v>
      </c>
      <c r="CR42" s="63" t="n">
        <v>37.3</v>
      </c>
      <c r="CS42" s="63" t="n">
        <v>35.7</v>
      </c>
      <c r="CT42" s="63" t="n">
        <v>33.2</v>
      </c>
      <c r="CU42" s="63" t="n">
        <v>32</v>
      </c>
      <c r="CV42" s="63" t="n">
        <v>31.6</v>
      </c>
      <c r="CW42" s="63" t="n">
        <v>31.9</v>
      </c>
      <c r="CX42" s="63" t="n">
        <v>33.6</v>
      </c>
      <c r="CY42" s="63" t="n">
        <v>34.3</v>
      </c>
      <c r="CZ42" s="63" t="n">
        <v>34.8</v>
      </c>
      <c r="DA42" s="63" t="n">
        <v>35.2</v>
      </c>
      <c r="DB42" s="63" t="n">
        <v>35.2</v>
      </c>
      <c r="DC42" s="63" t="n">
        <v>35.1</v>
      </c>
      <c r="DD42" s="63" t="n">
        <v>34.9</v>
      </c>
      <c r="DE42" s="63" t="n">
        <v>34.4</v>
      </c>
      <c r="DF42" s="63" t="n">
        <v>34</v>
      </c>
      <c r="DG42" s="63" t="n">
        <v>33.2</v>
      </c>
      <c r="DH42" s="63" t="n">
        <v>33</v>
      </c>
      <c r="DI42" s="63" t="n">
        <v>33.3</v>
      </c>
      <c r="DJ42" s="63" t="n">
        <v>33.4</v>
      </c>
      <c r="DK42" s="63" t="n">
        <v>34.6</v>
      </c>
      <c r="DL42" s="63" t="n">
        <v>36.3</v>
      </c>
      <c r="DM42" s="63" t="n">
        <v>39.4</v>
      </c>
      <c r="DN42" s="63" t="n">
        <v>42</v>
      </c>
      <c r="DO42" s="63" t="n">
        <v>44.6</v>
      </c>
      <c r="DP42" s="63" t="n">
        <v>46</v>
      </c>
      <c r="DQ42" s="63" t="n">
        <v>46.5</v>
      </c>
      <c r="DR42" s="63" t="n">
        <v>44.6</v>
      </c>
      <c r="DS42" s="63" t="n">
        <v>45</v>
      </c>
      <c r="DT42" s="63" t="n">
        <v>45.3</v>
      </c>
      <c r="DU42" s="63" t="n">
        <v>46.4</v>
      </c>
      <c r="DV42" s="63" t="n">
        <v>47.2</v>
      </c>
      <c r="DW42" s="63" t="n">
        <v>47.6</v>
      </c>
      <c r="DX42" s="63" t="n">
        <v>66.3</v>
      </c>
      <c r="DY42" s="63" t="n">
        <v>43.1</v>
      </c>
      <c r="DZ42" s="63" t="n">
        <v>40.7</v>
      </c>
      <c r="EA42" s="63" t="n">
        <v>39.2</v>
      </c>
      <c r="EB42" s="63" t="n">
        <v>39.7</v>
      </c>
      <c r="EC42" s="63" t="n">
        <v>42.3</v>
      </c>
      <c r="ED42" s="63" t="n">
        <v>47</v>
      </c>
      <c r="EE42" s="63" t="n">
        <v>56.8</v>
      </c>
      <c r="EF42" s="63" t="n">
        <v>46.9</v>
      </c>
      <c r="EG42" s="63" t="n">
        <v>45.1</v>
      </c>
      <c r="EH42" s="63" t="n">
        <v>43.9</v>
      </c>
      <c r="EI42" s="63" t="n">
        <v>43.3</v>
      </c>
      <c r="EJ42" s="63" t="n">
        <v>45</v>
      </c>
      <c r="EK42" s="63" t="n">
        <v>51.9</v>
      </c>
      <c r="EL42" s="63" t="n">
        <v>56.4</v>
      </c>
      <c r="EM42" s="63" t="n">
        <v>60.3</v>
      </c>
      <c r="EN42" s="63" t="n">
        <v>61.6</v>
      </c>
      <c r="EO42" s="63" t="n">
        <v>63.9</v>
      </c>
      <c r="EP42" s="63" t="n">
        <v>55.4</v>
      </c>
      <c r="EQ42" s="63" t="n">
        <v>51.2</v>
      </c>
      <c r="ER42" s="63" t="n">
        <v>49.5</v>
      </c>
      <c r="ES42" s="63" t="n">
        <v>48.3</v>
      </c>
      <c r="ET42" s="63" t="n">
        <v>47.6</v>
      </c>
      <c r="EU42" s="63" t="n">
        <v>47.5</v>
      </c>
      <c r="EV42" s="63" t="n">
        <v>47.2</v>
      </c>
      <c r="EW42" s="63" t="n">
        <v>47.5</v>
      </c>
      <c r="EX42" s="63" t="n">
        <v>48</v>
      </c>
      <c r="EY42" s="63" t="n">
        <v>48.7</v>
      </c>
      <c r="EZ42" s="63" t="n">
        <v>49.8</v>
      </c>
      <c r="FA42" s="63" t="n">
        <v>51.8</v>
      </c>
      <c r="FB42" s="63" t="n">
        <v>53.4</v>
      </c>
      <c r="FC42" s="63" t="n">
        <v>54.3</v>
      </c>
      <c r="FD42" s="63" t="n">
        <v>65.9</v>
      </c>
      <c r="FE42" s="63" t="n">
        <v>54.3</v>
      </c>
      <c r="FF42" s="63" t="n">
        <v>53.2</v>
      </c>
      <c r="FG42" s="63" t="n">
        <v>53.4</v>
      </c>
      <c r="FH42" s="63" t="n">
        <v>54.4</v>
      </c>
      <c r="FI42" s="63" t="n">
        <v>56</v>
      </c>
      <c r="FJ42" s="63" t="n">
        <v>58</v>
      </c>
      <c r="FK42" s="63" t="n">
        <v>59.5</v>
      </c>
      <c r="FL42" s="63" t="n">
        <v>59.7</v>
      </c>
      <c r="FM42" s="63" t="n">
        <v>60.6</v>
      </c>
      <c r="FN42" s="63" t="n">
        <v>57.9</v>
      </c>
      <c r="FO42" s="63" t="n">
        <v>57.6</v>
      </c>
      <c r="FP42" s="63" t="n">
        <v>55.8</v>
      </c>
      <c r="FQ42" s="63" t="n">
        <v>58.9</v>
      </c>
      <c r="FR42" s="63" t="n">
        <v>58.9</v>
      </c>
      <c r="FS42" s="63" t="n">
        <v>59.6</v>
      </c>
      <c r="FT42" s="63" t="n">
        <v>59.5</v>
      </c>
      <c r="FU42" s="63" t="n">
        <v>58.9</v>
      </c>
      <c r="FV42" s="63" t="n">
        <v>58.2</v>
      </c>
      <c r="FW42" s="63" t="n">
        <v>58</v>
      </c>
      <c r="FX42" s="63" t="n">
        <v>57.7</v>
      </c>
      <c r="FY42" s="63" t="n">
        <v>56.5</v>
      </c>
      <c r="FZ42" s="63" t="n">
        <v>55.5</v>
      </c>
      <c r="GA42" s="63" t="n">
        <v>55.9</v>
      </c>
      <c r="GB42" s="63" t="n">
        <v>57.2</v>
      </c>
      <c r="GC42" s="63" t="n">
        <v>58.1</v>
      </c>
      <c r="GD42" s="63" t="n">
        <v>60.2</v>
      </c>
      <c r="GE42" s="63" t="n">
        <v>61.8</v>
      </c>
      <c r="GF42" s="63" t="n">
        <v>62.5</v>
      </c>
      <c r="GG42" s="63" t="n">
        <v>60.4</v>
      </c>
      <c r="GH42" s="63" t="n">
        <v>58.8</v>
      </c>
      <c r="GI42" s="63" t="n">
        <v>57.5</v>
      </c>
      <c r="GJ42" s="63" t="n">
        <v>61.4</v>
      </c>
      <c r="GK42" s="63" t="n">
        <v>59.6</v>
      </c>
      <c r="GL42" s="63" t="n">
        <v>58.1</v>
      </c>
      <c r="GM42" s="63" t="n">
        <v>57.7</v>
      </c>
      <c r="GN42" s="63" t="n">
        <v>57.3</v>
      </c>
      <c r="GO42" s="63" t="n">
        <v>77.9</v>
      </c>
      <c r="GP42" s="63" t="n">
        <v>68.5</v>
      </c>
      <c r="GQ42" s="63" t="n">
        <v>58.3</v>
      </c>
      <c r="GR42" s="63" t="n">
        <v>80.6</v>
      </c>
      <c r="GS42" s="63" t="n">
        <v>82.1</v>
      </c>
      <c r="GT42" s="63" t="n">
        <v>80</v>
      </c>
      <c r="GU42" s="63" t="n">
        <v>975.8</v>
      </c>
      <c r="GV42" s="63" t="n">
        <v>1108.4</v>
      </c>
      <c r="GW42" s="63" t="n">
        <v>460.7</v>
      </c>
      <c r="GX42" s="63" t="n">
        <v>385.5</v>
      </c>
      <c r="GY42" s="63" t="n">
        <v>692.7</v>
      </c>
      <c r="GZ42" s="63" t="n">
        <v>547.1</v>
      </c>
      <c r="HA42" s="63" t="n">
        <v>293.2</v>
      </c>
      <c r="HB42" s="63" t="n">
        <v>151.4</v>
      </c>
      <c r="HC42" t="n">
        <v>129.5</v>
      </c>
      <c r="HD42" t="n">
        <v>117.7</v>
      </c>
      <c r="HE42" t="n">
        <v>108.6</v>
      </c>
      <c r="HF42" t="n">
        <v>100.7</v>
      </c>
      <c r="HG42" t="n">
        <v>99.2</v>
      </c>
    </row>
    <row r="43">
      <c r="A43" s="63" t="s">
        <v>2568</v>
      </c>
      <c r="B43" s="63" t="n">
        <v>0</v>
      </c>
      <c r="C43" s="63" t="n">
        <v>0</v>
      </c>
      <c r="D43" s="63" t="n">
        <v>0</v>
      </c>
      <c r="E43" s="63" t="n">
        <v>0</v>
      </c>
      <c r="F43" s="63" t="n">
        <v>0</v>
      </c>
      <c r="G43" s="63" t="n">
        <v>0</v>
      </c>
      <c r="H43" s="63" t="n">
        <v>0</v>
      </c>
      <c r="I43" s="63" t="n">
        <v>0</v>
      </c>
      <c r="J43" s="63" t="n">
        <v>0</v>
      </c>
      <c r="K43" s="63" t="n">
        <v>0.1</v>
      </c>
      <c r="L43" s="63" t="n">
        <v>0.1</v>
      </c>
      <c r="M43" s="63" t="n">
        <v>0.1</v>
      </c>
      <c r="N43" s="63" t="n">
        <v>0.1</v>
      </c>
      <c r="O43" s="63" t="n">
        <v>0.1</v>
      </c>
      <c r="P43" s="63" t="n">
        <v>0.1</v>
      </c>
      <c r="Q43" s="63" t="n">
        <v>0.1</v>
      </c>
      <c r="R43" s="63" t="n">
        <v>0.1</v>
      </c>
      <c r="S43" s="63" t="n">
        <v>0.1</v>
      </c>
      <c r="T43" s="63" t="n">
        <v>0.1</v>
      </c>
      <c r="U43" s="63" t="n">
        <v>0.1</v>
      </c>
      <c r="V43" s="63" t="n">
        <v>0.1</v>
      </c>
      <c r="W43" s="63" t="n">
        <v>0.2</v>
      </c>
      <c r="X43" s="63" t="n">
        <v>0.2</v>
      </c>
      <c r="Y43" s="63" t="n">
        <v>0.2</v>
      </c>
      <c r="Z43" s="63" t="n">
        <v>0.2</v>
      </c>
      <c r="AA43" s="63" t="n">
        <v>0.2</v>
      </c>
      <c r="AB43" s="63" t="n">
        <v>0.2</v>
      </c>
      <c r="AC43" s="63" t="n">
        <v>0.2</v>
      </c>
      <c r="AD43" s="63" t="n">
        <v>0.2</v>
      </c>
      <c r="AE43" s="63" t="n">
        <v>0.2</v>
      </c>
      <c r="AF43" s="63" t="n">
        <v>0.2</v>
      </c>
      <c r="AG43" s="63" t="n">
        <v>0.2</v>
      </c>
      <c r="AH43" s="63" t="n">
        <v>0.2</v>
      </c>
      <c r="AI43" s="63" t="n">
        <v>0.2</v>
      </c>
      <c r="AJ43" s="63" t="n">
        <v>0.2</v>
      </c>
      <c r="AK43" s="63" t="n">
        <v>0.3</v>
      </c>
      <c r="AL43" s="63" t="n">
        <v>0.3</v>
      </c>
      <c r="AM43" s="63" t="n">
        <v>0.3</v>
      </c>
      <c r="AN43" s="63" t="n">
        <v>0.3</v>
      </c>
      <c r="AO43" s="63" t="n">
        <v>0.3</v>
      </c>
      <c r="AP43" s="63" t="n">
        <v>0.3</v>
      </c>
      <c r="AQ43" s="63" t="n">
        <v>0.3</v>
      </c>
      <c r="AR43" s="63" t="n">
        <v>0.4</v>
      </c>
      <c r="AS43" s="63" t="n">
        <v>0.4</v>
      </c>
      <c r="AT43" s="63" t="n">
        <v>0.4</v>
      </c>
      <c r="AU43" s="63" t="n">
        <v>0.4</v>
      </c>
      <c r="AV43" s="63" t="n">
        <v>0.4</v>
      </c>
      <c r="AW43" s="63" t="n">
        <v>0.4</v>
      </c>
      <c r="AX43" s="63" t="n">
        <v>0.4</v>
      </c>
      <c r="AY43" s="63" t="n">
        <v>0.5</v>
      </c>
      <c r="AZ43" s="63" t="n">
        <v>0.5</v>
      </c>
      <c r="BA43" s="63" t="n">
        <v>0.5</v>
      </c>
      <c r="BB43" s="63" t="n">
        <v>0.5</v>
      </c>
      <c r="BC43" s="63" t="n">
        <v>0.4</v>
      </c>
      <c r="BD43" s="63" t="n">
        <v>0.4</v>
      </c>
      <c r="BE43" s="63" t="n">
        <v>0.4</v>
      </c>
      <c r="BF43" s="63" t="n">
        <v>0.4</v>
      </c>
      <c r="BG43" s="63" t="n">
        <v>0.4</v>
      </c>
      <c r="BH43" s="63" t="n">
        <v>0.4</v>
      </c>
      <c r="BI43" s="63" t="n">
        <v>0.4</v>
      </c>
      <c r="BJ43" s="63" t="n">
        <v>0.3</v>
      </c>
      <c r="BK43" s="63" t="n">
        <v>0.3</v>
      </c>
      <c r="BL43" s="63" t="n">
        <v>0.3</v>
      </c>
      <c r="BM43" s="63" t="n">
        <v>0.3</v>
      </c>
      <c r="BN43" s="63" t="n">
        <v>0.3</v>
      </c>
      <c r="BO43" s="63" t="n">
        <v>0.3</v>
      </c>
      <c r="BP43" s="63" t="n">
        <v>0.3</v>
      </c>
      <c r="BQ43" s="63" t="n">
        <v>0.3</v>
      </c>
      <c r="BR43" s="63" t="n">
        <v>0.3</v>
      </c>
      <c r="BS43" s="63" t="n">
        <v>0.3</v>
      </c>
      <c r="BT43" s="63" t="n">
        <v>0.3</v>
      </c>
      <c r="BU43" s="63" t="n">
        <v>0.3</v>
      </c>
      <c r="BV43" s="63" t="n">
        <v>0.3</v>
      </c>
      <c r="BW43" s="63" t="n">
        <v>0.3</v>
      </c>
      <c r="BX43" s="63" t="n">
        <v>0.4</v>
      </c>
      <c r="BY43" s="63" t="n">
        <v>0.4</v>
      </c>
      <c r="BZ43" s="63" t="n">
        <v>0.4</v>
      </c>
      <c r="CA43" s="63" t="n">
        <v>0.4</v>
      </c>
      <c r="CB43" s="63" t="n">
        <v>0.4</v>
      </c>
      <c r="CC43" s="63" t="n">
        <v>0.4</v>
      </c>
      <c r="CD43" s="63" t="n">
        <v>0.4</v>
      </c>
      <c r="CE43" s="63" t="n">
        <v>0.4</v>
      </c>
      <c r="CF43" s="63" t="n">
        <v>0.4</v>
      </c>
      <c r="CG43" s="63" t="n">
        <v>0.4</v>
      </c>
      <c r="CH43" s="63" t="n">
        <v>0.4</v>
      </c>
      <c r="CI43" s="63" t="n">
        <v>0.4</v>
      </c>
      <c r="CJ43" s="63" t="n">
        <v>0.4</v>
      </c>
      <c r="CK43" s="63" t="n">
        <v>0.4</v>
      </c>
      <c r="CL43" s="63" t="n">
        <v>0.4</v>
      </c>
      <c r="CM43" s="63" t="n">
        <v>0.4</v>
      </c>
      <c r="CN43" s="63" t="n">
        <v>0.4</v>
      </c>
      <c r="CO43" s="63" t="n">
        <v>0.4</v>
      </c>
      <c r="CP43" s="63" t="n">
        <v>0.4</v>
      </c>
      <c r="CQ43" s="63" t="n">
        <v>0.4</v>
      </c>
      <c r="CR43" s="63" t="n">
        <v>0.4</v>
      </c>
      <c r="CS43" s="63" t="n">
        <v>0.4</v>
      </c>
      <c r="CT43" s="63" t="n">
        <v>0.4</v>
      </c>
      <c r="CU43" s="63" t="n">
        <v>0.3</v>
      </c>
      <c r="CV43" s="63" t="n">
        <v>0.3</v>
      </c>
      <c r="CW43" s="63" t="n">
        <v>0.3</v>
      </c>
      <c r="CX43" s="63" t="n">
        <v>0.3</v>
      </c>
      <c r="CY43" s="63" t="n">
        <v>0.3</v>
      </c>
      <c r="CZ43" s="63" t="n">
        <v>0.3</v>
      </c>
      <c r="DA43" s="63" t="n">
        <v>0.3</v>
      </c>
      <c r="DB43" s="63" t="n">
        <v>0.3</v>
      </c>
      <c r="DC43" s="63" t="n">
        <v>0.3</v>
      </c>
      <c r="DD43" s="63" t="n">
        <v>0.3</v>
      </c>
      <c r="DE43" s="63" t="n">
        <v>0.4</v>
      </c>
      <c r="DF43" s="63" t="n">
        <v>0.4</v>
      </c>
      <c r="DG43" s="63" t="n">
        <v>0.4</v>
      </c>
      <c r="DH43" s="63" t="n">
        <v>0.4</v>
      </c>
      <c r="DI43" s="63" t="n">
        <v>0.5</v>
      </c>
      <c r="DJ43" s="63" t="n">
        <v>0.5</v>
      </c>
      <c r="DK43" s="63" t="n">
        <v>0.5</v>
      </c>
      <c r="DL43" s="63" t="n">
        <v>0.4</v>
      </c>
      <c r="DM43" s="63" t="n">
        <v>0.4</v>
      </c>
      <c r="DN43" s="63" t="n">
        <v>0.4</v>
      </c>
      <c r="DO43" s="63" t="n">
        <v>0.4</v>
      </c>
      <c r="DP43" s="63" t="n">
        <v>0.4</v>
      </c>
      <c r="DQ43" s="63" t="n">
        <v>0.4</v>
      </c>
      <c r="DR43" s="63" t="n">
        <v>0.5</v>
      </c>
      <c r="DS43" s="63" t="n">
        <v>0.5</v>
      </c>
      <c r="DT43" s="63" t="n">
        <v>0.6</v>
      </c>
      <c r="DU43" s="63" t="n">
        <v>0.6</v>
      </c>
      <c r="DV43" s="63" t="n">
        <v>8</v>
      </c>
      <c r="DW43" s="63" t="n">
        <v>14.4</v>
      </c>
      <c r="DX43" s="63" t="n">
        <v>4.8</v>
      </c>
      <c r="DY43" s="63" t="n">
        <v>3.4</v>
      </c>
      <c r="DZ43" s="63" t="n">
        <v>1.8</v>
      </c>
      <c r="EA43" s="63" t="n">
        <v>0.6</v>
      </c>
      <c r="EB43" s="63" t="n">
        <v>1.7</v>
      </c>
      <c r="EC43" s="63" t="n">
        <v>-0.4</v>
      </c>
      <c r="ED43" s="63" t="n">
        <v>0.1</v>
      </c>
      <c r="EE43" s="63" t="n">
        <v>0.3</v>
      </c>
      <c r="EF43" s="63" t="n">
        <v>-1</v>
      </c>
      <c r="EG43" s="63" t="n">
        <v>0.9</v>
      </c>
      <c r="EH43" s="63" t="n">
        <v>0.4</v>
      </c>
      <c r="EI43" s="63" t="n">
        <v>0.4</v>
      </c>
      <c r="EJ43" s="63" t="n">
        <v>0.4</v>
      </c>
      <c r="EK43" s="63" t="n">
        <v>0.4</v>
      </c>
      <c r="EL43" s="63" t="n">
        <v>0.4</v>
      </c>
      <c r="EM43" s="63" t="n">
        <v>0.4</v>
      </c>
      <c r="EN43" s="63" t="n">
        <v>0.4</v>
      </c>
      <c r="EO43" s="63" t="n">
        <v>0.4</v>
      </c>
      <c r="EP43" s="63" t="n">
        <v>0.4</v>
      </c>
      <c r="EQ43" s="63" t="n">
        <v>0.4</v>
      </c>
      <c r="ER43" s="63" t="n">
        <v>0.4</v>
      </c>
      <c r="ES43" s="63" t="n">
        <v>0.4</v>
      </c>
      <c r="ET43" s="63" t="n">
        <v>1.9</v>
      </c>
      <c r="EU43" s="63" t="n">
        <v>10.7</v>
      </c>
      <c r="EV43" s="63" t="n">
        <v>8.8</v>
      </c>
      <c r="EW43" s="63" t="n">
        <v>7.2</v>
      </c>
      <c r="EX43" s="63" t="n">
        <v>4</v>
      </c>
      <c r="EY43" s="63" t="n">
        <v>2.9</v>
      </c>
      <c r="EZ43" s="63" t="n">
        <v>2.2</v>
      </c>
      <c r="FA43" s="63" t="n">
        <v>2.8</v>
      </c>
      <c r="FB43" s="63" t="n">
        <v>2</v>
      </c>
      <c r="FC43" s="63" t="n">
        <v>1.2</v>
      </c>
      <c r="FD43" s="63" t="n">
        <v>1.2</v>
      </c>
      <c r="FE43" s="63" t="n">
        <v>1.2</v>
      </c>
      <c r="FF43" s="63" t="n">
        <v>1.6</v>
      </c>
      <c r="FG43" s="63" t="n">
        <v>2.1</v>
      </c>
      <c r="FH43" s="63" t="n">
        <v>1.6</v>
      </c>
      <c r="FI43" s="63" t="n">
        <v>1</v>
      </c>
      <c r="FJ43" s="63" t="n">
        <v>0.9</v>
      </c>
      <c r="FK43" s="63" t="n">
        <v>0.4</v>
      </c>
      <c r="FL43" s="63" t="n">
        <v>0.4</v>
      </c>
      <c r="FM43" s="63" t="n">
        <v>0.4</v>
      </c>
      <c r="FN43" s="63" t="n">
        <v>0.5</v>
      </c>
      <c r="FO43" s="63" t="n">
        <v>0.5</v>
      </c>
      <c r="FP43" s="63" t="n">
        <v>0.5</v>
      </c>
      <c r="FQ43" s="63" t="n">
        <v>0.5</v>
      </c>
      <c r="FR43" s="63" t="n">
        <v>0.5</v>
      </c>
      <c r="FS43" s="63" t="n">
        <v>0.5</v>
      </c>
      <c r="FT43" s="63" t="n">
        <v>0.5</v>
      </c>
      <c r="FU43" s="63" t="n">
        <v>0.5</v>
      </c>
      <c r="FV43" s="63" t="n">
        <v>0.5</v>
      </c>
      <c r="FW43" s="63" t="n">
        <v>0.5</v>
      </c>
      <c r="FX43" s="63" t="n">
        <v>0.5</v>
      </c>
      <c r="FY43" s="63" t="n">
        <v>0.5</v>
      </c>
      <c r="FZ43" s="63" t="n">
        <v>0.5</v>
      </c>
      <c r="GA43" s="63" t="n">
        <v>0.5</v>
      </c>
      <c r="GB43" s="63" t="n">
        <v>0.5</v>
      </c>
      <c r="GC43" s="63" t="n">
        <v>0.5</v>
      </c>
      <c r="GD43" s="63" t="n">
        <v>0.5</v>
      </c>
      <c r="GE43" s="63" t="n">
        <v>0.5</v>
      </c>
      <c r="GF43" s="63" t="n">
        <v>0.5</v>
      </c>
      <c r="GG43" s="63" t="n">
        <v>0.5</v>
      </c>
      <c r="GH43" s="63" t="n">
        <v>0.5</v>
      </c>
      <c r="GI43" s="63" t="n">
        <v>0.6</v>
      </c>
      <c r="GJ43" s="63" t="n">
        <v>0.6</v>
      </c>
      <c r="GK43" s="63" t="n">
        <v>0.6</v>
      </c>
      <c r="GL43" s="63" t="n">
        <v>0.6</v>
      </c>
      <c r="GM43" s="63" t="n">
        <v>0.6</v>
      </c>
      <c r="GN43" s="63" t="n">
        <v>0.6</v>
      </c>
      <c r="GO43" s="63" t="n">
        <v>0.6</v>
      </c>
      <c r="GP43" s="63" t="n">
        <v>0.6</v>
      </c>
      <c r="GQ43" s="63" t="n">
        <v>0.6</v>
      </c>
      <c r="GR43" s="63" t="n">
        <v>0.6</v>
      </c>
      <c r="GS43" s="63" t="n">
        <v>0.6</v>
      </c>
      <c r="GT43" s="63" t="n">
        <v>0.6</v>
      </c>
      <c r="GU43" s="63" t="n">
        <v>0.6</v>
      </c>
      <c r="GV43" s="63" t="n">
        <v>0.6</v>
      </c>
      <c r="GW43" s="63" t="n">
        <v>0.6</v>
      </c>
      <c r="GX43" s="63" t="n">
        <v>2.5</v>
      </c>
      <c r="GY43" s="63" t="n">
        <v>8.6</v>
      </c>
      <c r="GZ43" s="63" t="n">
        <v>0.7</v>
      </c>
      <c r="HA43" s="63" t="n">
        <v>0.7</v>
      </c>
      <c r="HB43" s="63" t="n">
        <v>0.7</v>
      </c>
      <c r="HC43" t="n">
        <v>0.7</v>
      </c>
      <c r="HD43" t="n">
        <v>0.7</v>
      </c>
      <c r="HE43" t="n">
        <v>0.7</v>
      </c>
      <c r="HF43" t="n">
        <v>0.7</v>
      </c>
      <c r="HG43" t="n">
        <v>0.7</v>
      </c>
    </row>
    <row r="44">
      <c r="A44" s="63" t="s">
        <v>2569</v>
      </c>
      <c r="B44" s="63" t="n">
        <v>4.7</v>
      </c>
      <c r="C44" s="63" t="n">
        <v>4.8</v>
      </c>
      <c r="D44" s="63" t="n">
        <v>4.7</v>
      </c>
      <c r="E44" s="63" t="n">
        <v>4.8</v>
      </c>
      <c r="F44" s="63" t="n">
        <v>4.8</v>
      </c>
      <c r="G44" s="63" t="n">
        <v>4.8</v>
      </c>
      <c r="H44" s="63" t="n">
        <v>4.5</v>
      </c>
      <c r="I44" s="63" t="n">
        <v>4.6</v>
      </c>
      <c r="J44" s="63" t="n">
        <v>6.1</v>
      </c>
      <c r="K44" s="63" t="n">
        <v>6.2</v>
      </c>
      <c r="L44" s="63" t="n">
        <v>7.2</v>
      </c>
      <c r="M44" s="63" t="n">
        <v>7.1</v>
      </c>
      <c r="N44" s="63" t="n">
        <v>5.9</v>
      </c>
      <c r="O44" s="63" t="n">
        <v>5.7</v>
      </c>
      <c r="P44" s="63" t="n">
        <v>4.7</v>
      </c>
      <c r="Q44" s="63" t="n">
        <v>4.6</v>
      </c>
      <c r="R44" s="63" t="n">
        <v>3.6</v>
      </c>
      <c r="S44" s="63" t="n">
        <v>2.9</v>
      </c>
      <c r="T44" s="63" t="n">
        <v>3.2</v>
      </c>
      <c r="U44" s="63" t="n">
        <v>3.6</v>
      </c>
      <c r="V44" s="63" t="n">
        <v>4.2</v>
      </c>
      <c r="W44" s="63" t="n">
        <v>4.3</v>
      </c>
      <c r="X44" s="63" t="n">
        <v>4.6</v>
      </c>
      <c r="Y44" s="63" t="n">
        <v>4.9</v>
      </c>
      <c r="Z44" s="63" t="n">
        <v>5.1</v>
      </c>
      <c r="AA44" s="63" t="n">
        <v>4.8</v>
      </c>
      <c r="AB44" s="63" t="n">
        <v>5.1</v>
      </c>
      <c r="AC44" s="63" t="n">
        <v>5.5</v>
      </c>
      <c r="AD44" s="63" t="n">
        <v>5.8</v>
      </c>
      <c r="AE44" s="63" t="n">
        <v>5.9</v>
      </c>
      <c r="AF44" s="63" t="n">
        <v>6.4</v>
      </c>
      <c r="AG44" s="63" t="n">
        <v>10.3</v>
      </c>
      <c r="AH44" s="63" t="n">
        <v>8.7</v>
      </c>
      <c r="AI44" s="63" t="n">
        <v>8.4</v>
      </c>
      <c r="AJ44" s="63" t="n">
        <v>8.3</v>
      </c>
      <c r="AK44" s="63" t="n">
        <v>10.4</v>
      </c>
      <c r="AL44" s="63" t="n">
        <v>8.4</v>
      </c>
      <c r="AM44" s="63" t="n">
        <v>8.8</v>
      </c>
      <c r="AN44" s="63" t="n">
        <v>8.1</v>
      </c>
      <c r="AO44" s="63" t="n">
        <v>8.9</v>
      </c>
      <c r="AP44" s="63" t="n">
        <v>9.2</v>
      </c>
      <c r="AQ44" s="63" t="n">
        <v>9.6</v>
      </c>
      <c r="AR44" s="63" t="n">
        <v>10.1</v>
      </c>
      <c r="AS44" s="63" t="n">
        <v>10.3</v>
      </c>
      <c r="AT44" s="63" t="n">
        <v>10.6</v>
      </c>
      <c r="AU44" s="63" t="n">
        <v>10.7</v>
      </c>
      <c r="AV44" s="63" t="n">
        <v>11.1</v>
      </c>
      <c r="AW44" s="63" t="n">
        <v>13.5</v>
      </c>
      <c r="AX44" s="63" t="n">
        <v>14</v>
      </c>
      <c r="AY44" s="63" t="n">
        <v>13.6</v>
      </c>
      <c r="AZ44" s="63" t="n">
        <v>13</v>
      </c>
      <c r="BA44" s="63" t="n">
        <v>19.4</v>
      </c>
      <c r="BB44" s="63" t="n">
        <v>19.9</v>
      </c>
      <c r="BC44" s="63" t="n">
        <v>21.6</v>
      </c>
      <c r="BD44" s="63" t="n">
        <v>22.2</v>
      </c>
      <c r="BE44" s="63" t="n">
        <v>21.5</v>
      </c>
      <c r="BF44" s="63" t="n">
        <v>21.2</v>
      </c>
      <c r="BG44" s="63" t="n">
        <v>21</v>
      </c>
      <c r="BH44" s="63" t="n">
        <v>20.9</v>
      </c>
      <c r="BI44" s="63" t="n">
        <v>21.2</v>
      </c>
      <c r="BJ44" s="63" t="n">
        <v>21.1</v>
      </c>
      <c r="BK44" s="63" t="n">
        <v>21</v>
      </c>
      <c r="BL44" s="63" t="n">
        <v>21.3</v>
      </c>
      <c r="BM44" s="63" t="n">
        <v>22</v>
      </c>
      <c r="BN44" s="63" t="n">
        <v>23.1</v>
      </c>
      <c r="BO44" s="63" t="n">
        <v>24.2</v>
      </c>
      <c r="BP44" s="63" t="n">
        <v>25.5</v>
      </c>
      <c r="BQ44" s="63" t="n">
        <v>26.8</v>
      </c>
      <c r="BR44" s="63" t="n">
        <v>28.3</v>
      </c>
      <c r="BS44" s="63" t="n">
        <v>30.4</v>
      </c>
      <c r="BT44" s="63" t="n">
        <v>31.3</v>
      </c>
      <c r="BU44" s="63" t="n">
        <v>31.1</v>
      </c>
      <c r="BV44" s="63" t="n">
        <v>30.4</v>
      </c>
      <c r="BW44" s="63" t="n">
        <v>29.8</v>
      </c>
      <c r="BX44" s="63" t="n">
        <v>29.2</v>
      </c>
      <c r="BY44" s="63" t="n">
        <v>28.6</v>
      </c>
      <c r="BZ44" s="63" t="n">
        <v>28</v>
      </c>
      <c r="CA44" s="63" t="n">
        <v>27.4</v>
      </c>
      <c r="CB44" s="63" t="n">
        <v>27.1</v>
      </c>
      <c r="CC44" s="63" t="n">
        <v>27.3</v>
      </c>
      <c r="CD44" s="63" t="n">
        <v>27.1</v>
      </c>
      <c r="CE44" s="63" t="n">
        <v>27</v>
      </c>
      <c r="CF44" s="63" t="n">
        <v>26.9</v>
      </c>
      <c r="CG44" s="63" t="n">
        <v>27</v>
      </c>
      <c r="CH44" s="63" t="n">
        <v>27.1</v>
      </c>
      <c r="CI44" s="63" t="n">
        <v>27.2</v>
      </c>
      <c r="CJ44" s="63" t="n">
        <v>27.5</v>
      </c>
      <c r="CK44" s="63" t="n">
        <v>28.1</v>
      </c>
      <c r="CL44" s="63" t="n">
        <v>28.6</v>
      </c>
      <c r="CM44" s="63" t="n">
        <v>29.2</v>
      </c>
      <c r="CN44" s="63" t="n">
        <v>30.4</v>
      </c>
      <c r="CO44" s="63" t="n">
        <v>32.2</v>
      </c>
      <c r="CP44" s="63" t="n">
        <v>35.5</v>
      </c>
      <c r="CQ44" s="63" t="n">
        <v>37.6</v>
      </c>
      <c r="CR44" s="63" t="n">
        <v>37.7</v>
      </c>
      <c r="CS44" s="63" t="n">
        <v>36</v>
      </c>
      <c r="CT44" s="63" t="n">
        <v>33.6</v>
      </c>
      <c r="CU44" s="63" t="n">
        <v>32.4</v>
      </c>
      <c r="CV44" s="63" t="n">
        <v>31.9</v>
      </c>
      <c r="CW44" s="63" t="n">
        <v>32.2</v>
      </c>
      <c r="CX44" s="63" t="n">
        <v>34</v>
      </c>
      <c r="CY44" s="63" t="n">
        <v>34.6</v>
      </c>
      <c r="CZ44" s="63" t="n">
        <v>35.1</v>
      </c>
      <c r="DA44" s="63" t="n">
        <v>35.5</v>
      </c>
      <c r="DB44" s="63" t="n">
        <v>35.5</v>
      </c>
      <c r="DC44" s="63" t="n">
        <v>35.4</v>
      </c>
      <c r="DD44" s="63" t="n">
        <v>35.2</v>
      </c>
      <c r="DE44" s="63" t="n">
        <v>34.8</v>
      </c>
      <c r="DF44" s="63" t="n">
        <v>34.4</v>
      </c>
      <c r="DG44" s="63" t="n">
        <v>33.6</v>
      </c>
      <c r="DH44" s="63" t="n">
        <v>33.4</v>
      </c>
      <c r="DI44" s="63" t="n">
        <v>33.8</v>
      </c>
      <c r="DJ44" s="63" t="n">
        <v>33.8</v>
      </c>
      <c r="DK44" s="63" t="n">
        <v>35</v>
      </c>
      <c r="DL44" s="63" t="n">
        <v>36.8</v>
      </c>
      <c r="DM44" s="63" t="n">
        <v>39.9</v>
      </c>
      <c r="DN44" s="63" t="n">
        <v>42.4</v>
      </c>
      <c r="DO44" s="63" t="n">
        <v>45</v>
      </c>
      <c r="DP44" s="63" t="n">
        <v>46.4</v>
      </c>
      <c r="DQ44" s="63" t="n">
        <v>46.9</v>
      </c>
      <c r="DR44" s="63" t="n">
        <v>45.1</v>
      </c>
      <c r="DS44" s="63" t="n">
        <v>45.5</v>
      </c>
      <c r="DT44" s="63" t="n">
        <v>45.8</v>
      </c>
      <c r="DU44" s="63" t="n">
        <v>47</v>
      </c>
      <c r="DV44" s="63" t="n">
        <v>55.2</v>
      </c>
      <c r="DW44" s="63" t="n">
        <v>62</v>
      </c>
      <c r="DX44" s="63" t="n">
        <v>71.2</v>
      </c>
      <c r="DY44" s="63" t="n">
        <v>46.4</v>
      </c>
      <c r="DZ44" s="63" t="n">
        <v>42.6</v>
      </c>
      <c r="EA44" s="63" t="n">
        <v>39.8</v>
      </c>
      <c r="EB44" s="63" t="n">
        <v>41.3</v>
      </c>
      <c r="EC44" s="63" t="n">
        <v>41.9</v>
      </c>
      <c r="ED44" s="63" t="n">
        <v>47.1</v>
      </c>
      <c r="EE44" s="63" t="n">
        <v>57.1</v>
      </c>
      <c r="EF44" s="63" t="n">
        <v>45.9</v>
      </c>
      <c r="EG44" s="63" t="n">
        <v>46</v>
      </c>
      <c r="EH44" s="63" t="n">
        <v>44.2</v>
      </c>
      <c r="EI44" s="63" t="n">
        <v>43.7</v>
      </c>
      <c r="EJ44" s="63" t="n">
        <v>45.4</v>
      </c>
      <c r="EK44" s="63" t="n">
        <v>52.3</v>
      </c>
      <c r="EL44" s="63" t="n">
        <v>56.7</v>
      </c>
      <c r="EM44" s="63" t="n">
        <v>60.7</v>
      </c>
      <c r="EN44" s="63" t="n">
        <v>62</v>
      </c>
      <c r="EO44" s="63" t="n">
        <v>64.2</v>
      </c>
      <c r="EP44" s="63" t="n">
        <v>55.7</v>
      </c>
      <c r="EQ44" s="63" t="n">
        <v>51.5</v>
      </c>
      <c r="ER44" s="63" t="n">
        <v>49.9</v>
      </c>
      <c r="ES44" s="63" t="n">
        <v>48.7</v>
      </c>
      <c r="ET44" s="63" t="n">
        <v>49.5</v>
      </c>
      <c r="EU44" s="63" t="n">
        <v>58.2</v>
      </c>
      <c r="EV44" s="63" t="n">
        <v>55.9</v>
      </c>
      <c r="EW44" s="63" t="n">
        <v>54.7</v>
      </c>
      <c r="EX44" s="63" t="n">
        <v>51.9</v>
      </c>
      <c r="EY44" s="63" t="n">
        <v>51.7</v>
      </c>
      <c r="EZ44" s="63" t="n">
        <v>52</v>
      </c>
      <c r="FA44" s="63" t="n">
        <v>54.6</v>
      </c>
      <c r="FB44" s="63" t="n">
        <v>55.4</v>
      </c>
      <c r="FC44" s="63" t="n">
        <v>55.5</v>
      </c>
      <c r="FD44" s="63" t="n">
        <v>67.1</v>
      </c>
      <c r="FE44" s="63" t="n">
        <v>55.5</v>
      </c>
      <c r="FF44" s="63" t="n">
        <v>54.8</v>
      </c>
      <c r="FG44" s="63" t="n">
        <v>55.5</v>
      </c>
      <c r="FH44" s="63" t="n">
        <v>56</v>
      </c>
      <c r="FI44" s="63" t="n">
        <v>56.9</v>
      </c>
      <c r="FJ44" s="63" t="n">
        <v>58.9</v>
      </c>
      <c r="FK44" s="63" t="n">
        <v>59.9</v>
      </c>
      <c r="FL44" s="63" t="n">
        <v>60.2</v>
      </c>
      <c r="FM44" s="63" t="n">
        <v>61.1</v>
      </c>
      <c r="FN44" s="63" t="n">
        <v>58.4</v>
      </c>
      <c r="FO44" s="63" t="n">
        <v>58.1</v>
      </c>
      <c r="FP44" s="63" t="n">
        <v>56.3</v>
      </c>
      <c r="FQ44" s="63" t="n">
        <v>59.4</v>
      </c>
      <c r="FR44" s="63" t="n">
        <v>59.4</v>
      </c>
      <c r="FS44" s="63" t="n">
        <v>60.1</v>
      </c>
      <c r="FT44" s="63" t="n">
        <v>60</v>
      </c>
      <c r="FU44" s="63" t="n">
        <v>59.4</v>
      </c>
      <c r="FV44" s="63" t="n">
        <v>58.7</v>
      </c>
      <c r="FW44" s="63" t="n">
        <v>58.5</v>
      </c>
      <c r="FX44" s="63" t="n">
        <v>58.2</v>
      </c>
      <c r="FY44" s="63" t="n">
        <v>57</v>
      </c>
      <c r="FZ44" s="63" t="n">
        <v>56</v>
      </c>
      <c r="GA44" s="63" t="n">
        <v>56.4</v>
      </c>
      <c r="GB44" s="63" t="n">
        <v>57.7</v>
      </c>
      <c r="GC44" s="63" t="n">
        <v>58.7</v>
      </c>
      <c r="GD44" s="63" t="n">
        <v>60.7</v>
      </c>
      <c r="GE44" s="63" t="n">
        <v>62.4</v>
      </c>
      <c r="GF44" s="63" t="n">
        <v>63</v>
      </c>
      <c r="GG44" s="63" t="n">
        <v>60.9</v>
      </c>
      <c r="GH44" s="63" t="n">
        <v>59.4</v>
      </c>
      <c r="GI44" s="63" t="n">
        <v>58</v>
      </c>
      <c r="GJ44" s="63" t="n">
        <v>61.9</v>
      </c>
      <c r="GK44" s="63" t="n">
        <v>60.2</v>
      </c>
      <c r="GL44" s="63" t="n">
        <v>58.7</v>
      </c>
      <c r="GM44" s="63" t="n">
        <v>58.2</v>
      </c>
      <c r="GN44" s="63" t="n">
        <v>57.8</v>
      </c>
      <c r="GO44" s="63" t="n">
        <v>78.5</v>
      </c>
      <c r="GP44" s="63" t="n">
        <v>69.1</v>
      </c>
      <c r="GQ44" s="63" t="n">
        <v>58.9</v>
      </c>
      <c r="GR44" s="63" t="n">
        <v>81.2</v>
      </c>
      <c r="GS44" s="63" t="n">
        <v>82.7</v>
      </c>
      <c r="GT44" s="63" t="n">
        <v>80.6</v>
      </c>
      <c r="GU44" s="63" t="n">
        <v>976.4</v>
      </c>
      <c r="GV44" s="63" t="n">
        <v>1109</v>
      </c>
      <c r="GW44" s="63" t="n">
        <v>461.4</v>
      </c>
      <c r="GX44" s="63" t="n">
        <v>388</v>
      </c>
      <c r="GY44" s="63" t="n">
        <v>701.3</v>
      </c>
      <c r="GZ44" s="63" t="n">
        <v>547.8</v>
      </c>
      <c r="HA44" s="63" t="n">
        <v>293.9</v>
      </c>
      <c r="HB44" s="63" t="n">
        <v>152</v>
      </c>
      <c r="HC44" t="n">
        <v>130.1</v>
      </c>
      <c r="HD44" t="n">
        <v>118.4</v>
      </c>
      <c r="HE44" t="n">
        <v>109.2</v>
      </c>
      <c r="HF44" t="n">
        <v>101.4</v>
      </c>
      <c r="HG44" t="n">
        <v>99.9</v>
      </c>
    </row>
    <row r="45">
      <c r="A45" s="63" t="s">
        <v>2570</v>
      </c>
      <c r="B45" s="63"/>
      <c r="C45" s="63"/>
      <c r="D45" s="63"/>
      <c r="E45" s="63"/>
      <c r="F45" s="63"/>
      <c r="G45" s="63"/>
      <c r="H45" s="63"/>
      <c r="I45" s="63"/>
      <c r="J45" s="63"/>
      <c r="K45" s="63"/>
      <c r="L45" s="63"/>
      <c r="M45" s="63"/>
      <c r="N45" s="63"/>
      <c r="O45" s="63"/>
      <c r="P45" s="63"/>
      <c r="Q45" s="63"/>
      <c r="R45" s="63"/>
      <c r="S45" s="63"/>
      <c r="T45" s="63"/>
      <c r="U45" s="63"/>
      <c r="V45" s="63"/>
      <c r="W45" s="63"/>
      <c r="X45" s="63"/>
      <c r="Y45" s="63"/>
      <c r="Z45" s="63"/>
      <c r="AA45" s="63"/>
      <c r="AB45" s="63"/>
      <c r="AC45" s="63"/>
      <c r="AD45" s="63"/>
      <c r="AE45" s="63"/>
      <c r="AF45" s="63"/>
      <c r="AG45" s="63"/>
      <c r="AH45" s="63"/>
      <c r="AI45" s="63"/>
      <c r="AJ45" s="63"/>
      <c r="AK45" s="63"/>
      <c r="AL45" s="63"/>
      <c r="AM45" s="63"/>
      <c r="AN45" s="63"/>
      <c r="AO45" s="63"/>
      <c r="AP45" s="63"/>
      <c r="AQ45" s="63"/>
      <c r="AR45" s="63"/>
      <c r="AS45" s="63"/>
      <c r="AT45" s="63"/>
      <c r="AU45" s="63"/>
      <c r="AV45" s="63"/>
      <c r="AW45" s="63"/>
      <c r="AX45" s="63"/>
      <c r="AY45" s="63"/>
      <c r="AZ45" s="63"/>
      <c r="BA45" s="63"/>
      <c r="BB45" s="63"/>
      <c r="BC45" s="63"/>
      <c r="BD45" s="63"/>
      <c r="BE45" s="63"/>
      <c r="BF45" s="63"/>
      <c r="BG45" s="63"/>
      <c r="BH45" s="63"/>
      <c r="BI45" s="63"/>
      <c r="BJ45" s="63"/>
      <c r="BK45" s="63"/>
      <c r="BL45" s="63"/>
      <c r="BM45" s="63"/>
      <c r="BN45" s="63"/>
      <c r="BO45" s="63"/>
      <c r="BP45" s="63"/>
      <c r="BQ45" s="63"/>
      <c r="BR45" s="63"/>
      <c r="BS45" s="63"/>
      <c r="BT45" s="63"/>
      <c r="BU45" s="63"/>
      <c r="BV45" s="63"/>
      <c r="BW45" s="63"/>
      <c r="BX45" s="63"/>
      <c r="BY45" s="63"/>
      <c r="BZ45" s="63"/>
      <c r="CA45" s="63"/>
      <c r="CB45" s="63"/>
      <c r="CC45" s="63"/>
      <c r="CD45" s="63"/>
      <c r="CE45" s="63"/>
      <c r="CF45" s="63"/>
      <c r="CG45" s="63"/>
      <c r="CH45" s="63"/>
      <c r="CI45" s="63"/>
      <c r="CJ45" s="63"/>
      <c r="CK45" s="63"/>
      <c r="CL45" s="63"/>
      <c r="CM45" s="63"/>
      <c r="CN45" s="63"/>
      <c r="CO45" s="63"/>
      <c r="CP45" s="63"/>
      <c r="CQ45" s="63"/>
      <c r="CR45" s="63"/>
      <c r="CS45" s="63"/>
      <c r="CT45" s="63"/>
      <c r="CU45" s="63"/>
      <c r="CV45" s="63"/>
      <c r="CW45" s="63"/>
      <c r="CX45" s="63"/>
      <c r="CY45" s="63"/>
      <c r="CZ45" s="63"/>
      <c r="DA45" s="63"/>
      <c r="DB45" s="63"/>
      <c r="DC45" s="63"/>
      <c r="DD45" s="63"/>
      <c r="DE45" s="63"/>
      <c r="DF45" s="63"/>
      <c r="DG45" s="63"/>
      <c r="DH45" s="63"/>
      <c r="DI45" s="63"/>
      <c r="DJ45" s="63"/>
      <c r="DK45" s="63"/>
      <c r="DL45" s="63"/>
      <c r="DM45" s="63"/>
      <c r="DN45" s="63"/>
      <c r="DO45" s="63"/>
      <c r="DP45" s="63"/>
      <c r="DQ45" s="63"/>
      <c r="DR45" s="63"/>
      <c r="DS45" s="63"/>
      <c r="DT45" s="63"/>
      <c r="DU45" s="63"/>
      <c r="DV45" s="63"/>
      <c r="DW45" s="63"/>
      <c r="DX45" s="63"/>
      <c r="DY45" s="63"/>
      <c r="DZ45" s="63"/>
      <c r="EA45" s="63"/>
      <c r="EB45" s="63"/>
      <c r="EC45" s="63"/>
      <c r="ED45" s="63"/>
      <c r="EE45" s="63"/>
      <c r="EF45" s="63"/>
      <c r="EG45" s="63"/>
      <c r="EH45" s="63"/>
      <c r="EI45" s="63"/>
      <c r="EJ45" s="63"/>
      <c r="EK45" s="63"/>
      <c r="EL45" s="63"/>
      <c r="EM45" s="63"/>
      <c r="EN45" s="63"/>
      <c r="EO45" s="63"/>
      <c r="EP45" s="63"/>
      <c r="EQ45" s="63"/>
      <c r="ER45" s="63"/>
      <c r="ES45" s="63"/>
      <c r="ET45" s="63"/>
      <c r="EU45" s="63"/>
      <c r="EV45" s="63"/>
      <c r="EW45" s="63"/>
      <c r="EX45" s="63"/>
      <c r="EY45" s="63"/>
      <c r="EZ45" s="63"/>
      <c r="FA45" s="63"/>
      <c r="FB45" s="63"/>
      <c r="FC45" s="63"/>
      <c r="FD45" s="63"/>
      <c r="FE45" s="63"/>
      <c r="FF45" s="63"/>
      <c r="FG45" s="63"/>
      <c r="FH45" s="63"/>
      <c r="FI45" s="63"/>
      <c r="FJ45" s="63"/>
      <c r="FK45" s="63"/>
      <c r="FL45" s="63"/>
      <c r="FM45" s="63"/>
      <c r="FN45" s="63"/>
      <c r="FO45" s="63"/>
      <c r="FP45" s="63"/>
      <c r="FQ45" s="63"/>
      <c r="FR45" s="63"/>
      <c r="FS45" s="63"/>
      <c r="FT45" s="63"/>
      <c r="FU45" s="63"/>
      <c r="FV45" s="63"/>
      <c r="FW45" s="63"/>
      <c r="FX45" s="63"/>
      <c r="FY45" s="63"/>
      <c r="FZ45" s="63"/>
      <c r="GA45" s="63"/>
      <c r="GB45" s="63"/>
      <c r="GC45" s="63"/>
      <c r="GD45" s="63"/>
      <c r="GE45" s="63"/>
      <c r="GF45" s="63"/>
      <c r="GG45" s="63"/>
      <c r="GH45" s="63"/>
      <c r="GI45" s="63"/>
      <c r="GJ45" s="63"/>
      <c r="GK45" s="63"/>
      <c r="GL45" s="63"/>
      <c r="GM45" s="63"/>
      <c r="GN45" s="63"/>
      <c r="GO45" s="63"/>
      <c r="GP45" s="63"/>
      <c r="GQ45" s="63"/>
      <c r="GR45" s="63"/>
      <c r="GS45" s="63"/>
      <c r="GT45" s="63"/>
      <c r="GU45" s="63" t="n">
        <v>1078.1</v>
      </c>
      <c r="GV45" s="63" t="n">
        <v>15.6</v>
      </c>
      <c r="GW45" s="63" t="n">
        <v>5</v>
      </c>
      <c r="GX45" s="63" t="n">
        <v>1933.7</v>
      </c>
      <c r="GY45" s="63" t="n">
        <v>290.1</v>
      </c>
      <c r="GZ45" s="63" t="n">
        <v>38.9</v>
      </c>
      <c r="HA45" s="63" t="n">
        <v>14.2</v>
      </c>
      <c r="HB45" s="63" t="n">
        <v>0</v>
      </c>
      <c r="HC45" t="n">
        <v>0</v>
      </c>
      <c r="HD45" t="n">
        <v>0</v>
      </c>
      <c r="HE45" t="n">
        <v>0</v>
      </c>
      <c r="HF45"/>
      <c r="HG45"/>
    </row>
    <row r="46">
      <c r="A46" s="63" t="s">
        <v>2571</v>
      </c>
      <c r="B46" s="63"/>
      <c r="C46" s="63"/>
      <c r="D46" s="63"/>
      <c r="E46" s="63"/>
      <c r="F46" s="63"/>
      <c r="G46" s="63"/>
      <c r="H46" s="63"/>
      <c r="I46" s="63"/>
      <c r="J46" s="63"/>
      <c r="K46" s="63"/>
      <c r="L46" s="63"/>
      <c r="M46" s="63"/>
      <c r="N46" s="63"/>
      <c r="O46" s="63"/>
      <c r="P46" s="63"/>
      <c r="Q46" s="63"/>
      <c r="R46" s="63"/>
      <c r="S46" s="63"/>
      <c r="T46" s="63"/>
      <c r="U46" s="63"/>
      <c r="V46" s="63"/>
      <c r="W46" s="63"/>
      <c r="X46" s="63"/>
      <c r="Y46" s="63"/>
      <c r="Z46" s="63"/>
      <c r="AA46" s="63"/>
      <c r="AB46" s="63"/>
      <c r="AC46" s="63"/>
      <c r="AD46" s="63"/>
      <c r="AE46" s="63"/>
      <c r="AF46" s="63"/>
      <c r="AG46" s="63"/>
      <c r="AH46" s="63"/>
      <c r="AI46" s="63"/>
      <c r="AJ46" s="63"/>
      <c r="AK46" s="63"/>
      <c r="AL46" s="63"/>
      <c r="AM46" s="63"/>
      <c r="AN46" s="63"/>
      <c r="AO46" s="63"/>
      <c r="AP46" s="63"/>
      <c r="AQ46" s="63"/>
      <c r="AR46" s="63"/>
      <c r="AS46" s="63"/>
      <c r="AT46" s="63"/>
      <c r="AU46" s="63"/>
      <c r="AV46" s="63"/>
      <c r="AW46" s="63"/>
      <c r="AX46" s="63"/>
      <c r="AY46" s="63"/>
      <c r="AZ46" s="63"/>
      <c r="BA46" s="63"/>
      <c r="BB46" s="63"/>
      <c r="BC46" s="63"/>
      <c r="BD46" s="63"/>
      <c r="BE46" s="63"/>
      <c r="BF46" s="63"/>
      <c r="BG46" s="63"/>
      <c r="BH46" s="63"/>
      <c r="BI46" s="63"/>
      <c r="BJ46" s="63"/>
      <c r="BK46" s="63"/>
      <c r="BL46" s="63"/>
      <c r="BM46" s="63"/>
      <c r="BN46" s="63"/>
      <c r="BO46" s="63"/>
      <c r="BP46" s="63"/>
      <c r="BQ46" s="63"/>
      <c r="BR46" s="63"/>
      <c r="BS46" s="63"/>
      <c r="BT46" s="63"/>
      <c r="BU46" s="63"/>
      <c r="BV46" s="63"/>
      <c r="BW46" s="63"/>
      <c r="BX46" s="63"/>
      <c r="BY46" s="63"/>
      <c r="BZ46" s="63"/>
      <c r="CA46" s="63"/>
      <c r="CB46" s="63"/>
      <c r="CC46" s="63"/>
      <c r="CD46" s="63"/>
      <c r="CE46" s="63"/>
      <c r="CF46" s="63"/>
      <c r="CG46" s="63"/>
      <c r="CH46" s="63"/>
      <c r="CI46" s="63"/>
      <c r="CJ46" s="63"/>
      <c r="CK46" s="63"/>
      <c r="CL46" s="63"/>
      <c r="CM46" s="63"/>
      <c r="CN46" s="63"/>
      <c r="CO46" s="63"/>
      <c r="CP46" s="63"/>
      <c r="CQ46" s="63"/>
      <c r="CR46" s="63"/>
      <c r="CS46" s="63"/>
      <c r="CT46" s="63"/>
      <c r="CU46" s="63"/>
      <c r="CV46" s="63"/>
      <c r="CW46" s="63"/>
      <c r="CX46" s="63"/>
      <c r="CY46" s="63"/>
      <c r="CZ46" s="63"/>
      <c r="DA46" s="63"/>
      <c r="DB46" s="63"/>
      <c r="DC46" s="63"/>
      <c r="DD46" s="63"/>
      <c r="DE46" s="63"/>
      <c r="DF46" s="63"/>
      <c r="DG46" s="63"/>
      <c r="DH46" s="63"/>
      <c r="DI46" s="63"/>
      <c r="DJ46" s="63"/>
      <c r="DK46" s="63"/>
      <c r="DL46" s="63"/>
      <c r="DM46" s="63"/>
      <c r="DN46" s="63"/>
      <c r="DO46" s="63"/>
      <c r="DP46" s="63"/>
      <c r="DQ46" s="63"/>
      <c r="DR46" s="63"/>
      <c r="DS46" s="63"/>
      <c r="DT46" s="63"/>
      <c r="DU46" s="63"/>
      <c r="DV46" s="63"/>
      <c r="DW46" s="63"/>
      <c r="DX46" s="63"/>
      <c r="DY46" s="63"/>
      <c r="DZ46" s="63"/>
      <c r="EA46" s="63"/>
      <c r="EB46" s="63"/>
      <c r="EC46" s="63"/>
      <c r="ED46" s="63"/>
      <c r="EE46" s="63"/>
      <c r="EF46" s="63"/>
      <c r="EG46" s="63"/>
      <c r="EH46" s="63"/>
      <c r="EI46" s="63"/>
      <c r="EJ46" s="63"/>
      <c r="EK46" s="63"/>
      <c r="EL46" s="63"/>
      <c r="EM46" s="63"/>
      <c r="EN46" s="63"/>
      <c r="EO46" s="63"/>
      <c r="EP46" s="63"/>
      <c r="EQ46" s="63"/>
      <c r="ER46" s="63"/>
      <c r="ES46" s="63"/>
      <c r="ET46" s="63"/>
      <c r="EU46" s="63"/>
      <c r="EV46" s="63"/>
      <c r="EW46" s="63"/>
      <c r="EX46" s="63"/>
      <c r="EY46" s="63"/>
      <c r="EZ46" s="63"/>
      <c r="FA46" s="63"/>
      <c r="FB46" s="63"/>
      <c r="FC46" s="63"/>
      <c r="FD46" s="63"/>
      <c r="FE46" s="63"/>
      <c r="FF46" s="63"/>
      <c r="FG46" s="63"/>
      <c r="FH46" s="63"/>
      <c r="FI46" s="63"/>
      <c r="FJ46" s="63"/>
      <c r="FK46" s="63"/>
      <c r="FL46" s="63"/>
      <c r="FM46" s="63"/>
      <c r="FN46" s="63"/>
      <c r="FO46" s="63"/>
      <c r="FP46" s="63"/>
      <c r="FQ46" s="63"/>
      <c r="FR46" s="63"/>
      <c r="FS46" s="63"/>
      <c r="FT46" s="63"/>
      <c r="FU46" s="63"/>
      <c r="FV46" s="63"/>
      <c r="FW46" s="63"/>
      <c r="FX46" s="63"/>
      <c r="FY46" s="63"/>
      <c r="FZ46" s="63"/>
      <c r="GA46" s="63"/>
      <c r="GB46" s="63"/>
      <c r="GC46" s="63"/>
      <c r="GD46" s="63"/>
      <c r="GE46" s="63"/>
      <c r="GF46" s="63"/>
      <c r="GG46" s="63"/>
      <c r="GH46" s="63"/>
      <c r="GI46" s="63"/>
      <c r="GJ46" s="63"/>
      <c r="GK46" s="63"/>
      <c r="GL46" s="63"/>
      <c r="GM46" s="63"/>
      <c r="GN46" s="63"/>
      <c r="GO46" s="63"/>
      <c r="GP46" s="63"/>
      <c r="GQ46" s="63"/>
      <c r="GR46" s="63"/>
      <c r="GS46" s="63"/>
      <c r="GT46" s="63"/>
      <c r="GU46" s="63" t="n">
        <v>9.6</v>
      </c>
      <c r="GV46" s="63" t="n">
        <v>14.4</v>
      </c>
      <c r="GW46" s="63" t="n">
        <v>14.3</v>
      </c>
      <c r="GX46" s="63" t="n">
        <v>15</v>
      </c>
      <c r="GY46" s="63" t="n">
        <v>15.3</v>
      </c>
      <c r="GZ46" s="63" t="n">
        <v>15.6</v>
      </c>
      <c r="HA46" s="63" t="n">
        <v>15.7</v>
      </c>
      <c r="HB46" s="63" t="n">
        <v>15.8</v>
      </c>
      <c r="HC46" t="n">
        <v>7.9</v>
      </c>
      <c r="HD46" t="n">
        <v>0</v>
      </c>
      <c r="HE46" t="n">
        <v>0</v>
      </c>
      <c r="HF46"/>
      <c r="HG46"/>
    </row>
    <row r="47">
      <c r="A47" s="63" t="s">
        <v>2572</v>
      </c>
      <c r="B47" s="63"/>
      <c r="C47" s="63"/>
      <c r="D47" s="63"/>
      <c r="E47" s="63"/>
      <c r="F47" s="63"/>
      <c r="G47" s="63"/>
      <c r="H47" s="63"/>
      <c r="I47" s="63"/>
      <c r="J47" s="63"/>
      <c r="K47" s="63"/>
      <c r="L47" s="63"/>
      <c r="M47" s="63"/>
      <c r="N47" s="63"/>
      <c r="O47" s="63"/>
      <c r="P47" s="63"/>
      <c r="Q47" s="63"/>
      <c r="R47" s="63"/>
      <c r="S47" s="63"/>
      <c r="T47" s="63"/>
      <c r="U47" s="63"/>
      <c r="V47" s="63"/>
      <c r="W47" s="63"/>
      <c r="X47" s="63"/>
      <c r="Y47" s="63"/>
      <c r="Z47" s="63"/>
      <c r="AA47" s="63"/>
      <c r="AB47" s="63"/>
      <c r="AC47" s="63"/>
      <c r="AD47" s="63"/>
      <c r="AE47" s="63"/>
      <c r="AF47" s="63"/>
      <c r="AG47" s="63"/>
      <c r="AH47" s="63"/>
      <c r="AI47" s="63"/>
      <c r="AJ47" s="63"/>
      <c r="AK47" s="63"/>
      <c r="AL47" s="63"/>
      <c r="AM47" s="63"/>
      <c r="AN47" s="63"/>
      <c r="AO47" s="63"/>
      <c r="AP47" s="63"/>
      <c r="AQ47" s="63"/>
      <c r="AR47" s="63"/>
      <c r="AS47" s="63"/>
      <c r="AT47" s="63"/>
      <c r="AU47" s="63"/>
      <c r="AV47" s="63"/>
      <c r="AW47" s="63"/>
      <c r="AX47" s="63"/>
      <c r="AY47" s="63"/>
      <c r="AZ47" s="63"/>
      <c r="BA47" s="63"/>
      <c r="BB47" s="63"/>
      <c r="BC47" s="63"/>
      <c r="BD47" s="63"/>
      <c r="BE47" s="63"/>
      <c r="BF47" s="63"/>
      <c r="BG47" s="63"/>
      <c r="BH47" s="63"/>
      <c r="BI47" s="63"/>
      <c r="BJ47" s="63"/>
      <c r="BK47" s="63"/>
      <c r="BL47" s="63"/>
      <c r="BM47" s="63"/>
      <c r="BN47" s="63"/>
      <c r="BO47" s="63"/>
      <c r="BP47" s="63"/>
      <c r="BQ47" s="63"/>
      <c r="BR47" s="63"/>
      <c r="BS47" s="63"/>
      <c r="BT47" s="63"/>
      <c r="BU47" s="63"/>
      <c r="BV47" s="63"/>
      <c r="BW47" s="63"/>
      <c r="BX47" s="63"/>
      <c r="BY47" s="63"/>
      <c r="BZ47" s="63"/>
      <c r="CA47" s="63"/>
      <c r="CB47" s="63"/>
      <c r="CC47" s="63"/>
      <c r="CD47" s="63"/>
      <c r="CE47" s="63"/>
      <c r="CF47" s="63"/>
      <c r="CG47" s="63"/>
      <c r="CH47" s="63"/>
      <c r="CI47" s="63"/>
      <c r="CJ47" s="63"/>
      <c r="CK47" s="63"/>
      <c r="CL47" s="63"/>
      <c r="CM47" s="63"/>
      <c r="CN47" s="63"/>
      <c r="CO47" s="63"/>
      <c r="CP47" s="63"/>
      <c r="CQ47" s="63"/>
      <c r="CR47" s="63"/>
      <c r="CS47" s="63"/>
      <c r="CT47" s="63"/>
      <c r="CU47" s="63"/>
      <c r="CV47" s="63"/>
      <c r="CW47" s="63"/>
      <c r="CX47" s="63"/>
      <c r="CY47" s="63"/>
      <c r="CZ47" s="63"/>
      <c r="DA47" s="63"/>
      <c r="DB47" s="63"/>
      <c r="DC47" s="63"/>
      <c r="DD47" s="63"/>
      <c r="DE47" s="63"/>
      <c r="DF47" s="63"/>
      <c r="DG47" s="63"/>
      <c r="DH47" s="63"/>
      <c r="DI47" s="63"/>
      <c r="DJ47" s="63"/>
      <c r="DK47" s="63"/>
      <c r="DL47" s="63"/>
      <c r="DM47" s="63"/>
      <c r="DN47" s="63"/>
      <c r="DO47" s="63"/>
      <c r="DP47" s="63"/>
      <c r="DQ47" s="63"/>
      <c r="DR47" s="63"/>
      <c r="DS47" s="63"/>
      <c r="DT47" s="63"/>
      <c r="DU47" s="63"/>
      <c r="DV47" s="63"/>
      <c r="DW47" s="63"/>
      <c r="DX47" s="63"/>
      <c r="DY47" s="63"/>
      <c r="DZ47" s="63"/>
      <c r="EA47" s="63"/>
      <c r="EB47" s="63"/>
      <c r="EC47" s="63"/>
      <c r="ED47" s="63"/>
      <c r="EE47" s="63"/>
      <c r="EF47" s="63"/>
      <c r="EG47" s="63"/>
      <c r="EH47" s="63"/>
      <c r="EI47" s="63"/>
      <c r="EJ47" s="63"/>
      <c r="EK47" s="63"/>
      <c r="EL47" s="63"/>
      <c r="EM47" s="63"/>
      <c r="EN47" s="63"/>
      <c r="EO47" s="63"/>
      <c r="EP47" s="63"/>
      <c r="EQ47" s="63"/>
      <c r="ER47" s="63"/>
      <c r="ES47" s="63"/>
      <c r="ET47" s="63"/>
      <c r="EU47" s="63"/>
      <c r="EV47" s="63"/>
      <c r="EW47" s="63"/>
      <c r="EX47" s="63"/>
      <c r="EY47" s="63"/>
      <c r="EZ47" s="63"/>
      <c r="FA47" s="63"/>
      <c r="FB47" s="63"/>
      <c r="FC47" s="63"/>
      <c r="FD47" s="63"/>
      <c r="FE47" s="63"/>
      <c r="FF47" s="63"/>
      <c r="FG47" s="63"/>
      <c r="FH47" s="63"/>
      <c r="FI47" s="63"/>
      <c r="FJ47" s="63"/>
      <c r="FK47" s="63"/>
      <c r="FL47" s="63"/>
      <c r="FM47" s="63"/>
      <c r="FN47" s="63"/>
      <c r="FO47" s="63"/>
      <c r="FP47" s="63"/>
      <c r="FQ47" s="63"/>
      <c r="FR47" s="63"/>
      <c r="FS47" s="63"/>
      <c r="FT47" s="63"/>
      <c r="FU47" s="63"/>
      <c r="FV47" s="63"/>
      <c r="FW47" s="63"/>
      <c r="FX47" s="63"/>
      <c r="FY47" s="63"/>
      <c r="FZ47" s="63"/>
      <c r="GA47" s="63"/>
      <c r="GB47" s="63"/>
      <c r="GC47" s="63"/>
      <c r="GD47" s="63"/>
      <c r="GE47" s="63"/>
      <c r="GF47" s="63"/>
      <c r="GG47" s="63"/>
      <c r="GH47" s="63"/>
      <c r="GI47" s="63"/>
      <c r="GJ47" s="63"/>
      <c r="GK47" s="63"/>
      <c r="GL47" s="63"/>
      <c r="GM47" s="63"/>
      <c r="GN47" s="63"/>
      <c r="GO47" s="63"/>
      <c r="GP47" s="63"/>
      <c r="GQ47" s="63"/>
      <c r="GR47" s="63"/>
      <c r="GS47" s="63"/>
      <c r="GT47" s="63"/>
      <c r="GU47" s="63" t="n">
        <v>57.2</v>
      </c>
      <c r="GV47" s="63" t="n">
        <v>81.2</v>
      </c>
      <c r="GW47" s="63" t="n">
        <v>24.4</v>
      </c>
      <c r="GX47" s="63" t="n">
        <v>11.7</v>
      </c>
      <c r="GY47" s="63" t="n">
        <v>28.5</v>
      </c>
      <c r="GZ47" s="63" t="n">
        <v>18.8</v>
      </c>
      <c r="HA47" s="63" t="n">
        <v>1.6</v>
      </c>
      <c r="HB47" s="63" t="n">
        <v>0</v>
      </c>
      <c r="HC47" t="n">
        <v>0</v>
      </c>
      <c r="HD47" t="n">
        <v>0</v>
      </c>
      <c r="HE47" t="n">
        <v>0</v>
      </c>
      <c r="HF47"/>
      <c r="HG47"/>
    </row>
    <row r="48">
      <c r="A48" s="63" t="s">
        <v>2573</v>
      </c>
      <c r="B48" s="63"/>
      <c r="C48" s="63"/>
      <c r="D48" s="63"/>
      <c r="E48" s="63"/>
      <c r="F48" s="63"/>
      <c r="G48" s="63"/>
      <c r="H48" s="63"/>
      <c r="I48" s="63"/>
      <c r="J48" s="63"/>
      <c r="K48" s="63"/>
      <c r="L48" s="63"/>
      <c r="M48" s="63"/>
      <c r="N48" s="63"/>
      <c r="O48" s="63"/>
      <c r="P48" s="63"/>
      <c r="Q48" s="63"/>
      <c r="R48" s="63"/>
      <c r="S48" s="63"/>
      <c r="T48" s="63"/>
      <c r="U48" s="63"/>
      <c r="V48" s="63"/>
      <c r="W48" s="63"/>
      <c r="X48" s="63"/>
      <c r="Y48" s="63"/>
      <c r="Z48" s="63"/>
      <c r="AA48" s="63"/>
      <c r="AB48" s="63"/>
      <c r="AC48" s="63"/>
      <c r="AD48" s="63"/>
      <c r="AE48" s="63"/>
      <c r="AF48" s="63"/>
      <c r="AG48" s="63"/>
      <c r="AH48" s="63"/>
      <c r="AI48" s="63"/>
      <c r="AJ48" s="63"/>
      <c r="AK48" s="63"/>
      <c r="AL48" s="63"/>
      <c r="AM48" s="63"/>
      <c r="AN48" s="63"/>
      <c r="AO48" s="63"/>
      <c r="AP48" s="63"/>
      <c r="AQ48" s="63"/>
      <c r="AR48" s="63"/>
      <c r="AS48" s="63"/>
      <c r="AT48" s="63"/>
      <c r="AU48" s="63"/>
      <c r="AV48" s="63"/>
      <c r="AW48" s="63"/>
      <c r="AX48" s="63"/>
      <c r="AY48" s="63"/>
      <c r="AZ48" s="63"/>
      <c r="BA48" s="63"/>
      <c r="BB48" s="63"/>
      <c r="BC48" s="63"/>
      <c r="BD48" s="63"/>
      <c r="BE48" s="63"/>
      <c r="BF48" s="63"/>
      <c r="BG48" s="63"/>
      <c r="BH48" s="63"/>
      <c r="BI48" s="63"/>
      <c r="BJ48" s="63"/>
      <c r="BK48" s="63"/>
      <c r="BL48" s="63"/>
      <c r="BM48" s="63"/>
      <c r="BN48" s="63"/>
      <c r="BO48" s="63"/>
      <c r="BP48" s="63"/>
      <c r="BQ48" s="63"/>
      <c r="BR48" s="63"/>
      <c r="BS48" s="63"/>
      <c r="BT48" s="63"/>
      <c r="BU48" s="63"/>
      <c r="BV48" s="63"/>
      <c r="BW48" s="63"/>
      <c r="BX48" s="63"/>
      <c r="BY48" s="63"/>
      <c r="BZ48" s="63"/>
      <c r="CA48" s="63"/>
      <c r="CB48" s="63"/>
      <c r="CC48" s="63"/>
      <c r="CD48" s="63"/>
      <c r="CE48" s="63"/>
      <c r="CF48" s="63"/>
      <c r="CG48" s="63"/>
      <c r="CH48" s="63"/>
      <c r="CI48" s="63"/>
      <c r="CJ48" s="63"/>
      <c r="CK48" s="63"/>
      <c r="CL48" s="63"/>
      <c r="CM48" s="63"/>
      <c r="CN48" s="63"/>
      <c r="CO48" s="63"/>
      <c r="CP48" s="63"/>
      <c r="CQ48" s="63"/>
      <c r="CR48" s="63"/>
      <c r="CS48" s="63"/>
      <c r="CT48" s="63"/>
      <c r="CU48" s="63"/>
      <c r="CV48" s="63"/>
      <c r="CW48" s="63"/>
      <c r="CX48" s="63"/>
      <c r="CY48" s="63"/>
      <c r="CZ48" s="63"/>
      <c r="DA48" s="63"/>
      <c r="DB48" s="63"/>
      <c r="DC48" s="63"/>
      <c r="DD48" s="63"/>
      <c r="DE48" s="63"/>
      <c r="DF48" s="63"/>
      <c r="DG48" s="63"/>
      <c r="DH48" s="63"/>
      <c r="DI48" s="63"/>
      <c r="DJ48" s="63"/>
      <c r="DK48" s="63"/>
      <c r="DL48" s="63"/>
      <c r="DM48" s="63"/>
      <c r="DN48" s="63"/>
      <c r="DO48" s="63"/>
      <c r="DP48" s="63"/>
      <c r="DQ48" s="63"/>
      <c r="DR48" s="63"/>
      <c r="DS48" s="63"/>
      <c r="DT48" s="63"/>
      <c r="DU48" s="63"/>
      <c r="DV48" s="63"/>
      <c r="DW48" s="63"/>
      <c r="DX48" s="63"/>
      <c r="DY48" s="63"/>
      <c r="DZ48" s="63"/>
      <c r="EA48" s="63"/>
      <c r="EB48" s="63"/>
      <c r="EC48" s="63"/>
      <c r="ED48" s="63"/>
      <c r="EE48" s="63"/>
      <c r="EF48" s="63"/>
      <c r="EG48" s="63"/>
      <c r="EH48" s="63"/>
      <c r="EI48" s="63"/>
      <c r="EJ48" s="63"/>
      <c r="EK48" s="63"/>
      <c r="EL48" s="63"/>
      <c r="EM48" s="63"/>
      <c r="EN48" s="63"/>
      <c r="EO48" s="63"/>
      <c r="EP48" s="63"/>
      <c r="EQ48" s="63"/>
      <c r="ER48" s="63"/>
      <c r="ES48" s="63"/>
      <c r="ET48" s="63"/>
      <c r="EU48" s="63"/>
      <c r="EV48" s="63"/>
      <c r="EW48" s="63"/>
      <c r="EX48" s="63"/>
      <c r="EY48" s="63"/>
      <c r="EZ48" s="63"/>
      <c r="FA48" s="63"/>
      <c r="FB48" s="63"/>
      <c r="FC48" s="63"/>
      <c r="FD48" s="63"/>
      <c r="FE48" s="63"/>
      <c r="FF48" s="63"/>
      <c r="FG48" s="63"/>
      <c r="FH48" s="63"/>
      <c r="FI48" s="63"/>
      <c r="FJ48" s="63"/>
      <c r="FK48" s="63"/>
      <c r="FL48" s="63"/>
      <c r="FM48" s="63"/>
      <c r="FN48" s="63"/>
      <c r="FO48" s="63"/>
      <c r="FP48" s="63"/>
      <c r="FQ48" s="63"/>
      <c r="FR48" s="63"/>
      <c r="FS48" s="63"/>
      <c r="FT48" s="63"/>
      <c r="FU48" s="63"/>
      <c r="FV48" s="63"/>
      <c r="FW48" s="63"/>
      <c r="FX48" s="63"/>
      <c r="FY48" s="63"/>
      <c r="FZ48" s="63"/>
      <c r="GA48" s="63"/>
      <c r="GB48" s="63"/>
      <c r="GC48" s="63"/>
      <c r="GD48" s="63"/>
      <c r="GE48" s="63"/>
      <c r="GF48" s="63"/>
      <c r="GG48" s="63"/>
      <c r="GH48" s="63"/>
      <c r="GI48" s="63"/>
      <c r="GJ48" s="63"/>
      <c r="GK48" s="63"/>
      <c r="GL48" s="63"/>
      <c r="GM48" s="63"/>
      <c r="GN48" s="63"/>
      <c r="GO48" s="63"/>
      <c r="GP48" s="63"/>
      <c r="GQ48" s="63"/>
      <c r="GR48" s="63"/>
      <c r="GS48" s="63"/>
      <c r="GT48" s="63" t="n">
        <v>1.5</v>
      </c>
      <c r="GU48" s="63" t="n">
        <v>160.9</v>
      </c>
      <c r="GV48" s="63" t="n">
        <v>58.4</v>
      </c>
      <c r="GW48" s="63" t="n">
        <v>34.5</v>
      </c>
      <c r="GX48" s="63" t="n">
        <v>21.4</v>
      </c>
      <c r="GY48" s="63" t="n">
        <v>13.3</v>
      </c>
      <c r="GZ48" s="63" t="n">
        <v>18.7</v>
      </c>
      <c r="HA48" s="63" t="n">
        <v>32.2</v>
      </c>
      <c r="HB48" s="63" t="n">
        <v>26.9</v>
      </c>
      <c r="HC48" t="n">
        <v>20</v>
      </c>
      <c r="HD48" t="n">
        <v>8.1</v>
      </c>
      <c r="HE48" t="n">
        <v>4.9</v>
      </c>
      <c r="HF48"/>
      <c r="HG48"/>
    </row>
    <row r="49">
      <c r="A49" s="63" t="s">
        <v>2574</v>
      </c>
      <c r="B49" s="63"/>
      <c r="C49" s="63"/>
      <c r="D49" s="63"/>
      <c r="E49" s="63"/>
      <c r="F49" s="63"/>
      <c r="G49" s="63"/>
      <c r="H49" s="63"/>
      <c r="I49" s="63"/>
      <c r="J49" s="63"/>
      <c r="K49" s="63"/>
      <c r="L49" s="63"/>
      <c r="M49" s="63"/>
      <c r="N49" s="63"/>
      <c r="O49" s="63"/>
      <c r="P49" s="63"/>
      <c r="Q49" s="63"/>
      <c r="R49" s="63"/>
      <c r="S49" s="63"/>
      <c r="T49" s="63"/>
      <c r="U49" s="63"/>
      <c r="V49" s="63"/>
      <c r="W49" s="63"/>
      <c r="X49" s="63"/>
      <c r="Y49" s="63"/>
      <c r="Z49" s="63"/>
      <c r="AA49" s="63"/>
      <c r="AB49" s="63"/>
      <c r="AC49" s="63"/>
      <c r="AD49" s="63"/>
      <c r="AE49" s="63"/>
      <c r="AF49" s="63"/>
      <c r="AG49" s="63"/>
      <c r="AH49" s="63"/>
      <c r="AI49" s="63"/>
      <c r="AJ49" s="63"/>
      <c r="AK49" s="63"/>
      <c r="AL49" s="63"/>
      <c r="AM49" s="63"/>
      <c r="AN49" s="63"/>
      <c r="AO49" s="63"/>
      <c r="AP49" s="63"/>
      <c r="AQ49" s="63"/>
      <c r="AR49" s="63"/>
      <c r="AS49" s="63"/>
      <c r="AT49" s="63"/>
      <c r="AU49" s="63"/>
      <c r="AV49" s="63"/>
      <c r="AW49" s="63"/>
      <c r="AX49" s="63"/>
      <c r="AY49" s="63"/>
      <c r="AZ49" s="63"/>
      <c r="BA49" s="63"/>
      <c r="BB49" s="63"/>
      <c r="BC49" s="63"/>
      <c r="BD49" s="63"/>
      <c r="BE49" s="63"/>
      <c r="BF49" s="63"/>
      <c r="BG49" s="63"/>
      <c r="BH49" s="63"/>
      <c r="BI49" s="63"/>
      <c r="BJ49" s="63"/>
      <c r="BK49" s="63"/>
      <c r="BL49" s="63"/>
      <c r="BM49" s="63"/>
      <c r="BN49" s="63"/>
      <c r="BO49" s="63"/>
      <c r="BP49" s="63"/>
      <c r="BQ49" s="63"/>
      <c r="BR49" s="63"/>
      <c r="BS49" s="63"/>
      <c r="BT49" s="63"/>
      <c r="BU49" s="63"/>
      <c r="BV49" s="63"/>
      <c r="BW49" s="63"/>
      <c r="BX49" s="63"/>
      <c r="BY49" s="63"/>
      <c r="BZ49" s="63"/>
      <c r="CA49" s="63"/>
      <c r="CB49" s="63"/>
      <c r="CC49" s="63"/>
      <c r="CD49" s="63"/>
      <c r="CE49" s="63"/>
      <c r="CF49" s="63"/>
      <c r="CG49" s="63"/>
      <c r="CH49" s="63"/>
      <c r="CI49" s="63"/>
      <c r="CJ49" s="63"/>
      <c r="CK49" s="63"/>
      <c r="CL49" s="63"/>
      <c r="CM49" s="63"/>
      <c r="CN49" s="63"/>
      <c r="CO49" s="63"/>
      <c r="CP49" s="63"/>
      <c r="CQ49" s="63"/>
      <c r="CR49" s="63"/>
      <c r="CS49" s="63"/>
      <c r="CT49" s="63"/>
      <c r="CU49" s="63"/>
      <c r="CV49" s="63"/>
      <c r="CW49" s="63"/>
      <c r="CX49" s="63"/>
      <c r="CY49" s="63"/>
      <c r="CZ49" s="63"/>
      <c r="DA49" s="63"/>
      <c r="DB49" s="63"/>
      <c r="DC49" s="63"/>
      <c r="DD49" s="63"/>
      <c r="DE49" s="63"/>
      <c r="DF49" s="63"/>
      <c r="DG49" s="63"/>
      <c r="DH49" s="63"/>
      <c r="DI49" s="63"/>
      <c r="DJ49" s="63"/>
      <c r="DK49" s="63"/>
      <c r="DL49" s="63"/>
      <c r="DM49" s="63"/>
      <c r="DN49" s="63"/>
      <c r="DO49" s="63"/>
      <c r="DP49" s="63"/>
      <c r="DQ49" s="63"/>
      <c r="DR49" s="63"/>
      <c r="DS49" s="63"/>
      <c r="DT49" s="63"/>
      <c r="DU49" s="63"/>
      <c r="DV49" s="63"/>
      <c r="DW49" s="63"/>
      <c r="DX49" s="63"/>
      <c r="DY49" s="63"/>
      <c r="DZ49" s="63"/>
      <c r="EA49" s="63"/>
      <c r="EB49" s="63"/>
      <c r="EC49" s="63"/>
      <c r="ED49" s="63"/>
      <c r="EE49" s="63"/>
      <c r="EF49" s="63"/>
      <c r="EG49" s="63"/>
      <c r="EH49" s="63"/>
      <c r="EI49" s="63"/>
      <c r="EJ49" s="63"/>
      <c r="EK49" s="63"/>
      <c r="EL49" s="63"/>
      <c r="EM49" s="63"/>
      <c r="EN49" s="63"/>
      <c r="EO49" s="63"/>
      <c r="EP49" s="63"/>
      <c r="EQ49" s="63"/>
      <c r="ER49" s="63"/>
      <c r="ES49" s="63"/>
      <c r="ET49" s="63"/>
      <c r="EU49" s="63"/>
      <c r="EV49" s="63"/>
      <c r="EW49" s="63"/>
      <c r="EX49" s="63"/>
      <c r="EY49" s="63"/>
      <c r="EZ49" s="63"/>
      <c r="FA49" s="63"/>
      <c r="FB49" s="63"/>
      <c r="FC49" s="63"/>
      <c r="FD49" s="63"/>
      <c r="FE49" s="63"/>
      <c r="FF49" s="63"/>
      <c r="FG49" s="63"/>
      <c r="FH49" s="63"/>
      <c r="FI49" s="63"/>
      <c r="FJ49" s="63"/>
      <c r="FK49" s="63"/>
      <c r="FL49" s="63"/>
      <c r="FM49" s="63"/>
      <c r="FN49" s="63"/>
      <c r="FO49" s="63"/>
      <c r="FP49" s="63"/>
      <c r="FQ49" s="63"/>
      <c r="FR49" s="63"/>
      <c r="FS49" s="63"/>
      <c r="FT49" s="63"/>
      <c r="FU49" s="63"/>
      <c r="FV49" s="63"/>
      <c r="FW49" s="63"/>
      <c r="FX49" s="63"/>
      <c r="FY49" s="63"/>
      <c r="FZ49" s="63"/>
      <c r="GA49" s="63"/>
      <c r="GB49" s="63"/>
      <c r="GC49" s="63"/>
      <c r="GD49" s="63"/>
      <c r="GE49" s="63"/>
      <c r="GF49" s="63"/>
      <c r="GG49" s="63"/>
      <c r="GH49" s="63"/>
      <c r="GI49" s="63"/>
      <c r="GJ49" s="63"/>
      <c r="GK49" s="63"/>
      <c r="GL49" s="63"/>
      <c r="GM49" s="63"/>
      <c r="GN49" s="63"/>
      <c r="GO49" s="63"/>
      <c r="GP49" s="63"/>
      <c r="GQ49" s="63"/>
      <c r="GR49" s="63"/>
      <c r="GS49" s="63"/>
      <c r="GT49" s="63"/>
      <c r="GU49" s="63" t="n">
        <v>576.9</v>
      </c>
      <c r="GV49" s="63" t="n">
        <v>819.5</v>
      </c>
      <c r="GW49" s="63" t="n">
        <v>246.3</v>
      </c>
      <c r="GX49" s="63" t="n">
        <v>197</v>
      </c>
      <c r="GY49" s="63" t="n">
        <v>441.2</v>
      </c>
      <c r="GZ49" s="63" t="n">
        <v>276.7</v>
      </c>
      <c r="HA49" s="63" t="n">
        <v>28.2</v>
      </c>
      <c r="HB49" s="63" t="n">
        <v>0</v>
      </c>
      <c r="HC49" t="n">
        <v>0</v>
      </c>
      <c r="HD49" t="n">
        <v>0</v>
      </c>
      <c r="HE49" t="n">
        <v>0</v>
      </c>
      <c r="HF49"/>
      <c r="HG49"/>
    </row>
    <row r="50">
      <c r="A50" s="63" t="s">
        <v>2575</v>
      </c>
      <c r="B50" s="63"/>
      <c r="C50" s="63"/>
      <c r="D50" s="63"/>
      <c r="E50" s="63"/>
      <c r="F50" s="63"/>
      <c r="G50" s="63"/>
      <c r="H50" s="63"/>
      <c r="I50" s="63"/>
      <c r="J50" s="63"/>
      <c r="K50" s="63"/>
      <c r="L50" s="63"/>
      <c r="M50" s="63"/>
      <c r="N50" s="63"/>
      <c r="O50" s="63"/>
      <c r="P50" s="63"/>
      <c r="Q50" s="63"/>
      <c r="R50" s="63"/>
      <c r="S50" s="63"/>
      <c r="T50" s="63"/>
      <c r="U50" s="63"/>
      <c r="V50" s="63"/>
      <c r="W50" s="63"/>
      <c r="X50" s="63"/>
      <c r="Y50" s="63"/>
      <c r="Z50" s="63"/>
      <c r="AA50" s="63"/>
      <c r="AB50" s="63"/>
      <c r="AC50" s="63"/>
      <c r="AD50" s="63"/>
      <c r="AE50" s="63"/>
      <c r="AF50" s="63"/>
      <c r="AG50" s="63"/>
      <c r="AH50" s="63"/>
      <c r="AI50" s="63"/>
      <c r="AJ50" s="63"/>
      <c r="AK50" s="63"/>
      <c r="AL50" s="63"/>
      <c r="AM50" s="63"/>
      <c r="AN50" s="63"/>
      <c r="AO50" s="63"/>
      <c r="AP50" s="63"/>
      <c r="AQ50" s="63"/>
      <c r="AR50" s="63"/>
      <c r="AS50" s="63"/>
      <c r="AT50" s="63"/>
      <c r="AU50" s="63"/>
      <c r="AV50" s="63"/>
      <c r="AW50" s="63"/>
      <c r="AX50" s="63"/>
      <c r="AY50" s="63"/>
      <c r="AZ50" s="63"/>
      <c r="BA50" s="63"/>
      <c r="BB50" s="63"/>
      <c r="BC50" s="63"/>
      <c r="BD50" s="63"/>
      <c r="BE50" s="63"/>
      <c r="BF50" s="63"/>
      <c r="BG50" s="63"/>
      <c r="BH50" s="63"/>
      <c r="BI50" s="63"/>
      <c r="BJ50" s="63"/>
      <c r="BK50" s="63"/>
      <c r="BL50" s="63"/>
      <c r="BM50" s="63"/>
      <c r="BN50" s="63"/>
      <c r="BO50" s="63"/>
      <c r="BP50" s="63"/>
      <c r="BQ50" s="63"/>
      <c r="BR50" s="63"/>
      <c r="BS50" s="63"/>
      <c r="BT50" s="63"/>
      <c r="BU50" s="63"/>
      <c r="BV50" s="63"/>
      <c r="BW50" s="63"/>
      <c r="BX50" s="63"/>
      <c r="BY50" s="63"/>
      <c r="BZ50" s="63"/>
      <c r="CA50" s="63"/>
      <c r="CB50" s="63"/>
      <c r="CC50" s="63"/>
      <c r="CD50" s="63"/>
      <c r="CE50" s="63"/>
      <c r="CF50" s="63"/>
      <c r="CG50" s="63"/>
      <c r="CH50" s="63"/>
      <c r="CI50" s="63"/>
      <c r="CJ50" s="63"/>
      <c r="CK50" s="63"/>
      <c r="CL50" s="63"/>
      <c r="CM50" s="63"/>
      <c r="CN50" s="63"/>
      <c r="CO50" s="63"/>
      <c r="CP50" s="63"/>
      <c r="CQ50" s="63"/>
      <c r="CR50" s="63"/>
      <c r="CS50" s="63"/>
      <c r="CT50" s="63"/>
      <c r="CU50" s="63"/>
      <c r="CV50" s="63"/>
      <c r="CW50" s="63"/>
      <c r="CX50" s="63"/>
      <c r="CY50" s="63"/>
      <c r="CZ50" s="63"/>
      <c r="DA50" s="63"/>
      <c r="DB50" s="63"/>
      <c r="DC50" s="63"/>
      <c r="DD50" s="63"/>
      <c r="DE50" s="63"/>
      <c r="DF50" s="63"/>
      <c r="DG50" s="63"/>
      <c r="DH50" s="63"/>
      <c r="DI50" s="63"/>
      <c r="DJ50" s="63"/>
      <c r="DK50" s="63"/>
      <c r="DL50" s="63"/>
      <c r="DM50" s="63"/>
      <c r="DN50" s="63"/>
      <c r="DO50" s="63"/>
      <c r="DP50" s="63"/>
      <c r="DQ50" s="63"/>
      <c r="DR50" s="63"/>
      <c r="DS50" s="63"/>
      <c r="DT50" s="63"/>
      <c r="DU50" s="63"/>
      <c r="DV50" s="63"/>
      <c r="DW50" s="63"/>
      <c r="DX50" s="63"/>
      <c r="DY50" s="63"/>
      <c r="DZ50" s="63"/>
      <c r="EA50" s="63"/>
      <c r="EB50" s="63"/>
      <c r="EC50" s="63"/>
      <c r="ED50" s="63"/>
      <c r="EE50" s="63"/>
      <c r="EF50" s="63"/>
      <c r="EG50" s="63"/>
      <c r="EH50" s="63"/>
      <c r="EI50" s="63"/>
      <c r="EJ50" s="63"/>
      <c r="EK50" s="63"/>
      <c r="EL50" s="63"/>
      <c r="EM50" s="63"/>
      <c r="EN50" s="63"/>
      <c r="EO50" s="63"/>
      <c r="EP50" s="63"/>
      <c r="EQ50" s="63"/>
      <c r="ER50" s="63"/>
      <c r="ES50" s="63"/>
      <c r="ET50" s="63"/>
      <c r="EU50" s="63"/>
      <c r="EV50" s="63"/>
      <c r="EW50" s="63"/>
      <c r="EX50" s="63"/>
      <c r="EY50" s="63"/>
      <c r="EZ50" s="63"/>
      <c r="FA50" s="63"/>
      <c r="FB50" s="63"/>
      <c r="FC50" s="63"/>
      <c r="FD50" s="63"/>
      <c r="FE50" s="63"/>
      <c r="FF50" s="63"/>
      <c r="FG50" s="63"/>
      <c r="FH50" s="63"/>
      <c r="FI50" s="63"/>
      <c r="FJ50" s="63"/>
      <c r="FK50" s="63"/>
      <c r="FL50" s="63"/>
      <c r="FM50" s="63"/>
      <c r="FN50" s="63"/>
      <c r="FO50" s="63"/>
      <c r="FP50" s="63"/>
      <c r="FQ50" s="63"/>
      <c r="FR50" s="63"/>
      <c r="FS50" s="63"/>
      <c r="FT50" s="63"/>
      <c r="FU50" s="63"/>
      <c r="FV50" s="63"/>
      <c r="FW50" s="63"/>
      <c r="FX50" s="63"/>
      <c r="FY50" s="63"/>
      <c r="FZ50" s="63"/>
      <c r="GA50" s="63"/>
      <c r="GB50" s="63"/>
      <c r="GC50" s="63"/>
      <c r="GD50" s="63"/>
      <c r="GE50" s="63"/>
      <c r="GF50" s="63"/>
      <c r="GG50" s="63"/>
      <c r="GH50" s="63"/>
      <c r="GI50" s="63"/>
      <c r="GJ50" s="63"/>
      <c r="GK50" s="63"/>
      <c r="GL50" s="63"/>
      <c r="GM50" s="63"/>
      <c r="GN50" s="63"/>
      <c r="GO50" s="63"/>
      <c r="GP50" s="63"/>
      <c r="GQ50" s="63"/>
      <c r="GR50" s="63"/>
      <c r="GS50" s="63"/>
      <c r="GT50" s="63"/>
      <c r="GU50" s="63" t="n">
        <v>63.8</v>
      </c>
      <c r="GV50" s="63" t="n">
        <v>15</v>
      </c>
      <c r="GW50" s="63" t="n">
        <v>0.1</v>
      </c>
      <c r="GX50" s="63" t="n">
        <v>38</v>
      </c>
      <c r="GY50" s="63" t="n">
        <v>47.3</v>
      </c>
      <c r="GZ50" s="63" t="n">
        <v>0.7</v>
      </c>
      <c r="HA50" s="63" t="n">
        <v>0</v>
      </c>
      <c r="HB50" s="63" t="n">
        <v>0.3</v>
      </c>
      <c r="HC50" t="n">
        <v>0.2</v>
      </c>
      <c r="HD50" t="n">
        <v>0.3</v>
      </c>
      <c r="HE50" t="n">
        <v>0.4</v>
      </c>
      <c r="HF50"/>
      <c r="HG50"/>
    </row>
    <row r="51">
      <c r="A51" s="63" t="s">
        <v>2576</v>
      </c>
      <c r="B51" s="63"/>
      <c r="C51" s="63"/>
      <c r="D51" s="63"/>
      <c r="E51" s="63"/>
      <c r="F51" s="63"/>
      <c r="G51" s="63"/>
      <c r="H51" s="63"/>
      <c r="I51" s="63"/>
      <c r="J51" s="63"/>
      <c r="K51" s="63"/>
      <c r="L51" s="63"/>
      <c r="M51" s="63"/>
      <c r="N51" s="63"/>
      <c r="O51" s="63"/>
      <c r="P51" s="63"/>
      <c r="Q51" s="63"/>
      <c r="R51" s="63"/>
      <c r="S51" s="63"/>
      <c r="T51" s="63"/>
      <c r="U51" s="63"/>
      <c r="V51" s="63"/>
      <c r="W51" s="63"/>
      <c r="X51" s="63"/>
      <c r="Y51" s="63"/>
      <c r="Z51" s="63"/>
      <c r="AA51" s="63"/>
      <c r="AB51" s="63"/>
      <c r="AC51" s="63"/>
      <c r="AD51" s="63"/>
      <c r="AE51" s="63"/>
      <c r="AF51" s="63"/>
      <c r="AG51" s="63"/>
      <c r="AH51" s="63"/>
      <c r="AI51" s="63"/>
      <c r="AJ51" s="63"/>
      <c r="AK51" s="63"/>
      <c r="AL51" s="63"/>
      <c r="AM51" s="63"/>
      <c r="AN51" s="63"/>
      <c r="AO51" s="63"/>
      <c r="AP51" s="63"/>
      <c r="AQ51" s="63"/>
      <c r="AR51" s="63"/>
      <c r="AS51" s="63"/>
      <c r="AT51" s="63"/>
      <c r="AU51" s="63"/>
      <c r="AV51" s="63"/>
      <c r="AW51" s="63"/>
      <c r="AX51" s="63"/>
      <c r="AY51" s="63"/>
      <c r="AZ51" s="63"/>
      <c r="BA51" s="63"/>
      <c r="BB51" s="63"/>
      <c r="BC51" s="63"/>
      <c r="BD51" s="63"/>
      <c r="BE51" s="63"/>
      <c r="BF51" s="63"/>
      <c r="BG51" s="63"/>
      <c r="BH51" s="63"/>
      <c r="BI51" s="63"/>
      <c r="BJ51" s="63"/>
      <c r="BK51" s="63"/>
      <c r="BL51" s="63"/>
      <c r="BM51" s="63"/>
      <c r="BN51" s="63"/>
      <c r="BO51" s="63"/>
      <c r="BP51" s="63"/>
      <c r="BQ51" s="63"/>
      <c r="BR51" s="63"/>
      <c r="BS51" s="63"/>
      <c r="BT51" s="63"/>
      <c r="BU51" s="63"/>
      <c r="BV51" s="63"/>
      <c r="BW51" s="63"/>
      <c r="BX51" s="63"/>
      <c r="BY51" s="63"/>
      <c r="BZ51" s="63"/>
      <c r="CA51" s="63"/>
      <c r="CB51" s="63"/>
      <c r="CC51" s="63"/>
      <c r="CD51" s="63"/>
      <c r="CE51" s="63"/>
      <c r="CF51" s="63"/>
      <c r="CG51" s="63"/>
      <c r="CH51" s="63"/>
      <c r="CI51" s="63"/>
      <c r="CJ51" s="63"/>
      <c r="CK51" s="63"/>
      <c r="CL51" s="63"/>
      <c r="CM51" s="63"/>
      <c r="CN51" s="63"/>
      <c r="CO51" s="63"/>
      <c r="CP51" s="63"/>
      <c r="CQ51" s="63"/>
      <c r="CR51" s="63"/>
      <c r="CS51" s="63"/>
      <c r="CT51" s="63"/>
      <c r="CU51" s="63"/>
      <c r="CV51" s="63"/>
      <c r="CW51" s="63"/>
      <c r="CX51" s="63"/>
      <c r="CY51" s="63"/>
      <c r="CZ51" s="63"/>
      <c r="DA51" s="63"/>
      <c r="DB51" s="63"/>
      <c r="DC51" s="63"/>
      <c r="DD51" s="63"/>
      <c r="DE51" s="63"/>
      <c r="DF51" s="63"/>
      <c r="DG51" s="63"/>
      <c r="DH51" s="63"/>
      <c r="DI51" s="63"/>
      <c r="DJ51" s="63"/>
      <c r="DK51" s="63"/>
      <c r="DL51" s="63"/>
      <c r="DM51" s="63"/>
      <c r="DN51" s="63"/>
      <c r="DO51" s="63"/>
      <c r="DP51" s="63"/>
      <c r="DQ51" s="63"/>
      <c r="DR51" s="63"/>
      <c r="DS51" s="63"/>
      <c r="DT51" s="63"/>
      <c r="DU51" s="63"/>
      <c r="DV51" s="63"/>
      <c r="DW51" s="63"/>
      <c r="DX51" s="63"/>
      <c r="DY51" s="63"/>
      <c r="DZ51" s="63"/>
      <c r="EA51" s="63"/>
      <c r="EB51" s="63"/>
      <c r="EC51" s="63"/>
      <c r="ED51" s="63"/>
      <c r="EE51" s="63"/>
      <c r="EF51" s="63"/>
      <c r="EG51" s="63"/>
      <c r="EH51" s="63"/>
      <c r="EI51" s="63"/>
      <c r="EJ51" s="63"/>
      <c r="EK51" s="63"/>
      <c r="EL51" s="63"/>
      <c r="EM51" s="63"/>
      <c r="EN51" s="63"/>
      <c r="EO51" s="63"/>
      <c r="EP51" s="63"/>
      <c r="EQ51" s="63"/>
      <c r="ER51" s="63"/>
      <c r="ES51" s="63"/>
      <c r="ET51" s="63"/>
      <c r="EU51" s="63"/>
      <c r="EV51" s="63"/>
      <c r="EW51" s="63"/>
      <c r="EX51" s="63"/>
      <c r="EY51" s="63"/>
      <c r="EZ51" s="63"/>
      <c r="FA51" s="63"/>
      <c r="FB51" s="63"/>
      <c r="FC51" s="63"/>
      <c r="FD51" s="63"/>
      <c r="FE51" s="63"/>
      <c r="FF51" s="63"/>
      <c r="FG51" s="63"/>
      <c r="FH51" s="63"/>
      <c r="FI51" s="63"/>
      <c r="FJ51" s="63"/>
      <c r="FK51" s="63"/>
      <c r="FL51" s="63"/>
      <c r="FM51" s="63"/>
      <c r="FN51" s="63"/>
      <c r="FO51" s="63"/>
      <c r="FP51" s="63"/>
      <c r="FQ51" s="63"/>
      <c r="FR51" s="63"/>
      <c r="FS51" s="63"/>
      <c r="FT51" s="63"/>
      <c r="FU51" s="63"/>
      <c r="FV51" s="63"/>
      <c r="FW51" s="63"/>
      <c r="FX51" s="63"/>
      <c r="FY51" s="63"/>
      <c r="FZ51" s="63"/>
      <c r="GA51" s="63"/>
      <c r="GB51" s="63"/>
      <c r="GC51" s="63"/>
      <c r="GD51" s="63"/>
      <c r="GE51" s="63"/>
      <c r="GF51" s="63"/>
      <c r="GG51" s="63"/>
      <c r="GH51" s="63"/>
      <c r="GI51" s="63"/>
      <c r="GJ51" s="63"/>
      <c r="GK51" s="63"/>
      <c r="GL51" s="63"/>
      <c r="GM51" s="63"/>
      <c r="GN51" s="63"/>
      <c r="GO51" s="63"/>
      <c r="GP51" s="63"/>
      <c r="GQ51" s="63"/>
      <c r="GR51" s="63"/>
      <c r="GS51" s="63"/>
      <c r="GT51" s="63"/>
      <c r="GU51" s="63" t="n">
        <v>73.3</v>
      </c>
      <c r="GV51" s="63" t="n">
        <v>73.3</v>
      </c>
      <c r="GW51" s="63" t="n">
        <v>73.3</v>
      </c>
      <c r="GX51" s="63" t="n">
        <v>39.8</v>
      </c>
      <c r="GY51" s="63" t="n">
        <v>43</v>
      </c>
      <c r="GZ51" s="63" t="n">
        <v>45.7</v>
      </c>
      <c r="HA51" s="63" t="n">
        <v>51.5</v>
      </c>
      <c r="HB51" s="63" t="n">
        <v>0</v>
      </c>
      <c r="HC51" t="n">
        <v>0</v>
      </c>
      <c r="HD51" t="n">
        <v>0</v>
      </c>
      <c r="HE51" t="n">
        <v>0</v>
      </c>
      <c r="HF51"/>
      <c r="HG51"/>
    </row>
    <row r="52">
      <c r="A52" s="63" t="s">
        <v>2577</v>
      </c>
      <c r="B52" s="63"/>
      <c r="C52" s="63"/>
      <c r="D52" s="63"/>
      <c r="E52" s="63"/>
      <c r="F52" s="63"/>
      <c r="G52" s="63"/>
      <c r="H52" s="63"/>
      <c r="I52" s="63"/>
      <c r="J52" s="63"/>
      <c r="K52" s="63"/>
      <c r="L52" s="63"/>
      <c r="M52" s="63"/>
      <c r="N52" s="63"/>
      <c r="O52" s="63"/>
      <c r="P52" s="63"/>
      <c r="Q52" s="63"/>
      <c r="R52" s="63"/>
      <c r="S52" s="63"/>
      <c r="T52" s="63"/>
      <c r="U52" s="63"/>
      <c r="V52" s="63"/>
      <c r="W52" s="63"/>
      <c r="X52" s="63"/>
      <c r="Y52" s="63"/>
      <c r="Z52" s="63"/>
      <c r="AA52" s="63"/>
      <c r="AB52" s="63"/>
      <c r="AC52" s="63"/>
      <c r="AD52" s="63"/>
      <c r="AE52" s="63"/>
      <c r="AF52" s="63"/>
      <c r="AG52" s="63"/>
      <c r="AH52" s="63"/>
      <c r="AI52" s="63"/>
      <c r="AJ52" s="63"/>
      <c r="AK52" s="63"/>
      <c r="AL52" s="63"/>
      <c r="AM52" s="63"/>
      <c r="AN52" s="63"/>
      <c r="AO52" s="63"/>
      <c r="AP52" s="63"/>
      <c r="AQ52" s="63"/>
      <c r="AR52" s="63"/>
      <c r="AS52" s="63"/>
      <c r="AT52" s="63"/>
      <c r="AU52" s="63"/>
      <c r="AV52" s="63"/>
      <c r="AW52" s="63"/>
      <c r="AX52" s="63"/>
      <c r="AY52" s="63"/>
      <c r="AZ52" s="63"/>
      <c r="BA52" s="63"/>
      <c r="BB52" s="63"/>
      <c r="BC52" s="63"/>
      <c r="BD52" s="63"/>
      <c r="BE52" s="63"/>
      <c r="BF52" s="63"/>
      <c r="BG52" s="63"/>
      <c r="BH52" s="63"/>
      <c r="BI52" s="63"/>
      <c r="BJ52" s="63"/>
      <c r="BK52" s="63"/>
      <c r="BL52" s="63"/>
      <c r="BM52" s="63"/>
      <c r="BN52" s="63"/>
      <c r="BO52" s="63"/>
      <c r="BP52" s="63"/>
      <c r="BQ52" s="63"/>
      <c r="BR52" s="63"/>
      <c r="BS52" s="63"/>
      <c r="BT52" s="63"/>
      <c r="BU52" s="63"/>
      <c r="BV52" s="63"/>
      <c r="BW52" s="63"/>
      <c r="BX52" s="63"/>
      <c r="BY52" s="63"/>
      <c r="BZ52" s="63"/>
      <c r="CA52" s="63"/>
      <c r="CB52" s="63"/>
      <c r="CC52" s="63"/>
      <c r="CD52" s="63"/>
      <c r="CE52" s="63"/>
      <c r="CF52" s="63"/>
      <c r="CG52" s="63"/>
      <c r="CH52" s="63"/>
      <c r="CI52" s="63"/>
      <c r="CJ52" s="63"/>
      <c r="CK52" s="63"/>
      <c r="CL52" s="63"/>
      <c r="CM52" s="63"/>
      <c r="CN52" s="63"/>
      <c r="CO52" s="63"/>
      <c r="CP52" s="63"/>
      <c r="CQ52" s="63"/>
      <c r="CR52" s="63"/>
      <c r="CS52" s="63"/>
      <c r="CT52" s="63"/>
      <c r="CU52" s="63"/>
      <c r="CV52" s="63"/>
      <c r="CW52" s="63"/>
      <c r="CX52" s="63"/>
      <c r="CY52" s="63"/>
      <c r="CZ52" s="63"/>
      <c r="DA52" s="63"/>
      <c r="DB52" s="63"/>
      <c r="DC52" s="63"/>
      <c r="DD52" s="63"/>
      <c r="DE52" s="63"/>
      <c r="DF52" s="63"/>
      <c r="DG52" s="63"/>
      <c r="DH52" s="63"/>
      <c r="DI52" s="63"/>
      <c r="DJ52" s="63"/>
      <c r="DK52" s="63"/>
      <c r="DL52" s="63"/>
      <c r="DM52" s="63"/>
      <c r="DN52" s="63"/>
      <c r="DO52" s="63"/>
      <c r="DP52" s="63"/>
      <c r="DQ52" s="63"/>
      <c r="DR52" s="63"/>
      <c r="DS52" s="63"/>
      <c r="DT52" s="63"/>
      <c r="DU52" s="63"/>
      <c r="DV52" s="63"/>
      <c r="DW52" s="63"/>
      <c r="DX52" s="63"/>
      <c r="DY52" s="63"/>
      <c r="DZ52" s="63"/>
      <c r="EA52" s="63"/>
      <c r="EB52" s="63"/>
      <c r="EC52" s="63"/>
      <c r="ED52" s="63"/>
      <c r="EE52" s="63"/>
      <c r="EF52" s="63"/>
      <c r="EG52" s="63"/>
      <c r="EH52" s="63"/>
      <c r="EI52" s="63"/>
      <c r="EJ52" s="63"/>
      <c r="EK52" s="63"/>
      <c r="EL52" s="63"/>
      <c r="EM52" s="63"/>
      <c r="EN52" s="63"/>
      <c r="EO52" s="63"/>
      <c r="EP52" s="63"/>
      <c r="EQ52" s="63"/>
      <c r="ER52" s="63"/>
      <c r="ES52" s="63"/>
      <c r="ET52" s="63"/>
      <c r="EU52" s="63"/>
      <c r="EV52" s="63"/>
      <c r="EW52" s="63"/>
      <c r="EX52" s="63"/>
      <c r="EY52" s="63"/>
      <c r="EZ52" s="63"/>
      <c r="FA52" s="63"/>
      <c r="FB52" s="63"/>
      <c r="FC52" s="63"/>
      <c r="FD52" s="63"/>
      <c r="FE52" s="63"/>
      <c r="FF52" s="63"/>
      <c r="FG52" s="63"/>
      <c r="FH52" s="63"/>
      <c r="FI52" s="63"/>
      <c r="FJ52" s="63"/>
      <c r="FK52" s="63"/>
      <c r="FL52" s="63"/>
      <c r="FM52" s="63"/>
      <c r="FN52" s="63"/>
      <c r="FO52" s="63"/>
      <c r="FP52" s="63"/>
      <c r="FQ52" s="63"/>
      <c r="FR52" s="63"/>
      <c r="FS52" s="63"/>
      <c r="FT52" s="63"/>
      <c r="FU52" s="63"/>
      <c r="FV52" s="63"/>
      <c r="FW52" s="63"/>
      <c r="FX52" s="63"/>
      <c r="FY52" s="63"/>
      <c r="FZ52" s="63"/>
      <c r="GA52" s="63"/>
      <c r="GB52" s="63"/>
      <c r="GC52" s="63"/>
      <c r="GD52" s="63"/>
      <c r="GE52" s="63"/>
      <c r="GF52" s="63"/>
      <c r="GG52" s="63"/>
      <c r="GH52" s="63"/>
      <c r="GI52" s="63"/>
      <c r="GJ52" s="63"/>
      <c r="GK52" s="63"/>
      <c r="GL52" s="63"/>
      <c r="GM52" s="63"/>
      <c r="GN52" s="63"/>
      <c r="GO52" s="63"/>
      <c r="GP52" s="63"/>
      <c r="GQ52" s="63"/>
      <c r="GR52" s="63"/>
      <c r="GS52" s="63"/>
      <c r="GT52" s="63"/>
      <c r="GU52" s="63" t="n">
        <v>22</v>
      </c>
      <c r="GV52" s="63" t="n">
        <v>25.3</v>
      </c>
      <c r="GW52" s="63" t="n">
        <v>11.8</v>
      </c>
      <c r="GX52" s="63" t="n">
        <v>11.9</v>
      </c>
      <c r="GY52" s="63" t="n">
        <v>11.3</v>
      </c>
      <c r="GZ52" s="63" t="n">
        <v>13.6</v>
      </c>
      <c r="HA52" s="63" t="n">
        <v>19</v>
      </c>
      <c r="HB52" s="63" t="n">
        <v>21.8</v>
      </c>
      <c r="HC52" t="n">
        <v>22.3</v>
      </c>
      <c r="HD52" t="n">
        <v>20.2</v>
      </c>
      <c r="HE52" t="n">
        <v>15.8</v>
      </c>
      <c r="HF52"/>
      <c r="HG52"/>
    </row>
    <row r="53">
      <c r="A53" s="63" t="s">
        <v>2578</v>
      </c>
      <c r="B53" s="63"/>
      <c r="C53" s="63"/>
      <c r="D53" s="63"/>
      <c r="E53" s="63"/>
      <c r="F53" s="63"/>
      <c r="G53" s="63"/>
      <c r="H53" s="63"/>
      <c r="I53" s="63"/>
      <c r="J53" s="63"/>
      <c r="K53" s="63"/>
      <c r="L53" s="63"/>
      <c r="M53" s="63"/>
      <c r="N53" s="63"/>
      <c r="O53" s="63"/>
      <c r="P53" s="63"/>
      <c r="Q53" s="63"/>
      <c r="R53" s="63"/>
      <c r="S53" s="63"/>
      <c r="T53" s="63"/>
      <c r="U53" s="63"/>
      <c r="V53" s="63"/>
      <c r="W53" s="63"/>
      <c r="X53" s="63"/>
      <c r="Y53" s="63"/>
      <c r="Z53" s="63"/>
      <c r="AA53" s="63"/>
      <c r="AB53" s="63"/>
      <c r="AC53" s="63"/>
      <c r="AD53" s="63"/>
      <c r="AE53" s="63"/>
      <c r="AF53" s="63"/>
      <c r="AG53" s="63"/>
      <c r="AH53" s="63"/>
      <c r="AI53" s="63"/>
      <c r="AJ53" s="63"/>
      <c r="AK53" s="63"/>
      <c r="AL53" s="63"/>
      <c r="AM53" s="63"/>
      <c r="AN53" s="63"/>
      <c r="AO53" s="63"/>
      <c r="AP53" s="63"/>
      <c r="AQ53" s="63"/>
      <c r="AR53" s="63"/>
      <c r="AS53" s="63"/>
      <c r="AT53" s="63"/>
      <c r="AU53" s="63"/>
      <c r="AV53" s="63"/>
      <c r="AW53" s="63"/>
      <c r="AX53" s="63"/>
      <c r="AY53" s="63"/>
      <c r="AZ53" s="63"/>
      <c r="BA53" s="63"/>
      <c r="BB53" s="63"/>
      <c r="BC53" s="63"/>
      <c r="BD53" s="63"/>
      <c r="BE53" s="63"/>
      <c r="BF53" s="63"/>
      <c r="BG53" s="63"/>
      <c r="BH53" s="63"/>
      <c r="BI53" s="63"/>
      <c r="BJ53" s="63"/>
      <c r="BK53" s="63"/>
      <c r="BL53" s="63"/>
      <c r="BM53" s="63"/>
      <c r="BN53" s="63"/>
      <c r="BO53" s="63"/>
      <c r="BP53" s="63"/>
      <c r="BQ53" s="63"/>
      <c r="BR53" s="63"/>
      <c r="BS53" s="63"/>
      <c r="BT53" s="63"/>
      <c r="BU53" s="63"/>
      <c r="BV53" s="63"/>
      <c r="BW53" s="63"/>
      <c r="BX53" s="63"/>
      <c r="BY53" s="63"/>
      <c r="BZ53" s="63"/>
      <c r="CA53" s="63"/>
      <c r="CB53" s="63"/>
      <c r="CC53" s="63"/>
      <c r="CD53" s="63"/>
      <c r="CE53" s="63"/>
      <c r="CF53" s="63"/>
      <c r="CG53" s="63"/>
      <c r="CH53" s="63"/>
      <c r="CI53" s="63"/>
      <c r="CJ53" s="63"/>
      <c r="CK53" s="63"/>
      <c r="CL53" s="63"/>
      <c r="CM53" s="63"/>
      <c r="CN53" s="63"/>
      <c r="CO53" s="63"/>
      <c r="CP53" s="63"/>
      <c r="CQ53" s="63"/>
      <c r="CR53" s="63"/>
      <c r="CS53" s="63"/>
      <c r="CT53" s="63"/>
      <c r="CU53" s="63"/>
      <c r="CV53" s="63"/>
      <c r="CW53" s="63"/>
      <c r="CX53" s="63"/>
      <c r="CY53" s="63"/>
      <c r="CZ53" s="63"/>
      <c r="DA53" s="63"/>
      <c r="DB53" s="63"/>
      <c r="DC53" s="63"/>
      <c r="DD53" s="63"/>
      <c r="DE53" s="63"/>
      <c r="DF53" s="63"/>
      <c r="DG53" s="63"/>
      <c r="DH53" s="63"/>
      <c r="DI53" s="63"/>
      <c r="DJ53" s="63"/>
      <c r="DK53" s="63"/>
      <c r="DL53" s="63"/>
      <c r="DM53" s="63"/>
      <c r="DN53" s="63"/>
      <c r="DO53" s="63"/>
      <c r="DP53" s="63"/>
      <c r="DQ53" s="63"/>
      <c r="DR53" s="63"/>
      <c r="DS53" s="63"/>
      <c r="DT53" s="63"/>
      <c r="DU53" s="63"/>
      <c r="DV53" s="63"/>
      <c r="DW53" s="63"/>
      <c r="DX53" s="63"/>
      <c r="DY53" s="63"/>
      <c r="DZ53" s="63"/>
      <c r="EA53" s="63"/>
      <c r="EB53" s="63"/>
      <c r="EC53" s="63"/>
      <c r="ED53" s="63"/>
      <c r="EE53" s="63"/>
      <c r="EF53" s="63"/>
      <c r="EG53" s="63"/>
      <c r="EH53" s="63"/>
      <c r="EI53" s="63"/>
      <c r="EJ53" s="63"/>
      <c r="EK53" s="63"/>
      <c r="EL53" s="63"/>
      <c r="EM53" s="63"/>
      <c r="EN53" s="63"/>
      <c r="EO53" s="63"/>
      <c r="EP53" s="63"/>
      <c r="EQ53" s="63"/>
      <c r="ER53" s="63"/>
      <c r="ES53" s="63"/>
      <c r="ET53" s="63"/>
      <c r="EU53" s="63"/>
      <c r="EV53" s="63"/>
      <c r="EW53" s="63"/>
      <c r="EX53" s="63"/>
      <c r="EY53" s="63"/>
      <c r="EZ53" s="63"/>
      <c r="FA53" s="63"/>
      <c r="FB53" s="63"/>
      <c r="FC53" s="63"/>
      <c r="FD53" s="63"/>
      <c r="FE53" s="63"/>
      <c r="FF53" s="63"/>
      <c r="FG53" s="63"/>
      <c r="FH53" s="63"/>
      <c r="FI53" s="63"/>
      <c r="FJ53" s="63"/>
      <c r="FK53" s="63"/>
      <c r="FL53" s="63"/>
      <c r="FM53" s="63"/>
      <c r="FN53" s="63"/>
      <c r="FO53" s="63"/>
      <c r="FP53" s="63"/>
      <c r="FQ53" s="63"/>
      <c r="FR53" s="63"/>
      <c r="FS53" s="63"/>
      <c r="FT53" s="63"/>
      <c r="FU53" s="63"/>
      <c r="FV53" s="63"/>
      <c r="FW53" s="63"/>
      <c r="FX53" s="63"/>
      <c r="FY53" s="63"/>
      <c r="FZ53" s="63"/>
      <c r="GA53" s="63"/>
      <c r="GB53" s="63"/>
      <c r="GC53" s="63"/>
      <c r="GD53" s="63"/>
      <c r="GE53" s="63"/>
      <c r="GF53" s="63"/>
      <c r="GG53" s="63"/>
      <c r="GH53" s="63"/>
      <c r="GI53" s="63"/>
      <c r="GJ53" s="63"/>
      <c r="GK53" s="63"/>
      <c r="GL53" s="63"/>
      <c r="GM53" s="63"/>
      <c r="GN53" s="63"/>
      <c r="GO53" s="63"/>
      <c r="GP53" s="63"/>
      <c r="GQ53" s="63"/>
      <c r="GR53" s="63"/>
      <c r="GS53" s="63"/>
      <c r="GT53" s="63"/>
      <c r="GU53" s="63" t="n">
        <v>16.9</v>
      </c>
      <c r="GV53" s="63" t="n">
        <v>18.4</v>
      </c>
      <c r="GW53" s="63" t="n">
        <v>46.2</v>
      </c>
      <c r="GX53" s="63" t="n">
        <v>0.9</v>
      </c>
      <c r="GY53" s="63" t="n">
        <v>14.1</v>
      </c>
      <c r="GZ53" s="63" t="n">
        <v>8.6</v>
      </c>
      <c r="HA53" s="63" t="n">
        <v>1.2</v>
      </c>
      <c r="HB53" s="63" t="n">
        <v>0.6</v>
      </c>
      <c r="HC53" t="n">
        <v>0</v>
      </c>
      <c r="HD53" t="n">
        <v>0</v>
      </c>
      <c r="HE53" t="n">
        <v>0</v>
      </c>
      <c r="HF53"/>
      <c r="HG53"/>
    </row>
    <row r="54">
      <c r="A54" s="63" t="s">
        <v>2579</v>
      </c>
      <c r="B54" s="63"/>
      <c r="C54" s="63"/>
      <c r="D54" s="63"/>
      <c r="E54" s="63"/>
      <c r="F54" s="63"/>
      <c r="G54" s="63"/>
      <c r="H54" s="63"/>
      <c r="I54" s="63"/>
      <c r="J54" s="63"/>
      <c r="K54" s="63"/>
      <c r="L54" s="63"/>
      <c r="M54" s="63"/>
      <c r="N54" s="63"/>
      <c r="O54" s="63"/>
      <c r="P54" s="63"/>
      <c r="Q54" s="63"/>
      <c r="R54" s="63"/>
      <c r="S54" s="63"/>
      <c r="T54" s="63"/>
      <c r="U54" s="63"/>
      <c r="V54" s="63"/>
      <c r="W54" s="63"/>
      <c r="X54" s="63"/>
      <c r="Y54" s="63"/>
      <c r="Z54" s="63"/>
      <c r="AA54" s="63"/>
      <c r="AB54" s="63"/>
      <c r="AC54" s="63"/>
      <c r="AD54" s="63"/>
      <c r="AE54" s="63"/>
      <c r="AF54" s="63"/>
      <c r="AG54" s="63"/>
      <c r="AH54" s="63"/>
      <c r="AI54" s="63"/>
      <c r="AJ54" s="63"/>
      <c r="AK54" s="63"/>
      <c r="AL54" s="63"/>
      <c r="AM54" s="63"/>
      <c r="AN54" s="63"/>
      <c r="AO54" s="63"/>
      <c r="AP54" s="63"/>
      <c r="AQ54" s="63"/>
      <c r="AR54" s="63"/>
      <c r="AS54" s="63"/>
      <c r="AT54" s="63"/>
      <c r="AU54" s="63"/>
      <c r="AV54" s="63"/>
      <c r="AW54" s="63"/>
      <c r="AX54" s="63"/>
      <c r="AY54" s="63"/>
      <c r="AZ54" s="63"/>
      <c r="BA54" s="63"/>
      <c r="BB54" s="63"/>
      <c r="BC54" s="63"/>
      <c r="BD54" s="63"/>
      <c r="BE54" s="63"/>
      <c r="BF54" s="63"/>
      <c r="BG54" s="63"/>
      <c r="BH54" s="63"/>
      <c r="BI54" s="63"/>
      <c r="BJ54" s="63"/>
      <c r="BK54" s="63"/>
      <c r="BL54" s="63"/>
      <c r="BM54" s="63"/>
      <c r="BN54" s="63"/>
      <c r="BO54" s="63"/>
      <c r="BP54" s="63"/>
      <c r="BQ54" s="63"/>
      <c r="BR54" s="63"/>
      <c r="BS54" s="63"/>
      <c r="BT54" s="63"/>
      <c r="BU54" s="63"/>
      <c r="BV54" s="63"/>
      <c r="BW54" s="63"/>
      <c r="BX54" s="63"/>
      <c r="BY54" s="63"/>
      <c r="BZ54" s="63"/>
      <c r="CA54" s="63"/>
      <c r="CB54" s="63"/>
      <c r="CC54" s="63"/>
      <c r="CD54" s="63"/>
      <c r="CE54" s="63"/>
      <c r="CF54" s="63"/>
      <c r="CG54" s="63"/>
      <c r="CH54" s="63"/>
      <c r="CI54" s="63"/>
      <c r="CJ54" s="63"/>
      <c r="CK54" s="63"/>
      <c r="CL54" s="63"/>
      <c r="CM54" s="63"/>
      <c r="CN54" s="63"/>
      <c r="CO54" s="63"/>
      <c r="CP54" s="63"/>
      <c r="CQ54" s="63"/>
      <c r="CR54" s="63"/>
      <c r="CS54" s="63"/>
      <c r="CT54" s="63"/>
      <c r="CU54" s="63"/>
      <c r="CV54" s="63"/>
      <c r="CW54" s="63"/>
      <c r="CX54" s="63"/>
      <c r="CY54" s="63"/>
      <c r="CZ54" s="63"/>
      <c r="DA54" s="63"/>
      <c r="DB54" s="63"/>
      <c r="DC54" s="63"/>
      <c r="DD54" s="63"/>
      <c r="DE54" s="63"/>
      <c r="DF54" s="63"/>
      <c r="DG54" s="63"/>
      <c r="DH54" s="63"/>
      <c r="DI54" s="63"/>
      <c r="DJ54" s="63"/>
      <c r="DK54" s="63"/>
      <c r="DL54" s="63"/>
      <c r="DM54" s="63"/>
      <c r="DN54" s="63"/>
      <c r="DO54" s="63"/>
      <c r="DP54" s="63"/>
      <c r="DQ54" s="63"/>
      <c r="DR54" s="63"/>
      <c r="DS54" s="63"/>
      <c r="DT54" s="63"/>
      <c r="DU54" s="63"/>
      <c r="DV54" s="63"/>
      <c r="DW54" s="63"/>
      <c r="DX54" s="63"/>
      <c r="DY54" s="63"/>
      <c r="DZ54" s="63"/>
      <c r="EA54" s="63"/>
      <c r="EB54" s="63"/>
      <c r="EC54" s="63"/>
      <c r="ED54" s="63"/>
      <c r="EE54" s="63"/>
      <c r="EF54" s="63"/>
      <c r="EG54" s="63"/>
      <c r="EH54" s="63"/>
      <c r="EI54" s="63"/>
      <c r="EJ54" s="63"/>
      <c r="EK54" s="63"/>
      <c r="EL54" s="63"/>
      <c r="EM54" s="63"/>
      <c r="EN54" s="63"/>
      <c r="EO54" s="63"/>
      <c r="EP54" s="63"/>
      <c r="EQ54" s="63"/>
      <c r="ER54" s="63"/>
      <c r="ES54" s="63"/>
      <c r="ET54" s="63"/>
      <c r="EU54" s="63"/>
      <c r="EV54" s="63"/>
      <c r="EW54" s="63"/>
      <c r="EX54" s="63"/>
      <c r="EY54" s="63"/>
      <c r="EZ54" s="63"/>
      <c r="FA54" s="63"/>
      <c r="FB54" s="63"/>
      <c r="FC54" s="63"/>
      <c r="FD54" s="63"/>
      <c r="FE54" s="63"/>
      <c r="FF54" s="63"/>
      <c r="FG54" s="63"/>
      <c r="FH54" s="63"/>
      <c r="FI54" s="63"/>
      <c r="FJ54" s="63"/>
      <c r="FK54" s="63"/>
      <c r="FL54" s="63"/>
      <c r="FM54" s="63"/>
      <c r="FN54" s="63"/>
      <c r="FO54" s="63"/>
      <c r="FP54" s="63"/>
      <c r="FQ54" s="63"/>
      <c r="FR54" s="63"/>
      <c r="FS54" s="63"/>
      <c r="FT54" s="63"/>
      <c r="FU54" s="63"/>
      <c r="FV54" s="63"/>
      <c r="FW54" s="63"/>
      <c r="FX54" s="63"/>
      <c r="FY54" s="63"/>
      <c r="FZ54" s="63"/>
      <c r="GA54" s="63"/>
      <c r="GB54" s="63"/>
      <c r="GC54" s="63"/>
      <c r="GD54" s="63"/>
      <c r="GE54" s="63"/>
      <c r="GF54" s="63"/>
      <c r="GG54" s="63"/>
      <c r="GH54" s="63"/>
      <c r="GI54" s="63"/>
      <c r="GJ54" s="63"/>
      <c r="GK54" s="63"/>
      <c r="GL54" s="63"/>
      <c r="GM54" s="63"/>
      <c r="GN54" s="63"/>
      <c r="GO54" s="63"/>
      <c r="GP54" s="63"/>
      <c r="GQ54" s="63"/>
      <c r="GR54" s="63"/>
      <c r="GS54" s="63"/>
      <c r="GT54" s="63"/>
      <c r="GU54" s="63" t="n">
        <v>96.6</v>
      </c>
      <c r="GV54" s="63" t="n">
        <v>35.1</v>
      </c>
      <c r="GW54" s="63" t="n">
        <v>20.7</v>
      </c>
      <c r="GX54" s="63" t="n">
        <v>15.4</v>
      </c>
      <c r="GY54" s="63" t="n">
        <v>9.6</v>
      </c>
      <c r="GZ54" s="63" t="n">
        <v>13.5</v>
      </c>
      <c r="HA54" s="63" t="n">
        <v>23.2</v>
      </c>
      <c r="HB54" s="63" t="n">
        <v>19.3</v>
      </c>
      <c r="HC54" t="n">
        <v>14.4</v>
      </c>
      <c r="HD54" t="n">
        <v>5.9</v>
      </c>
      <c r="HE54" t="n">
        <v>3.6</v>
      </c>
      <c r="HF54"/>
      <c r="HG54"/>
    </row>
    <row r="55">
      <c r="A55" s="63" t="s">
        <v>2580</v>
      </c>
      <c r="B55" s="63"/>
      <c r="C55" s="63"/>
      <c r="D55" s="63"/>
      <c r="E55" s="63"/>
      <c r="F55" s="63"/>
      <c r="G55" s="63"/>
      <c r="H55" s="63"/>
      <c r="I55" s="63"/>
      <c r="J55" s="63"/>
      <c r="K55" s="63"/>
      <c r="L55" s="63"/>
      <c r="M55" s="63"/>
      <c r="N55" s="63"/>
      <c r="O55" s="63"/>
      <c r="P55" s="63"/>
      <c r="Q55" s="63"/>
      <c r="R55" s="63"/>
      <c r="S55" s="63"/>
      <c r="T55" s="63"/>
      <c r="U55" s="63"/>
      <c r="V55" s="63"/>
      <c r="W55" s="63"/>
      <c r="X55" s="63"/>
      <c r="Y55" s="63"/>
      <c r="Z55" s="63"/>
      <c r="AA55" s="63"/>
      <c r="AB55" s="63"/>
      <c r="AC55" s="63"/>
      <c r="AD55" s="63"/>
      <c r="AE55" s="63"/>
      <c r="AF55" s="63"/>
      <c r="AG55" s="63"/>
      <c r="AH55" s="63"/>
      <c r="AI55" s="63"/>
      <c r="AJ55" s="63"/>
      <c r="AK55" s="63"/>
      <c r="AL55" s="63"/>
      <c r="AM55" s="63"/>
      <c r="AN55" s="63"/>
      <c r="AO55" s="63"/>
      <c r="AP55" s="63"/>
      <c r="AQ55" s="63"/>
      <c r="AR55" s="63"/>
      <c r="AS55" s="63"/>
      <c r="AT55" s="63"/>
      <c r="AU55" s="63"/>
      <c r="AV55" s="63"/>
      <c r="AW55" s="63"/>
      <c r="AX55" s="63"/>
      <c r="AY55" s="63"/>
      <c r="AZ55" s="63"/>
      <c r="BA55" s="63"/>
      <c r="BB55" s="63"/>
      <c r="BC55" s="63"/>
      <c r="BD55" s="63"/>
      <c r="BE55" s="63"/>
      <c r="BF55" s="63"/>
      <c r="BG55" s="63"/>
      <c r="BH55" s="63"/>
      <c r="BI55" s="63"/>
      <c r="BJ55" s="63"/>
      <c r="BK55" s="63"/>
      <c r="BL55" s="63"/>
      <c r="BM55" s="63"/>
      <c r="BN55" s="63"/>
      <c r="BO55" s="63"/>
      <c r="BP55" s="63"/>
      <c r="BQ55" s="63"/>
      <c r="BR55" s="63"/>
      <c r="BS55" s="63"/>
      <c r="BT55" s="63"/>
      <c r="BU55" s="63"/>
      <c r="BV55" s="63"/>
      <c r="BW55" s="63"/>
      <c r="BX55" s="63"/>
      <c r="BY55" s="63"/>
      <c r="BZ55" s="63"/>
      <c r="CA55" s="63"/>
      <c r="CB55" s="63"/>
      <c r="CC55" s="63"/>
      <c r="CD55" s="63"/>
      <c r="CE55" s="63"/>
      <c r="CF55" s="63"/>
      <c r="CG55" s="63"/>
      <c r="CH55" s="63"/>
      <c r="CI55" s="63"/>
      <c r="CJ55" s="63"/>
      <c r="CK55" s="63"/>
      <c r="CL55" s="63"/>
      <c r="CM55" s="63"/>
      <c r="CN55" s="63"/>
      <c r="CO55" s="63"/>
      <c r="CP55" s="63"/>
      <c r="CQ55" s="63"/>
      <c r="CR55" s="63"/>
      <c r="CS55" s="63"/>
      <c r="CT55" s="63"/>
      <c r="CU55" s="63"/>
      <c r="CV55" s="63"/>
      <c r="CW55" s="63"/>
      <c r="CX55" s="63"/>
      <c r="CY55" s="63"/>
      <c r="CZ55" s="63"/>
      <c r="DA55" s="63"/>
      <c r="DB55" s="63"/>
      <c r="DC55" s="63"/>
      <c r="DD55" s="63"/>
      <c r="DE55" s="63"/>
      <c r="DF55" s="63"/>
      <c r="DG55" s="63"/>
      <c r="DH55" s="63"/>
      <c r="DI55" s="63"/>
      <c r="DJ55" s="63"/>
      <c r="DK55" s="63"/>
      <c r="DL55" s="63"/>
      <c r="DM55" s="63"/>
      <c r="DN55" s="63"/>
      <c r="DO55" s="63"/>
      <c r="DP55" s="63"/>
      <c r="DQ55" s="63"/>
      <c r="DR55" s="63"/>
      <c r="DS55" s="63"/>
      <c r="DT55" s="63"/>
      <c r="DU55" s="63"/>
      <c r="DV55" s="63"/>
      <c r="DW55" s="63"/>
      <c r="DX55" s="63"/>
      <c r="DY55" s="63"/>
      <c r="DZ55" s="63"/>
      <c r="EA55" s="63"/>
      <c r="EB55" s="63"/>
      <c r="EC55" s="63"/>
      <c r="ED55" s="63"/>
      <c r="EE55" s="63"/>
      <c r="EF55" s="63"/>
      <c r="EG55" s="63"/>
      <c r="EH55" s="63"/>
      <c r="EI55" s="63"/>
      <c r="EJ55" s="63"/>
      <c r="EK55" s="63"/>
      <c r="EL55" s="63"/>
      <c r="EM55" s="63"/>
      <c r="EN55" s="63"/>
      <c r="EO55" s="63"/>
      <c r="EP55" s="63"/>
      <c r="EQ55" s="63"/>
      <c r="ER55" s="63"/>
      <c r="ES55" s="63"/>
      <c r="ET55" s="63"/>
      <c r="EU55" s="63"/>
      <c r="EV55" s="63"/>
      <c r="EW55" s="63"/>
      <c r="EX55" s="63"/>
      <c r="EY55" s="63"/>
      <c r="EZ55" s="63"/>
      <c r="FA55" s="63"/>
      <c r="FB55" s="63"/>
      <c r="FC55" s="63"/>
      <c r="FD55" s="63"/>
      <c r="FE55" s="63"/>
      <c r="FF55" s="63"/>
      <c r="FG55" s="63"/>
      <c r="FH55" s="63"/>
      <c r="FI55" s="63"/>
      <c r="FJ55" s="63"/>
      <c r="FK55" s="63"/>
      <c r="FL55" s="63"/>
      <c r="FM55" s="63"/>
      <c r="FN55" s="63"/>
      <c r="FO55" s="63"/>
      <c r="FP55" s="63"/>
      <c r="FQ55" s="63"/>
      <c r="FR55" s="63"/>
      <c r="FS55" s="63"/>
      <c r="FT55" s="63"/>
      <c r="FU55" s="63"/>
      <c r="FV55" s="63"/>
      <c r="FW55" s="63"/>
      <c r="FX55" s="63"/>
      <c r="FY55" s="63"/>
      <c r="FZ55" s="63"/>
      <c r="GA55" s="63"/>
      <c r="GB55" s="63"/>
      <c r="GC55" s="63"/>
      <c r="GD55" s="63"/>
      <c r="GE55" s="63"/>
      <c r="GF55" s="63"/>
      <c r="GG55" s="63"/>
      <c r="GH55" s="63"/>
      <c r="GI55" s="63"/>
      <c r="GJ55" s="63"/>
      <c r="GK55" s="63"/>
      <c r="GL55" s="63"/>
      <c r="GM55" s="63"/>
      <c r="GN55" s="63"/>
      <c r="GO55" s="63"/>
      <c r="GP55" s="63"/>
      <c r="GQ55" s="63"/>
      <c r="GR55" s="63"/>
      <c r="GS55" s="63"/>
      <c r="GT55" s="63"/>
      <c r="GU55" s="63" t="n">
        <v>140</v>
      </c>
      <c r="GV55" s="63" t="n">
        <v>140</v>
      </c>
      <c r="GW55" s="63" t="n">
        <v>140</v>
      </c>
      <c r="GX55" s="63" t="n">
        <v>4.8</v>
      </c>
      <c r="GY55" s="63" t="n">
        <v>4.4</v>
      </c>
      <c r="GZ55" s="63" t="n">
        <v>5.3</v>
      </c>
      <c r="HA55" s="63" t="n">
        <v>4.7</v>
      </c>
      <c r="HB55" s="63" t="n">
        <v>0</v>
      </c>
      <c r="HC55" t="n">
        <v>0</v>
      </c>
      <c r="HD55" t="n">
        <v>0</v>
      </c>
      <c r="HE55" t="n">
        <v>0</v>
      </c>
      <c r="HF55"/>
      <c r="HG55"/>
    </row>
    <row r="56">
      <c r="A56" s="63" t="s">
        <v>2581</v>
      </c>
      <c r="B56" s="63"/>
      <c r="C56" s="63"/>
      <c r="D56" s="63"/>
      <c r="E56" s="63"/>
      <c r="F56" s="63"/>
      <c r="G56" s="63"/>
      <c r="H56" s="63"/>
      <c r="I56" s="63"/>
      <c r="J56" s="63"/>
      <c r="K56" s="63"/>
      <c r="L56" s="63"/>
      <c r="M56" s="63"/>
      <c r="N56" s="63"/>
      <c r="O56" s="63"/>
      <c r="P56" s="63"/>
      <c r="Q56" s="63"/>
      <c r="R56" s="63"/>
      <c r="S56" s="63"/>
      <c r="T56" s="63"/>
      <c r="U56" s="63"/>
      <c r="V56" s="63"/>
      <c r="W56" s="63"/>
      <c r="X56" s="63"/>
      <c r="Y56" s="63"/>
      <c r="Z56" s="63"/>
      <c r="AA56" s="63"/>
      <c r="AB56" s="63"/>
      <c r="AC56" s="63"/>
      <c r="AD56" s="63"/>
      <c r="AE56" s="63"/>
      <c r="AF56" s="63"/>
      <c r="AG56" s="63"/>
      <c r="AH56" s="63"/>
      <c r="AI56" s="63"/>
      <c r="AJ56" s="63"/>
      <c r="AK56" s="63"/>
      <c r="AL56" s="63"/>
      <c r="AM56" s="63"/>
      <c r="AN56" s="63"/>
      <c r="AO56" s="63"/>
      <c r="AP56" s="63"/>
      <c r="AQ56" s="63"/>
      <c r="AR56" s="63"/>
      <c r="AS56" s="63"/>
      <c r="AT56" s="63"/>
      <c r="AU56" s="63"/>
      <c r="AV56" s="63"/>
      <c r="AW56" s="63"/>
      <c r="AX56" s="63"/>
      <c r="AY56" s="63"/>
      <c r="AZ56" s="63"/>
      <c r="BA56" s="63"/>
      <c r="BB56" s="63"/>
      <c r="BC56" s="63"/>
      <c r="BD56" s="63"/>
      <c r="BE56" s="63"/>
      <c r="BF56" s="63"/>
      <c r="BG56" s="63"/>
      <c r="BH56" s="63"/>
      <c r="BI56" s="63"/>
      <c r="BJ56" s="63"/>
      <c r="BK56" s="63"/>
      <c r="BL56" s="63"/>
      <c r="BM56" s="63"/>
      <c r="BN56" s="63"/>
      <c r="BO56" s="63"/>
      <c r="BP56" s="63"/>
      <c r="BQ56" s="63"/>
      <c r="BR56" s="63"/>
      <c r="BS56" s="63"/>
      <c r="BT56" s="63"/>
      <c r="BU56" s="63"/>
      <c r="BV56" s="63"/>
      <c r="BW56" s="63"/>
      <c r="BX56" s="63"/>
      <c r="BY56" s="63"/>
      <c r="BZ56" s="63"/>
      <c r="CA56" s="63"/>
      <c r="CB56" s="63"/>
      <c r="CC56" s="63"/>
      <c r="CD56" s="63"/>
      <c r="CE56" s="63"/>
      <c r="CF56" s="63"/>
      <c r="CG56" s="63"/>
      <c r="CH56" s="63"/>
      <c r="CI56" s="63"/>
      <c r="CJ56" s="63"/>
      <c r="CK56" s="63"/>
      <c r="CL56" s="63"/>
      <c r="CM56" s="63"/>
      <c r="CN56" s="63"/>
      <c r="CO56" s="63"/>
      <c r="CP56" s="63"/>
      <c r="CQ56" s="63"/>
      <c r="CR56" s="63"/>
      <c r="CS56" s="63"/>
      <c r="CT56" s="63"/>
      <c r="CU56" s="63"/>
      <c r="CV56" s="63"/>
      <c r="CW56" s="63"/>
      <c r="CX56" s="63"/>
      <c r="CY56" s="63"/>
      <c r="CZ56" s="63"/>
      <c r="DA56" s="63"/>
      <c r="DB56" s="63"/>
      <c r="DC56" s="63"/>
      <c r="DD56" s="63"/>
      <c r="DE56" s="63"/>
      <c r="DF56" s="63"/>
      <c r="DG56" s="63"/>
      <c r="DH56" s="63"/>
      <c r="DI56" s="63"/>
      <c r="DJ56" s="63"/>
      <c r="DK56" s="63"/>
      <c r="DL56" s="63"/>
      <c r="DM56" s="63"/>
      <c r="DN56" s="63"/>
      <c r="DO56" s="63"/>
      <c r="DP56" s="63"/>
      <c r="DQ56" s="63"/>
      <c r="DR56" s="63"/>
      <c r="DS56" s="63"/>
      <c r="DT56" s="63"/>
      <c r="DU56" s="63"/>
      <c r="DV56" s="63"/>
      <c r="DW56" s="63"/>
      <c r="DX56" s="63"/>
      <c r="DY56" s="63"/>
      <c r="DZ56" s="63"/>
      <c r="EA56" s="63"/>
      <c r="EB56" s="63"/>
      <c r="EC56" s="63"/>
      <c r="ED56" s="63"/>
      <c r="EE56" s="63"/>
      <c r="EF56" s="63"/>
      <c r="EG56" s="63"/>
      <c r="EH56" s="63"/>
      <c r="EI56" s="63"/>
      <c r="EJ56" s="63"/>
      <c r="EK56" s="63"/>
      <c r="EL56" s="63"/>
      <c r="EM56" s="63"/>
      <c r="EN56" s="63"/>
      <c r="EO56" s="63"/>
      <c r="EP56" s="63"/>
      <c r="EQ56" s="63"/>
      <c r="ER56" s="63"/>
      <c r="ES56" s="63"/>
      <c r="ET56" s="63"/>
      <c r="EU56" s="63"/>
      <c r="EV56" s="63"/>
      <c r="EW56" s="63"/>
      <c r="EX56" s="63"/>
      <c r="EY56" s="63"/>
      <c r="EZ56" s="63"/>
      <c r="FA56" s="63"/>
      <c r="FB56" s="63"/>
      <c r="FC56" s="63"/>
      <c r="FD56" s="63"/>
      <c r="FE56" s="63"/>
      <c r="FF56" s="63"/>
      <c r="FG56" s="63"/>
      <c r="FH56" s="63"/>
      <c r="FI56" s="63"/>
      <c r="FJ56" s="63"/>
      <c r="FK56" s="63"/>
      <c r="FL56" s="63"/>
      <c r="FM56" s="63"/>
      <c r="FN56" s="63"/>
      <c r="FO56" s="63"/>
      <c r="FP56" s="63"/>
      <c r="FQ56" s="63"/>
      <c r="FR56" s="63"/>
      <c r="FS56" s="63"/>
      <c r="FT56" s="63"/>
      <c r="FU56" s="63"/>
      <c r="FV56" s="63"/>
      <c r="FW56" s="63"/>
      <c r="FX56" s="63"/>
      <c r="FY56" s="63"/>
      <c r="FZ56" s="63"/>
      <c r="GA56" s="63"/>
      <c r="GB56" s="63"/>
      <c r="GC56" s="63"/>
      <c r="GD56" s="63"/>
      <c r="GE56" s="63"/>
      <c r="GF56" s="63"/>
      <c r="GG56" s="63"/>
      <c r="GH56" s="63"/>
      <c r="GI56" s="63"/>
      <c r="GJ56" s="63"/>
      <c r="GK56" s="63"/>
      <c r="GL56" s="63"/>
      <c r="GM56" s="63"/>
      <c r="GN56" s="63"/>
      <c r="GO56" s="63"/>
      <c r="GP56" s="63"/>
      <c r="GQ56" s="63"/>
      <c r="GR56" s="63"/>
      <c r="GS56" s="63"/>
      <c r="GT56" s="63"/>
      <c r="GU56" s="63" t="n">
        <v>597.9</v>
      </c>
      <c r="GV56" s="63" t="n">
        <v>0</v>
      </c>
      <c r="GW56" s="63" t="n">
        <v>0</v>
      </c>
      <c r="GX56" s="63" t="n">
        <v>0</v>
      </c>
      <c r="GY56" s="63" t="n">
        <v>785.9</v>
      </c>
      <c r="GZ56" s="63" t="n">
        <v>187.9</v>
      </c>
      <c r="HA56" s="63" t="n">
        <v>9.2</v>
      </c>
      <c r="HB56" s="63" t="n">
        <v>0.6</v>
      </c>
      <c r="HC56" t="n">
        <v>0</v>
      </c>
      <c r="HD56" t="n">
        <v>0</v>
      </c>
      <c r="HE56" t="n">
        <v>0</v>
      </c>
      <c r="HF56"/>
      <c r="HG56"/>
    </row>
    <row r="57">
      <c r="A57" s="63" t="s">
        <v>2582</v>
      </c>
      <c r="B57" s="63"/>
      <c r="C57" s="63"/>
      <c r="D57" s="63"/>
      <c r="E57" s="63"/>
      <c r="F57" s="63"/>
      <c r="G57" s="63"/>
      <c r="H57" s="63"/>
      <c r="I57" s="63"/>
      <c r="J57" s="63"/>
      <c r="K57" s="63"/>
      <c r="L57" s="63"/>
      <c r="M57" s="63"/>
      <c r="N57" s="63"/>
      <c r="O57" s="63"/>
      <c r="P57" s="63"/>
      <c r="Q57" s="63"/>
      <c r="R57" s="63"/>
      <c r="S57" s="63"/>
      <c r="T57" s="63"/>
      <c r="U57" s="63"/>
      <c r="V57" s="63"/>
      <c r="W57" s="63"/>
      <c r="X57" s="63"/>
      <c r="Y57" s="63"/>
      <c r="Z57" s="63"/>
      <c r="AA57" s="63"/>
      <c r="AB57" s="63"/>
      <c r="AC57" s="63"/>
      <c r="AD57" s="63"/>
      <c r="AE57" s="63"/>
      <c r="AF57" s="63"/>
      <c r="AG57" s="63"/>
      <c r="AH57" s="63"/>
      <c r="AI57" s="63"/>
      <c r="AJ57" s="63"/>
      <c r="AK57" s="63"/>
      <c r="AL57" s="63"/>
      <c r="AM57" s="63"/>
      <c r="AN57" s="63"/>
      <c r="AO57" s="63"/>
      <c r="AP57" s="63"/>
      <c r="AQ57" s="63"/>
      <c r="AR57" s="63"/>
      <c r="AS57" s="63"/>
      <c r="AT57" s="63"/>
      <c r="AU57" s="63"/>
      <c r="AV57" s="63"/>
      <c r="AW57" s="63"/>
      <c r="AX57" s="63"/>
      <c r="AY57" s="63"/>
      <c r="AZ57" s="63"/>
      <c r="BA57" s="63"/>
      <c r="BB57" s="63"/>
      <c r="BC57" s="63"/>
      <c r="BD57" s="63"/>
      <c r="BE57" s="63"/>
      <c r="BF57" s="63"/>
      <c r="BG57" s="63"/>
      <c r="BH57" s="63"/>
      <c r="BI57" s="63"/>
      <c r="BJ57" s="63"/>
      <c r="BK57" s="63"/>
      <c r="BL57" s="63"/>
      <c r="BM57" s="63"/>
      <c r="BN57" s="63"/>
      <c r="BO57" s="63"/>
      <c r="BP57" s="63"/>
      <c r="BQ57" s="63"/>
      <c r="BR57" s="63"/>
      <c r="BS57" s="63"/>
      <c r="BT57" s="63"/>
      <c r="BU57" s="63"/>
      <c r="BV57" s="63"/>
      <c r="BW57" s="63"/>
      <c r="BX57" s="63"/>
      <c r="BY57" s="63"/>
      <c r="BZ57" s="63"/>
      <c r="CA57" s="63"/>
      <c r="CB57" s="63"/>
      <c r="CC57" s="63"/>
      <c r="CD57" s="63"/>
      <c r="CE57" s="63"/>
      <c r="CF57" s="63"/>
      <c r="CG57" s="63"/>
      <c r="CH57" s="63"/>
      <c r="CI57" s="63"/>
      <c r="CJ57" s="63"/>
      <c r="CK57" s="63"/>
      <c r="CL57" s="63"/>
      <c r="CM57" s="63"/>
      <c r="CN57" s="63"/>
      <c r="CO57" s="63"/>
      <c r="CP57" s="63"/>
      <c r="CQ57" s="63"/>
      <c r="CR57" s="63"/>
      <c r="CS57" s="63"/>
      <c r="CT57" s="63"/>
      <c r="CU57" s="63"/>
      <c r="CV57" s="63"/>
      <c r="CW57" s="63"/>
      <c r="CX57" s="63"/>
      <c r="CY57" s="63"/>
      <c r="CZ57" s="63"/>
      <c r="DA57" s="63"/>
      <c r="DB57" s="63"/>
      <c r="DC57" s="63"/>
      <c r="DD57" s="63"/>
      <c r="DE57" s="63"/>
      <c r="DF57" s="63"/>
      <c r="DG57" s="63"/>
      <c r="DH57" s="63"/>
      <c r="DI57" s="63"/>
      <c r="DJ57" s="63"/>
      <c r="DK57" s="63"/>
      <c r="DL57" s="63"/>
      <c r="DM57" s="63"/>
      <c r="DN57" s="63"/>
      <c r="DO57" s="63"/>
      <c r="DP57" s="63"/>
      <c r="DQ57" s="63"/>
      <c r="DR57" s="63"/>
      <c r="DS57" s="63"/>
      <c r="DT57" s="63"/>
      <c r="DU57" s="63"/>
      <c r="DV57" s="63"/>
      <c r="DW57" s="63"/>
      <c r="DX57" s="63"/>
      <c r="DY57" s="63"/>
      <c r="DZ57" s="63"/>
      <c r="EA57" s="63"/>
      <c r="EB57" s="63"/>
      <c r="EC57" s="63"/>
      <c r="ED57" s="63"/>
      <c r="EE57" s="63"/>
      <c r="EF57" s="63"/>
      <c r="EG57" s="63"/>
      <c r="EH57" s="63"/>
      <c r="EI57" s="63"/>
      <c r="EJ57" s="63"/>
      <c r="EK57" s="63"/>
      <c r="EL57" s="63"/>
      <c r="EM57" s="63"/>
      <c r="EN57" s="63"/>
      <c r="EO57" s="63"/>
      <c r="EP57" s="63"/>
      <c r="EQ57" s="63"/>
      <c r="ER57" s="63"/>
      <c r="ES57" s="63"/>
      <c r="ET57" s="63"/>
      <c r="EU57" s="63"/>
      <c r="EV57" s="63"/>
      <c r="EW57" s="63"/>
      <c r="EX57" s="63"/>
      <c r="EY57" s="63"/>
      <c r="EZ57" s="63"/>
      <c r="FA57" s="63"/>
      <c r="FB57" s="63"/>
      <c r="FC57" s="63"/>
      <c r="FD57" s="63"/>
      <c r="FE57" s="63"/>
      <c r="FF57" s="63"/>
      <c r="FG57" s="63"/>
      <c r="FH57" s="63"/>
      <c r="FI57" s="63"/>
      <c r="FJ57" s="63"/>
      <c r="FK57" s="63"/>
      <c r="FL57" s="63"/>
      <c r="FM57" s="63"/>
      <c r="FN57" s="63"/>
      <c r="FO57" s="63"/>
      <c r="FP57" s="63"/>
      <c r="FQ57" s="63"/>
      <c r="FR57" s="63"/>
      <c r="FS57" s="63"/>
      <c r="FT57" s="63"/>
      <c r="FU57" s="63"/>
      <c r="FV57" s="63"/>
      <c r="FW57" s="63"/>
      <c r="FX57" s="63"/>
      <c r="FY57" s="63"/>
      <c r="FZ57" s="63"/>
      <c r="GA57" s="63"/>
      <c r="GB57" s="63"/>
      <c r="GC57" s="63"/>
      <c r="GD57" s="63"/>
      <c r="GE57" s="63"/>
      <c r="GF57" s="63"/>
      <c r="GG57" s="63"/>
      <c r="GH57" s="63"/>
      <c r="GI57" s="63"/>
      <c r="GJ57" s="63"/>
      <c r="GK57" s="63"/>
      <c r="GL57" s="63"/>
      <c r="GM57" s="63"/>
      <c r="GN57" s="63"/>
      <c r="GO57" s="63"/>
      <c r="GP57" s="63"/>
      <c r="GQ57" s="63"/>
      <c r="GR57" s="63"/>
      <c r="GS57" s="63"/>
      <c r="GT57" s="63"/>
      <c r="GU57" s="63" t="n">
        <v>28.4</v>
      </c>
      <c r="GV57" s="63" t="n">
        <v>15.8</v>
      </c>
      <c r="GW57" s="63" t="n">
        <v>15.2</v>
      </c>
      <c r="GX57" s="63" t="n">
        <v>28.9</v>
      </c>
      <c r="GY57" s="63" t="n">
        <v>67.6</v>
      </c>
      <c r="GZ57" s="63" t="n">
        <v>80.7</v>
      </c>
      <c r="HA57" s="63" t="n">
        <v>87.2</v>
      </c>
      <c r="HB57" s="63" t="n">
        <v>72.4</v>
      </c>
      <c r="HC57" t="n">
        <v>85.9</v>
      </c>
      <c r="HD57" t="n">
        <v>68.3</v>
      </c>
      <c r="HE57" t="n">
        <v>64</v>
      </c>
      <c r="HF57"/>
      <c r="HG57"/>
    </row>
    <row r="58">
      <c r="A58" s="63" t="s">
        <v>2583</v>
      </c>
      <c r="B58" s="63"/>
      <c r="C58" s="63"/>
      <c r="D58" s="63"/>
      <c r="E58" s="63"/>
      <c r="F58" s="63"/>
      <c r="G58" s="63"/>
      <c r="H58" s="63"/>
      <c r="I58" s="63"/>
      <c r="J58" s="63"/>
      <c r="K58" s="63"/>
      <c r="L58" s="63"/>
      <c r="M58" s="63"/>
      <c r="N58" s="63"/>
      <c r="O58" s="63"/>
      <c r="P58" s="63"/>
      <c r="Q58" s="63"/>
      <c r="R58" s="63"/>
      <c r="S58" s="63"/>
      <c r="T58" s="63"/>
      <c r="U58" s="63"/>
      <c r="V58" s="63"/>
      <c r="W58" s="63"/>
      <c r="X58" s="63"/>
      <c r="Y58" s="63"/>
      <c r="Z58" s="63"/>
      <c r="AA58" s="63"/>
      <c r="AB58" s="63"/>
      <c r="AC58" s="63"/>
      <c r="AD58" s="63"/>
      <c r="AE58" s="63"/>
      <c r="AF58" s="63"/>
      <c r="AG58" s="63"/>
      <c r="AH58" s="63"/>
      <c r="AI58" s="63"/>
      <c r="AJ58" s="63"/>
      <c r="AK58" s="63"/>
      <c r="AL58" s="63"/>
      <c r="AM58" s="63"/>
      <c r="AN58" s="63"/>
      <c r="AO58" s="63"/>
      <c r="AP58" s="63"/>
      <c r="AQ58" s="63"/>
      <c r="AR58" s="63"/>
      <c r="AS58" s="63"/>
      <c r="AT58" s="63"/>
      <c r="AU58" s="63"/>
      <c r="AV58" s="63"/>
      <c r="AW58" s="63"/>
      <c r="AX58" s="63"/>
      <c r="AY58" s="63"/>
      <c r="AZ58" s="63"/>
      <c r="BA58" s="63"/>
      <c r="BB58" s="63"/>
      <c r="BC58" s="63"/>
      <c r="BD58" s="63"/>
      <c r="BE58" s="63"/>
      <c r="BF58" s="63"/>
      <c r="BG58" s="63"/>
      <c r="BH58" s="63"/>
      <c r="BI58" s="63"/>
      <c r="BJ58" s="63"/>
      <c r="BK58" s="63"/>
      <c r="BL58" s="63"/>
      <c r="BM58" s="63"/>
      <c r="BN58" s="63"/>
      <c r="BO58" s="63"/>
      <c r="BP58" s="63"/>
      <c r="BQ58" s="63"/>
      <c r="BR58" s="63"/>
      <c r="BS58" s="63"/>
      <c r="BT58" s="63"/>
      <c r="BU58" s="63"/>
      <c r="BV58" s="63"/>
      <c r="BW58" s="63"/>
      <c r="BX58" s="63"/>
      <c r="BY58" s="63"/>
      <c r="BZ58" s="63"/>
      <c r="CA58" s="63"/>
      <c r="CB58" s="63"/>
      <c r="CC58" s="63"/>
      <c r="CD58" s="63"/>
      <c r="CE58" s="63"/>
      <c r="CF58" s="63"/>
      <c r="CG58" s="63"/>
      <c r="CH58" s="63"/>
      <c r="CI58" s="63"/>
      <c r="CJ58" s="63"/>
      <c r="CK58" s="63"/>
      <c r="CL58" s="63"/>
      <c r="CM58" s="63"/>
      <c r="CN58" s="63"/>
      <c r="CO58" s="63"/>
      <c r="CP58" s="63"/>
      <c r="CQ58" s="63"/>
      <c r="CR58" s="63"/>
      <c r="CS58" s="63"/>
      <c r="CT58" s="63"/>
      <c r="CU58" s="63"/>
      <c r="CV58" s="63"/>
      <c r="CW58" s="63"/>
      <c r="CX58" s="63"/>
      <c r="CY58" s="63"/>
      <c r="CZ58" s="63"/>
      <c r="DA58" s="63"/>
      <c r="DB58" s="63"/>
      <c r="DC58" s="63"/>
      <c r="DD58" s="63"/>
      <c r="DE58" s="63"/>
      <c r="DF58" s="63"/>
      <c r="DG58" s="63"/>
      <c r="DH58" s="63"/>
      <c r="DI58" s="63"/>
      <c r="DJ58" s="63"/>
      <c r="DK58" s="63"/>
      <c r="DL58" s="63"/>
      <c r="DM58" s="63"/>
      <c r="DN58" s="63"/>
      <c r="DO58" s="63"/>
      <c r="DP58" s="63"/>
      <c r="DQ58" s="63"/>
      <c r="DR58" s="63"/>
      <c r="DS58" s="63"/>
      <c r="DT58" s="63"/>
      <c r="DU58" s="63"/>
      <c r="DV58" s="63"/>
      <c r="DW58" s="63"/>
      <c r="DX58" s="63"/>
      <c r="DY58" s="63"/>
      <c r="DZ58" s="63"/>
      <c r="EA58" s="63"/>
      <c r="EB58" s="63"/>
      <c r="EC58" s="63"/>
      <c r="ED58" s="63"/>
      <c r="EE58" s="63"/>
      <c r="EF58" s="63"/>
      <c r="EG58" s="63"/>
      <c r="EH58" s="63"/>
      <c r="EI58" s="63"/>
      <c r="EJ58" s="63"/>
      <c r="EK58" s="63"/>
      <c r="EL58" s="63"/>
      <c r="EM58" s="63"/>
      <c r="EN58" s="63"/>
      <c r="EO58" s="63"/>
      <c r="EP58" s="63"/>
      <c r="EQ58" s="63"/>
      <c r="ER58" s="63"/>
      <c r="ES58" s="63"/>
      <c r="ET58" s="63"/>
      <c r="EU58" s="63"/>
      <c r="EV58" s="63"/>
      <c r="EW58" s="63"/>
      <c r="EX58" s="63"/>
      <c r="EY58" s="63"/>
      <c r="EZ58" s="63"/>
      <c r="FA58" s="63"/>
      <c r="FB58" s="63"/>
      <c r="FC58" s="63"/>
      <c r="FD58" s="63"/>
      <c r="FE58" s="63"/>
      <c r="FF58" s="63"/>
      <c r="FG58" s="63"/>
      <c r="FH58" s="63"/>
      <c r="FI58" s="63"/>
      <c r="FJ58" s="63"/>
      <c r="FK58" s="63"/>
      <c r="FL58" s="63"/>
      <c r="FM58" s="63"/>
      <c r="FN58" s="63"/>
      <c r="FO58" s="63"/>
      <c r="FP58" s="63"/>
      <c r="FQ58" s="63"/>
      <c r="FR58" s="63"/>
      <c r="FS58" s="63"/>
      <c r="FT58" s="63"/>
      <c r="FU58" s="63"/>
      <c r="FV58" s="63"/>
      <c r="FW58" s="63"/>
      <c r="FX58" s="63"/>
      <c r="FY58" s="63"/>
      <c r="FZ58" s="63"/>
      <c r="GA58" s="63"/>
      <c r="GB58" s="63"/>
      <c r="GC58" s="63"/>
      <c r="GD58" s="63"/>
      <c r="GE58" s="63"/>
      <c r="GF58" s="63"/>
      <c r="GG58" s="63"/>
      <c r="GH58" s="63"/>
      <c r="GI58" s="63"/>
      <c r="GJ58" s="63"/>
      <c r="GK58" s="63"/>
      <c r="GL58" s="63"/>
      <c r="GM58" s="63"/>
      <c r="GN58" s="63"/>
      <c r="GO58" s="63"/>
      <c r="GP58" s="63"/>
      <c r="GQ58" s="63"/>
      <c r="GR58" s="63"/>
      <c r="GS58" s="63"/>
      <c r="GT58" s="63"/>
      <c r="GU58" s="63" t="n">
        <v>64.4</v>
      </c>
      <c r="GV58" s="63" t="n">
        <v>23.4</v>
      </c>
      <c r="GW58" s="63" t="n">
        <v>13.8</v>
      </c>
      <c r="GX58" s="63" t="n">
        <v>12</v>
      </c>
      <c r="GY58" s="63" t="n">
        <v>7.5</v>
      </c>
      <c r="GZ58" s="63" t="n">
        <v>10.5</v>
      </c>
      <c r="HA58" s="63" t="n">
        <v>18</v>
      </c>
      <c r="HB58" s="63" t="n">
        <v>15</v>
      </c>
      <c r="HC58" t="n">
        <v>11.2</v>
      </c>
      <c r="HD58" t="n">
        <v>7.5</v>
      </c>
      <c r="HE58" t="n">
        <v>6.2</v>
      </c>
      <c r="HF58"/>
      <c r="HG58"/>
    </row>
    <row r="59">
      <c r="A59" s="63" t="s">
        <v>2584</v>
      </c>
      <c r="B59" s="63"/>
      <c r="C59" s="63"/>
      <c r="D59" s="63"/>
      <c r="E59" s="63"/>
      <c r="F59" s="63"/>
      <c r="G59" s="63"/>
      <c r="H59" s="63"/>
      <c r="I59" s="63"/>
      <c r="J59" s="63"/>
      <c r="K59" s="63"/>
      <c r="L59" s="63"/>
      <c r="M59" s="63"/>
      <c r="N59" s="63"/>
      <c r="O59" s="63"/>
      <c r="P59" s="63"/>
      <c r="Q59" s="63"/>
      <c r="R59" s="63"/>
      <c r="S59" s="63"/>
      <c r="T59" s="63"/>
      <c r="U59" s="63"/>
      <c r="V59" s="63"/>
      <c r="W59" s="63"/>
      <c r="X59" s="63"/>
      <c r="Y59" s="63"/>
      <c r="Z59" s="63"/>
      <c r="AA59" s="63"/>
      <c r="AB59" s="63"/>
      <c r="AC59" s="63"/>
      <c r="AD59" s="63"/>
      <c r="AE59" s="63"/>
      <c r="AF59" s="63"/>
      <c r="AG59" s="63"/>
      <c r="AH59" s="63"/>
      <c r="AI59" s="63"/>
      <c r="AJ59" s="63"/>
      <c r="AK59" s="63"/>
      <c r="AL59" s="63"/>
      <c r="AM59" s="63"/>
      <c r="AN59" s="63"/>
      <c r="AO59" s="63"/>
      <c r="AP59" s="63"/>
      <c r="AQ59" s="63"/>
      <c r="AR59" s="63"/>
      <c r="AS59" s="63"/>
      <c r="AT59" s="63"/>
      <c r="AU59" s="63"/>
      <c r="AV59" s="63"/>
      <c r="AW59" s="63"/>
      <c r="AX59" s="63"/>
      <c r="AY59" s="63"/>
      <c r="AZ59" s="63"/>
      <c r="BA59" s="63"/>
      <c r="BB59" s="63"/>
      <c r="BC59" s="63"/>
      <c r="BD59" s="63"/>
      <c r="BE59" s="63"/>
      <c r="BF59" s="63"/>
      <c r="BG59" s="63"/>
      <c r="BH59" s="63"/>
      <c r="BI59" s="63"/>
      <c r="BJ59" s="63"/>
      <c r="BK59" s="63"/>
      <c r="BL59" s="63"/>
      <c r="BM59" s="63"/>
      <c r="BN59" s="63"/>
      <c r="BO59" s="63"/>
      <c r="BP59" s="63"/>
      <c r="BQ59" s="63"/>
      <c r="BR59" s="63"/>
      <c r="BS59" s="63"/>
      <c r="BT59" s="63"/>
      <c r="BU59" s="63"/>
      <c r="BV59" s="63"/>
      <c r="BW59" s="63"/>
      <c r="BX59" s="63"/>
      <c r="BY59" s="63"/>
      <c r="BZ59" s="63"/>
      <c r="CA59" s="63"/>
      <c r="CB59" s="63"/>
      <c r="CC59" s="63"/>
      <c r="CD59" s="63"/>
      <c r="CE59" s="63"/>
      <c r="CF59" s="63"/>
      <c r="CG59" s="63"/>
      <c r="CH59" s="63"/>
      <c r="CI59" s="63"/>
      <c r="CJ59" s="63"/>
      <c r="CK59" s="63"/>
      <c r="CL59" s="63"/>
      <c r="CM59" s="63"/>
      <c r="CN59" s="63"/>
      <c r="CO59" s="63"/>
      <c r="CP59" s="63"/>
      <c r="CQ59" s="63"/>
      <c r="CR59" s="63"/>
      <c r="CS59" s="63"/>
      <c r="CT59" s="63"/>
      <c r="CU59" s="63"/>
      <c r="CV59" s="63"/>
      <c r="CW59" s="63"/>
      <c r="CX59" s="63"/>
      <c r="CY59" s="63"/>
      <c r="CZ59" s="63"/>
      <c r="DA59" s="63"/>
      <c r="DB59" s="63"/>
      <c r="DC59" s="63"/>
      <c r="DD59" s="63"/>
      <c r="DE59" s="63"/>
      <c r="DF59" s="63"/>
      <c r="DG59" s="63"/>
      <c r="DH59" s="63"/>
      <c r="DI59" s="63"/>
      <c r="DJ59" s="63"/>
      <c r="DK59" s="63"/>
      <c r="DL59" s="63"/>
      <c r="DM59" s="63"/>
      <c r="DN59" s="63"/>
      <c r="DO59" s="63"/>
      <c r="DP59" s="63"/>
      <c r="DQ59" s="63"/>
      <c r="DR59" s="63"/>
      <c r="DS59" s="63"/>
      <c r="DT59" s="63"/>
      <c r="DU59" s="63"/>
      <c r="DV59" s="63"/>
      <c r="DW59" s="63"/>
      <c r="DX59" s="63"/>
      <c r="DY59" s="63"/>
      <c r="DZ59" s="63"/>
      <c r="EA59" s="63"/>
      <c r="EB59" s="63"/>
      <c r="EC59" s="63"/>
      <c r="ED59" s="63"/>
      <c r="EE59" s="63"/>
      <c r="EF59" s="63"/>
      <c r="EG59" s="63"/>
      <c r="EH59" s="63"/>
      <c r="EI59" s="63"/>
      <c r="EJ59" s="63"/>
      <c r="EK59" s="63"/>
      <c r="EL59" s="63"/>
      <c r="EM59" s="63"/>
      <c r="EN59" s="63"/>
      <c r="EO59" s="63"/>
      <c r="EP59" s="63"/>
      <c r="EQ59" s="63"/>
      <c r="ER59" s="63"/>
      <c r="ES59" s="63"/>
      <c r="ET59" s="63"/>
      <c r="EU59" s="63"/>
      <c r="EV59" s="63"/>
      <c r="EW59" s="63"/>
      <c r="EX59" s="63"/>
      <c r="EY59" s="63"/>
      <c r="EZ59" s="63"/>
      <c r="FA59" s="63"/>
      <c r="FB59" s="63"/>
      <c r="FC59" s="63"/>
      <c r="FD59" s="63"/>
      <c r="FE59" s="63"/>
      <c r="FF59" s="63"/>
      <c r="FG59" s="63"/>
      <c r="FH59" s="63"/>
      <c r="FI59" s="63"/>
      <c r="FJ59" s="63"/>
      <c r="FK59" s="63"/>
      <c r="FL59" s="63"/>
      <c r="FM59" s="63"/>
      <c r="FN59" s="63"/>
      <c r="FO59" s="63"/>
      <c r="FP59" s="63"/>
      <c r="FQ59" s="63"/>
      <c r="FR59" s="63"/>
      <c r="FS59" s="63"/>
      <c r="FT59" s="63"/>
      <c r="FU59" s="63"/>
      <c r="FV59" s="63"/>
      <c r="FW59" s="63"/>
      <c r="FX59" s="63"/>
      <c r="FY59" s="63"/>
      <c r="FZ59" s="63"/>
      <c r="GA59" s="63"/>
      <c r="GB59" s="63"/>
      <c r="GC59" s="63"/>
      <c r="GD59" s="63"/>
      <c r="GE59" s="63"/>
      <c r="GF59" s="63"/>
      <c r="GG59" s="63"/>
      <c r="GH59" s="63"/>
      <c r="GI59" s="63"/>
      <c r="GJ59" s="63"/>
      <c r="GK59" s="63"/>
      <c r="GL59" s="63"/>
      <c r="GM59" s="63"/>
      <c r="GN59" s="63"/>
      <c r="GO59" s="63"/>
      <c r="GP59" s="63"/>
      <c r="GQ59" s="63"/>
      <c r="GR59" s="63"/>
      <c r="GS59" s="63"/>
      <c r="GT59" s="63"/>
      <c r="GU59" s="63" t="n">
        <v>6.3</v>
      </c>
      <c r="GV59" s="63" t="n">
        <v>26.7</v>
      </c>
      <c r="GW59" s="63" t="n">
        <v>82.1</v>
      </c>
      <c r="GX59" s="63" t="n">
        <v>94.7</v>
      </c>
      <c r="GY59" s="63" t="n">
        <v>92.1</v>
      </c>
      <c r="GZ59" s="63" t="n">
        <v>51.6</v>
      </c>
      <c r="HA59" s="63" t="n">
        <v>2.8</v>
      </c>
      <c r="HB59" s="63" t="n">
        <v>0.8</v>
      </c>
      <c r="HC59" t="n">
        <v>0.5</v>
      </c>
      <c r="HD59" t="n">
        <v>0.3</v>
      </c>
      <c r="HE59" t="n">
        <v>0.2</v>
      </c>
      <c r="HF59"/>
      <c r="HG59"/>
    </row>
    <row r="60">
      <c r="A60" s="63" t="s">
        <v>2585</v>
      </c>
      <c r="B60" s="63"/>
      <c r="C60" s="63"/>
      <c r="D60" s="63"/>
      <c r="E60" s="63"/>
      <c r="F60" s="63"/>
      <c r="G60" s="63"/>
      <c r="H60" s="63"/>
      <c r="I60" s="63"/>
      <c r="J60" s="63"/>
      <c r="K60" s="63"/>
      <c r="L60" s="63"/>
      <c r="M60" s="63"/>
      <c r="N60" s="63"/>
      <c r="O60" s="63"/>
      <c r="P60" s="63"/>
      <c r="Q60" s="63"/>
      <c r="R60" s="63"/>
      <c r="S60" s="63"/>
      <c r="T60" s="63"/>
      <c r="U60" s="63"/>
      <c r="V60" s="63"/>
      <c r="W60" s="63"/>
      <c r="X60" s="63"/>
      <c r="Y60" s="63"/>
      <c r="Z60" s="63"/>
      <c r="AA60" s="63"/>
      <c r="AB60" s="63"/>
      <c r="AC60" s="63"/>
      <c r="AD60" s="63"/>
      <c r="AE60" s="63"/>
      <c r="AF60" s="63"/>
      <c r="AG60" s="63"/>
      <c r="AH60" s="63"/>
      <c r="AI60" s="63"/>
      <c r="AJ60" s="63"/>
      <c r="AK60" s="63"/>
      <c r="AL60" s="63"/>
      <c r="AM60" s="63"/>
      <c r="AN60" s="63"/>
      <c r="AO60" s="63"/>
      <c r="AP60" s="63"/>
      <c r="AQ60" s="63"/>
      <c r="AR60" s="63"/>
      <c r="AS60" s="63"/>
      <c r="AT60" s="63"/>
      <c r="AU60" s="63"/>
      <c r="AV60" s="63"/>
      <c r="AW60" s="63"/>
      <c r="AX60" s="63"/>
      <c r="AY60" s="63"/>
      <c r="AZ60" s="63"/>
      <c r="BA60" s="63"/>
      <c r="BB60" s="63"/>
      <c r="BC60" s="63"/>
      <c r="BD60" s="63"/>
      <c r="BE60" s="63"/>
      <c r="BF60" s="63"/>
      <c r="BG60" s="63"/>
      <c r="BH60" s="63"/>
      <c r="BI60" s="63"/>
      <c r="BJ60" s="63"/>
      <c r="BK60" s="63"/>
      <c r="BL60" s="63"/>
      <c r="BM60" s="63"/>
      <c r="BN60" s="63"/>
      <c r="BO60" s="63"/>
      <c r="BP60" s="63"/>
      <c r="BQ60" s="63"/>
      <c r="BR60" s="63"/>
      <c r="BS60" s="63"/>
      <c r="BT60" s="63"/>
      <c r="BU60" s="63"/>
      <c r="BV60" s="63"/>
      <c r="BW60" s="63"/>
      <c r="BX60" s="63"/>
      <c r="BY60" s="63"/>
      <c r="BZ60" s="63"/>
      <c r="CA60" s="63"/>
      <c r="CB60" s="63"/>
      <c r="CC60" s="63"/>
      <c r="CD60" s="63"/>
      <c r="CE60" s="63"/>
      <c r="CF60" s="63"/>
      <c r="CG60" s="63"/>
      <c r="CH60" s="63"/>
      <c r="CI60" s="63"/>
      <c r="CJ60" s="63"/>
      <c r="CK60" s="63"/>
      <c r="CL60" s="63"/>
      <c r="CM60" s="63"/>
      <c r="CN60" s="63"/>
      <c r="CO60" s="63"/>
      <c r="CP60" s="63"/>
      <c r="CQ60" s="63"/>
      <c r="CR60" s="63"/>
      <c r="CS60" s="63"/>
      <c r="CT60" s="63"/>
      <c r="CU60" s="63"/>
      <c r="CV60" s="63"/>
      <c r="CW60" s="63"/>
      <c r="CX60" s="63"/>
      <c r="CY60" s="63"/>
      <c r="CZ60" s="63"/>
      <c r="DA60" s="63"/>
      <c r="DB60" s="63"/>
      <c r="DC60" s="63"/>
      <c r="DD60" s="63"/>
      <c r="DE60" s="63"/>
      <c r="DF60" s="63"/>
      <c r="DG60" s="63"/>
      <c r="DH60" s="63"/>
      <c r="DI60" s="63"/>
      <c r="DJ60" s="63"/>
      <c r="DK60" s="63"/>
      <c r="DL60" s="63"/>
      <c r="DM60" s="63"/>
      <c r="DN60" s="63"/>
      <c r="DO60" s="63"/>
      <c r="DP60" s="63"/>
      <c r="DQ60" s="63"/>
      <c r="DR60" s="63"/>
      <c r="DS60" s="63"/>
      <c r="DT60" s="63"/>
      <c r="DU60" s="63"/>
      <c r="DV60" s="63"/>
      <c r="DW60" s="63"/>
      <c r="DX60" s="63"/>
      <c r="DY60" s="63"/>
      <c r="DZ60" s="63"/>
      <c r="EA60" s="63"/>
      <c r="EB60" s="63"/>
      <c r="EC60" s="63"/>
      <c r="ED60" s="63"/>
      <c r="EE60" s="63"/>
      <c r="EF60" s="63"/>
      <c r="EG60" s="63"/>
      <c r="EH60" s="63"/>
      <c r="EI60" s="63"/>
      <c r="EJ60" s="63"/>
      <c r="EK60" s="63"/>
      <c r="EL60" s="63"/>
      <c r="EM60" s="63"/>
      <c r="EN60" s="63"/>
      <c r="EO60" s="63"/>
      <c r="EP60" s="63"/>
      <c r="EQ60" s="63"/>
      <c r="ER60" s="63"/>
      <c r="ES60" s="63"/>
      <c r="ET60" s="63"/>
      <c r="EU60" s="63"/>
      <c r="EV60" s="63"/>
      <c r="EW60" s="63"/>
      <c r="EX60" s="63"/>
      <c r="EY60" s="63"/>
      <c r="EZ60" s="63"/>
      <c r="FA60" s="63"/>
      <c r="FB60" s="63"/>
      <c r="FC60" s="63"/>
      <c r="FD60" s="63"/>
      <c r="FE60" s="63"/>
      <c r="FF60" s="63"/>
      <c r="FG60" s="63"/>
      <c r="FH60" s="63"/>
      <c r="FI60" s="63"/>
      <c r="FJ60" s="63"/>
      <c r="FK60" s="63"/>
      <c r="FL60" s="63"/>
      <c r="FM60" s="63"/>
      <c r="FN60" s="63"/>
      <c r="FO60" s="63"/>
      <c r="FP60" s="63"/>
      <c r="FQ60" s="63"/>
      <c r="FR60" s="63"/>
      <c r="FS60" s="63"/>
      <c r="FT60" s="63"/>
      <c r="FU60" s="63"/>
      <c r="FV60" s="63"/>
      <c r="FW60" s="63"/>
      <c r="FX60" s="63"/>
      <c r="FY60" s="63"/>
      <c r="FZ60" s="63"/>
      <c r="GA60" s="63"/>
      <c r="GB60" s="63"/>
      <c r="GC60" s="63"/>
      <c r="GD60" s="63"/>
      <c r="GE60" s="63"/>
      <c r="GF60" s="63"/>
      <c r="GG60" s="63"/>
      <c r="GH60" s="63"/>
      <c r="GI60" s="63"/>
      <c r="GJ60" s="63"/>
      <c r="GK60" s="63"/>
      <c r="GL60" s="63"/>
      <c r="GM60" s="63"/>
      <c r="GN60" s="63"/>
      <c r="GO60" s="63"/>
      <c r="GP60" s="63"/>
      <c r="GQ60" s="63"/>
      <c r="GR60" s="63"/>
      <c r="GS60" s="63"/>
      <c r="GT60" s="63"/>
      <c r="GU60" s="63" t="n">
        <v>74.4</v>
      </c>
      <c r="GV60" s="63" t="n">
        <v>138.3</v>
      </c>
      <c r="GW60" s="63" t="n">
        <v>106.8</v>
      </c>
      <c r="GX60" s="63" t="n">
        <v>89.2</v>
      </c>
      <c r="GY60" s="63" t="n">
        <v>72.3</v>
      </c>
      <c r="GZ60" s="63" t="n">
        <v>43.5</v>
      </c>
      <c r="HA60" s="63" t="n">
        <v>2.1</v>
      </c>
      <c r="HB60" s="63" t="n">
        <v>0.8</v>
      </c>
      <c r="HC60" t="n">
        <v>0.4</v>
      </c>
      <c r="HD60" t="n">
        <v>0.2</v>
      </c>
      <c r="HE60" t="n">
        <v>0.1</v>
      </c>
      <c r="HF60"/>
      <c r="HG60"/>
    </row>
    <row r="61">
      <c r="A61" s="63" t="s">
        <v>2586</v>
      </c>
      <c r="B61" s="63"/>
      <c r="C61" s="63"/>
      <c r="D61" s="63"/>
      <c r="E61" s="63"/>
      <c r="F61" s="63"/>
      <c r="G61" s="63"/>
      <c r="H61" s="63"/>
      <c r="I61" s="63"/>
      <c r="J61" s="63"/>
      <c r="K61" s="63"/>
      <c r="L61" s="63"/>
      <c r="M61" s="63"/>
      <c r="N61" s="63"/>
      <c r="O61" s="63"/>
      <c r="P61" s="63"/>
      <c r="Q61" s="63"/>
      <c r="R61" s="63"/>
      <c r="S61" s="63"/>
      <c r="T61" s="63"/>
      <c r="U61" s="63"/>
      <c r="V61" s="63"/>
      <c r="W61" s="63"/>
      <c r="X61" s="63"/>
      <c r="Y61" s="63"/>
      <c r="Z61" s="63"/>
      <c r="AA61" s="63"/>
      <c r="AB61" s="63"/>
      <c r="AC61" s="63"/>
      <c r="AD61" s="63"/>
      <c r="AE61" s="63"/>
      <c r="AF61" s="63"/>
      <c r="AG61" s="63"/>
      <c r="AH61" s="63"/>
      <c r="AI61" s="63"/>
      <c r="AJ61" s="63"/>
      <c r="AK61" s="63"/>
      <c r="AL61" s="63"/>
      <c r="AM61" s="63"/>
      <c r="AN61" s="63"/>
      <c r="AO61" s="63"/>
      <c r="AP61" s="63"/>
      <c r="AQ61" s="63"/>
      <c r="AR61" s="63"/>
      <c r="AS61" s="63"/>
      <c r="AT61" s="63"/>
      <c r="AU61" s="63"/>
      <c r="AV61" s="63"/>
      <c r="AW61" s="63"/>
      <c r="AX61" s="63"/>
      <c r="AY61" s="63"/>
      <c r="AZ61" s="63"/>
      <c r="BA61" s="63"/>
      <c r="BB61" s="63"/>
      <c r="BC61" s="63"/>
      <c r="BD61" s="63"/>
      <c r="BE61" s="63"/>
      <c r="BF61" s="63"/>
      <c r="BG61" s="63"/>
      <c r="BH61" s="63"/>
      <c r="BI61" s="63"/>
      <c r="BJ61" s="63"/>
      <c r="BK61" s="63"/>
      <c r="BL61" s="63"/>
      <c r="BM61" s="63"/>
      <c r="BN61" s="63"/>
      <c r="BO61" s="63"/>
      <c r="BP61" s="63"/>
      <c r="BQ61" s="63"/>
      <c r="BR61" s="63"/>
      <c r="BS61" s="63"/>
      <c r="BT61" s="63"/>
      <c r="BU61" s="63"/>
      <c r="BV61" s="63"/>
      <c r="BW61" s="63"/>
      <c r="BX61" s="63"/>
      <c r="BY61" s="63"/>
      <c r="BZ61" s="63"/>
      <c r="CA61" s="63"/>
      <c r="CB61" s="63"/>
      <c r="CC61" s="63"/>
      <c r="CD61" s="63"/>
      <c r="CE61" s="63"/>
      <c r="CF61" s="63"/>
      <c r="CG61" s="63"/>
      <c r="CH61" s="63"/>
      <c r="CI61" s="63"/>
      <c r="CJ61" s="63"/>
      <c r="CK61" s="63"/>
      <c r="CL61" s="63"/>
      <c r="CM61" s="63"/>
      <c r="CN61" s="63"/>
      <c r="CO61" s="63"/>
      <c r="CP61" s="63"/>
      <c r="CQ61" s="63"/>
      <c r="CR61" s="63"/>
      <c r="CS61" s="63"/>
      <c r="CT61" s="63"/>
      <c r="CU61" s="63"/>
      <c r="CV61" s="63"/>
      <c r="CW61" s="63"/>
      <c r="CX61" s="63"/>
      <c r="CY61" s="63"/>
      <c r="CZ61" s="63"/>
      <c r="DA61" s="63"/>
      <c r="DB61" s="63"/>
      <c r="DC61" s="63"/>
      <c r="DD61" s="63"/>
      <c r="DE61" s="63"/>
      <c r="DF61" s="63"/>
      <c r="DG61" s="63"/>
      <c r="DH61" s="63"/>
      <c r="DI61" s="63"/>
      <c r="DJ61" s="63"/>
      <c r="DK61" s="63"/>
      <c r="DL61" s="63"/>
      <c r="DM61" s="63"/>
      <c r="DN61" s="63"/>
      <c r="DO61" s="63"/>
      <c r="DP61" s="63"/>
      <c r="DQ61" s="63"/>
      <c r="DR61" s="63"/>
      <c r="DS61" s="63"/>
      <c r="DT61" s="63"/>
      <c r="DU61" s="63"/>
      <c r="DV61" s="63"/>
      <c r="DW61" s="63"/>
      <c r="DX61" s="63"/>
      <c r="DY61" s="63"/>
      <c r="DZ61" s="63"/>
      <c r="EA61" s="63"/>
      <c r="EB61" s="63"/>
      <c r="EC61" s="63"/>
      <c r="ED61" s="63"/>
      <c r="EE61" s="63"/>
      <c r="EF61" s="63"/>
      <c r="EG61" s="63"/>
      <c r="EH61" s="63"/>
      <c r="EI61" s="63"/>
      <c r="EJ61" s="63"/>
      <c r="EK61" s="63"/>
      <c r="EL61" s="63"/>
      <c r="EM61" s="63"/>
      <c r="EN61" s="63"/>
      <c r="EO61" s="63"/>
      <c r="EP61" s="63"/>
      <c r="EQ61" s="63"/>
      <c r="ER61" s="63"/>
      <c r="ES61" s="63"/>
      <c r="ET61" s="63"/>
      <c r="EU61" s="63"/>
      <c r="EV61" s="63"/>
      <c r="EW61" s="63"/>
      <c r="EX61" s="63"/>
      <c r="EY61" s="63"/>
      <c r="EZ61" s="63"/>
      <c r="FA61" s="63"/>
      <c r="FB61" s="63"/>
      <c r="FC61" s="63"/>
      <c r="FD61" s="63"/>
      <c r="FE61" s="63"/>
      <c r="FF61" s="63"/>
      <c r="FG61" s="63"/>
      <c r="FH61" s="63"/>
      <c r="FI61" s="63"/>
      <c r="FJ61" s="63"/>
      <c r="FK61" s="63"/>
      <c r="FL61" s="63"/>
      <c r="FM61" s="63"/>
      <c r="FN61" s="63"/>
      <c r="FO61" s="63"/>
      <c r="FP61" s="63"/>
      <c r="FQ61" s="63"/>
      <c r="FR61" s="63"/>
      <c r="FS61" s="63"/>
      <c r="FT61" s="63"/>
      <c r="FU61" s="63"/>
      <c r="FV61" s="63"/>
      <c r="FW61" s="63"/>
      <c r="FX61" s="63"/>
      <c r="FY61" s="63"/>
      <c r="FZ61" s="63"/>
      <c r="GA61" s="63"/>
      <c r="GB61" s="63"/>
      <c r="GC61" s="63"/>
      <c r="GD61" s="63"/>
      <c r="GE61" s="63"/>
      <c r="GF61" s="63"/>
      <c r="GG61" s="63"/>
      <c r="GH61" s="63"/>
      <c r="GI61" s="63"/>
      <c r="GJ61" s="63"/>
      <c r="GK61" s="63"/>
      <c r="GL61" s="63"/>
      <c r="GM61" s="63"/>
      <c r="GN61" s="63"/>
      <c r="GO61" s="63"/>
      <c r="GP61" s="63"/>
      <c r="GQ61" s="63"/>
      <c r="GR61" s="63"/>
      <c r="GS61" s="63"/>
      <c r="GT61" s="63"/>
      <c r="GU61" s="63" t="n">
        <v>698.9</v>
      </c>
      <c r="GV61" s="63" t="n">
        <v>413.9</v>
      </c>
      <c r="GW61" s="63" t="n">
        <v>14.7</v>
      </c>
      <c r="GX61" s="63" t="n">
        <v>288.2</v>
      </c>
      <c r="GY61" s="63" t="n">
        <v>233.3</v>
      </c>
      <c r="GZ61" s="63" t="n">
        <v>110.5</v>
      </c>
      <c r="HA61" s="63" t="n">
        <v>0</v>
      </c>
      <c r="HB61" s="63" t="n">
        <v>0</v>
      </c>
      <c r="HC61" t="n">
        <v>0</v>
      </c>
      <c r="HD61" t="n">
        <v>0</v>
      </c>
      <c r="HE61" t="n">
        <v>0</v>
      </c>
      <c r="HF61"/>
      <c r="HG61"/>
    </row>
    <row r="62">
      <c r="A62" s="63" t="s">
        <v>2587</v>
      </c>
      <c r="B62" s="63"/>
      <c r="C62" s="63"/>
      <c r="D62" s="63"/>
      <c r="E62" s="63"/>
      <c r="F62" s="63"/>
      <c r="G62" s="63"/>
      <c r="H62" s="63"/>
      <c r="I62" s="63"/>
      <c r="J62" s="63"/>
      <c r="K62" s="63"/>
      <c r="L62" s="63"/>
      <c r="M62" s="63"/>
      <c r="N62" s="63"/>
      <c r="O62" s="63"/>
      <c r="P62" s="63"/>
      <c r="Q62" s="63"/>
      <c r="R62" s="63"/>
      <c r="S62" s="63"/>
      <c r="T62" s="63"/>
      <c r="U62" s="63"/>
      <c r="V62" s="63"/>
      <c r="W62" s="63"/>
      <c r="X62" s="63"/>
      <c r="Y62" s="63"/>
      <c r="Z62" s="63"/>
      <c r="AA62" s="63"/>
      <c r="AB62" s="63"/>
      <c r="AC62" s="63"/>
      <c r="AD62" s="63"/>
      <c r="AE62" s="63"/>
      <c r="AF62" s="63"/>
      <c r="AG62" s="63"/>
      <c r="AH62" s="63"/>
      <c r="AI62" s="63"/>
      <c r="AJ62" s="63"/>
      <c r="AK62" s="63"/>
      <c r="AL62" s="63"/>
      <c r="AM62" s="63"/>
      <c r="AN62" s="63"/>
      <c r="AO62" s="63"/>
      <c r="AP62" s="63"/>
      <c r="AQ62" s="63"/>
      <c r="AR62" s="63"/>
      <c r="AS62" s="63"/>
      <c r="AT62" s="63"/>
      <c r="AU62" s="63"/>
      <c r="AV62" s="63"/>
      <c r="AW62" s="63"/>
      <c r="AX62" s="63"/>
      <c r="AY62" s="63"/>
      <c r="AZ62" s="63"/>
      <c r="BA62" s="63"/>
      <c r="BB62" s="63"/>
      <c r="BC62" s="63"/>
      <c r="BD62" s="63"/>
      <c r="BE62" s="63"/>
      <c r="BF62" s="63"/>
      <c r="BG62" s="63"/>
      <c r="BH62" s="63"/>
      <c r="BI62" s="63"/>
      <c r="BJ62" s="63"/>
      <c r="BK62" s="63"/>
      <c r="BL62" s="63"/>
      <c r="BM62" s="63"/>
      <c r="BN62" s="63"/>
      <c r="BO62" s="63"/>
      <c r="BP62" s="63"/>
      <c r="BQ62" s="63"/>
      <c r="BR62" s="63"/>
      <c r="BS62" s="63"/>
      <c r="BT62" s="63"/>
      <c r="BU62" s="63"/>
      <c r="BV62" s="63"/>
      <c r="BW62" s="63"/>
      <c r="BX62" s="63"/>
      <c r="BY62" s="63"/>
      <c r="BZ62" s="63"/>
      <c r="CA62" s="63"/>
      <c r="CB62" s="63"/>
      <c r="CC62" s="63"/>
      <c r="CD62" s="63"/>
      <c r="CE62" s="63"/>
      <c r="CF62" s="63"/>
      <c r="CG62" s="63"/>
      <c r="CH62" s="63"/>
      <c r="CI62" s="63"/>
      <c r="CJ62" s="63"/>
      <c r="CK62" s="63"/>
      <c r="CL62" s="63"/>
      <c r="CM62" s="63"/>
      <c r="CN62" s="63"/>
      <c r="CO62" s="63"/>
      <c r="CP62" s="63"/>
      <c r="CQ62" s="63"/>
      <c r="CR62" s="63"/>
      <c r="CS62" s="63"/>
      <c r="CT62" s="63"/>
      <c r="CU62" s="63"/>
      <c r="CV62" s="63"/>
      <c r="CW62" s="63"/>
      <c r="CX62" s="63"/>
      <c r="CY62" s="63"/>
      <c r="CZ62" s="63"/>
      <c r="DA62" s="63"/>
      <c r="DB62" s="63"/>
      <c r="DC62" s="63"/>
      <c r="DD62" s="63"/>
      <c r="DE62" s="63"/>
      <c r="DF62" s="63"/>
      <c r="DG62" s="63"/>
      <c r="DH62" s="63"/>
      <c r="DI62" s="63"/>
      <c r="DJ62" s="63"/>
      <c r="DK62" s="63"/>
      <c r="DL62" s="63"/>
      <c r="DM62" s="63"/>
      <c r="DN62" s="63"/>
      <c r="DO62" s="63"/>
      <c r="DP62" s="63"/>
      <c r="DQ62" s="63"/>
      <c r="DR62" s="63"/>
      <c r="DS62" s="63"/>
      <c r="DT62" s="63"/>
      <c r="DU62" s="63"/>
      <c r="DV62" s="63"/>
      <c r="DW62" s="63"/>
      <c r="DX62" s="63"/>
      <c r="DY62" s="63"/>
      <c r="DZ62" s="63"/>
      <c r="EA62" s="63"/>
      <c r="EB62" s="63"/>
      <c r="EC62" s="63"/>
      <c r="ED62" s="63"/>
      <c r="EE62" s="63"/>
      <c r="EF62" s="63"/>
      <c r="EG62" s="63"/>
      <c r="EH62" s="63"/>
      <c r="EI62" s="63"/>
      <c r="EJ62" s="63"/>
      <c r="EK62" s="63"/>
      <c r="EL62" s="63"/>
      <c r="EM62" s="63"/>
      <c r="EN62" s="63"/>
      <c r="EO62" s="63"/>
      <c r="EP62" s="63"/>
      <c r="EQ62" s="63"/>
      <c r="ER62" s="63"/>
      <c r="ES62" s="63"/>
      <c r="ET62" s="63"/>
      <c r="EU62" s="63"/>
      <c r="EV62" s="63"/>
      <c r="EW62" s="63"/>
      <c r="EX62" s="63"/>
      <c r="EY62" s="63"/>
      <c r="EZ62" s="63"/>
      <c r="FA62" s="63"/>
      <c r="FB62" s="63"/>
      <c r="FC62" s="63"/>
      <c r="FD62" s="63"/>
      <c r="FE62" s="63"/>
      <c r="FF62" s="63"/>
      <c r="FG62" s="63"/>
      <c r="FH62" s="63"/>
      <c r="FI62" s="63"/>
      <c r="FJ62" s="63"/>
      <c r="FK62" s="63"/>
      <c r="FL62" s="63"/>
      <c r="FM62" s="63"/>
      <c r="FN62" s="63"/>
      <c r="FO62" s="63"/>
      <c r="FP62" s="63"/>
      <c r="FQ62" s="63"/>
      <c r="FR62" s="63"/>
      <c r="FS62" s="63"/>
      <c r="FT62" s="63"/>
      <c r="FU62" s="63"/>
      <c r="FV62" s="63"/>
      <c r="FW62" s="63"/>
      <c r="FX62" s="63"/>
      <c r="FY62" s="63"/>
      <c r="FZ62" s="63"/>
      <c r="GA62" s="63"/>
      <c r="GB62" s="63"/>
      <c r="GC62" s="63"/>
      <c r="GD62" s="63"/>
      <c r="GE62" s="63"/>
      <c r="GF62" s="63"/>
      <c r="GG62" s="63"/>
      <c r="GH62" s="63"/>
      <c r="GI62" s="63"/>
      <c r="GJ62" s="63"/>
      <c r="GK62" s="63"/>
      <c r="GL62" s="63"/>
      <c r="GM62" s="63"/>
      <c r="GN62" s="63"/>
      <c r="GO62" s="63"/>
      <c r="GP62" s="63"/>
      <c r="GQ62" s="63"/>
      <c r="GR62" s="63"/>
      <c r="GS62" s="63"/>
      <c r="GT62" s="63"/>
      <c r="GU62" s="63" t="n">
        <v>779.6</v>
      </c>
      <c r="GV62" s="63" t="n">
        <v>582.4</v>
      </c>
      <c r="GW62" s="63" t="n">
        <v>216.6</v>
      </c>
      <c r="GX62" s="63" t="n">
        <v>497.6</v>
      </c>
      <c r="GY62" s="63" t="n">
        <v>401.5</v>
      </c>
      <c r="GZ62" s="63" t="n">
        <v>207.5</v>
      </c>
      <c r="HA62" s="63" t="n">
        <v>5.5</v>
      </c>
      <c r="HB62" s="63" t="n">
        <v>1.8</v>
      </c>
      <c r="HC62" t="n">
        <v>1</v>
      </c>
      <c r="HD62" t="n">
        <v>0.5</v>
      </c>
      <c r="HE62" t="n">
        <v>0.3</v>
      </c>
      <c r="HF62"/>
      <c r="HG62"/>
    </row>
    <row r="63">
      <c r="A63" s="63" t="s">
        <v>2588</v>
      </c>
      <c r="B63" s="63"/>
      <c r="C63" s="63"/>
      <c r="D63" s="63"/>
      <c r="E63" s="63"/>
      <c r="F63" s="63"/>
      <c r="G63" s="63"/>
      <c r="H63" s="63"/>
      <c r="I63" s="63"/>
      <c r="J63" s="63"/>
      <c r="K63" s="63"/>
      <c r="L63" s="63"/>
      <c r="M63" s="63"/>
      <c r="N63" s="63"/>
      <c r="O63" s="63"/>
      <c r="P63" s="63"/>
      <c r="Q63" s="63"/>
      <c r="R63" s="63"/>
      <c r="S63" s="63"/>
      <c r="T63" s="63"/>
      <c r="U63" s="63"/>
      <c r="V63" s="63"/>
      <c r="W63" s="63"/>
      <c r="X63" s="63"/>
      <c r="Y63" s="63"/>
      <c r="Z63" s="63"/>
      <c r="AA63" s="63"/>
      <c r="AB63" s="63"/>
      <c r="AC63" s="63"/>
      <c r="AD63" s="63"/>
      <c r="AE63" s="63"/>
      <c r="AF63" s="63"/>
      <c r="AG63" s="63"/>
      <c r="AH63" s="63"/>
      <c r="AI63" s="63"/>
      <c r="AJ63" s="63"/>
      <c r="AK63" s="63"/>
      <c r="AL63" s="63"/>
      <c r="AM63" s="63"/>
      <c r="AN63" s="63"/>
      <c r="AO63" s="63"/>
      <c r="AP63" s="63"/>
      <c r="AQ63" s="63"/>
      <c r="AR63" s="63"/>
      <c r="AS63" s="63"/>
      <c r="AT63" s="63"/>
      <c r="AU63" s="63"/>
      <c r="AV63" s="63"/>
      <c r="AW63" s="63"/>
      <c r="AX63" s="63"/>
      <c r="AY63" s="63"/>
      <c r="AZ63" s="63"/>
      <c r="BA63" s="63"/>
      <c r="BB63" s="63"/>
      <c r="BC63" s="63"/>
      <c r="BD63" s="63"/>
      <c r="BE63" s="63"/>
      <c r="BF63" s="63"/>
      <c r="BG63" s="63"/>
      <c r="BH63" s="63"/>
      <c r="BI63" s="63"/>
      <c r="BJ63" s="63"/>
      <c r="BK63" s="63"/>
      <c r="BL63" s="63"/>
      <c r="BM63" s="63"/>
      <c r="BN63" s="63"/>
      <c r="BO63" s="63"/>
      <c r="BP63" s="63"/>
      <c r="BQ63" s="63"/>
      <c r="BR63" s="63"/>
      <c r="BS63" s="63"/>
      <c r="BT63" s="63"/>
      <c r="BU63" s="63"/>
      <c r="BV63" s="63"/>
      <c r="BW63" s="63"/>
      <c r="BX63" s="63"/>
      <c r="BY63" s="63"/>
      <c r="BZ63" s="63"/>
      <c r="CA63" s="63"/>
      <c r="CB63" s="63"/>
      <c r="CC63" s="63"/>
      <c r="CD63" s="63"/>
      <c r="CE63" s="63"/>
      <c r="CF63" s="63"/>
      <c r="CG63" s="63"/>
      <c r="CH63" s="63"/>
      <c r="CI63" s="63"/>
      <c r="CJ63" s="63"/>
      <c r="CK63" s="63"/>
      <c r="CL63" s="63"/>
      <c r="CM63" s="63"/>
      <c r="CN63" s="63"/>
      <c r="CO63" s="63"/>
      <c r="CP63" s="63"/>
      <c r="CQ63" s="63"/>
      <c r="CR63" s="63"/>
      <c r="CS63" s="63"/>
      <c r="CT63" s="63"/>
      <c r="CU63" s="63"/>
      <c r="CV63" s="63"/>
      <c r="CW63" s="63"/>
      <c r="CX63" s="63"/>
      <c r="CY63" s="63"/>
      <c r="CZ63" s="63"/>
      <c r="DA63" s="63"/>
      <c r="DB63" s="63"/>
      <c r="DC63" s="63"/>
      <c r="DD63" s="63"/>
      <c r="DE63" s="63"/>
      <c r="DF63" s="63"/>
      <c r="DG63" s="63"/>
      <c r="DH63" s="63"/>
      <c r="DI63" s="63"/>
      <c r="DJ63" s="63"/>
      <c r="DK63" s="63"/>
      <c r="DL63" s="63"/>
      <c r="DM63" s="63"/>
      <c r="DN63" s="63"/>
      <c r="DO63" s="63"/>
      <c r="DP63" s="63"/>
      <c r="DQ63" s="63"/>
      <c r="DR63" s="63"/>
      <c r="DS63" s="63"/>
      <c r="DT63" s="63"/>
      <c r="DU63" s="63"/>
      <c r="DV63" s="63"/>
      <c r="DW63" s="63"/>
      <c r="DX63" s="63"/>
      <c r="DY63" s="63"/>
      <c r="DZ63" s="63"/>
      <c r="EA63" s="63"/>
      <c r="EB63" s="63"/>
      <c r="EC63" s="63"/>
      <c r="ED63" s="63"/>
      <c r="EE63" s="63"/>
      <c r="EF63" s="63"/>
      <c r="EG63" s="63"/>
      <c r="EH63" s="63"/>
      <c r="EI63" s="63"/>
      <c r="EJ63" s="63"/>
      <c r="EK63" s="63"/>
      <c r="EL63" s="63"/>
      <c r="EM63" s="63"/>
      <c r="EN63" s="63"/>
      <c r="EO63" s="63"/>
      <c r="EP63" s="63"/>
      <c r="EQ63" s="63"/>
      <c r="ER63" s="63"/>
      <c r="ES63" s="63"/>
      <c r="ET63" s="63"/>
      <c r="EU63" s="63"/>
      <c r="EV63" s="63"/>
      <c r="EW63" s="63"/>
      <c r="EX63" s="63"/>
      <c r="EY63" s="63"/>
      <c r="EZ63" s="63"/>
      <c r="FA63" s="63"/>
      <c r="FB63" s="63"/>
      <c r="FC63" s="63"/>
      <c r="FD63" s="63"/>
      <c r="FE63" s="63"/>
      <c r="FF63" s="63"/>
      <c r="FG63" s="63"/>
      <c r="FH63" s="63"/>
      <c r="FI63" s="63"/>
      <c r="FJ63" s="63"/>
      <c r="FK63" s="63"/>
      <c r="FL63" s="63"/>
      <c r="FM63" s="63"/>
      <c r="FN63" s="63"/>
      <c r="FO63" s="63"/>
      <c r="FP63" s="63"/>
      <c r="FQ63" s="63"/>
      <c r="FR63" s="63"/>
      <c r="FS63" s="63"/>
      <c r="FT63" s="63"/>
      <c r="FU63" s="63"/>
      <c r="FV63" s="63"/>
      <c r="FW63" s="63"/>
      <c r="FX63" s="63"/>
      <c r="FY63" s="63"/>
      <c r="FZ63" s="63"/>
      <c r="GA63" s="63"/>
      <c r="GB63" s="63"/>
      <c r="GC63" s="63"/>
      <c r="GD63" s="63"/>
      <c r="GE63" s="63"/>
      <c r="GF63" s="63"/>
      <c r="GG63" s="63"/>
      <c r="GH63" s="63"/>
      <c r="GI63" s="63"/>
      <c r="GJ63" s="63"/>
      <c r="GK63" s="63"/>
      <c r="GL63" s="63"/>
      <c r="GM63" s="63"/>
      <c r="GN63" s="63"/>
      <c r="GO63" s="63"/>
      <c r="GP63" s="63"/>
      <c r="GQ63" s="63"/>
      <c r="GR63" s="63"/>
      <c r="GS63" s="63"/>
      <c r="GT63" s="63"/>
      <c r="GU63" s="63" t="n">
        <v>0.1</v>
      </c>
      <c r="GV63" s="63" t="n">
        <v>3.7</v>
      </c>
      <c r="GW63" s="63" t="n">
        <v>12.9</v>
      </c>
      <c r="GX63" s="63" t="n">
        <v>25.5</v>
      </c>
      <c r="GY63" s="63" t="n">
        <v>3.8</v>
      </c>
      <c r="GZ63" s="63" t="n">
        <v>1.8</v>
      </c>
      <c r="HA63" s="63" t="n">
        <v>0.6</v>
      </c>
      <c r="HB63" s="63" t="n">
        <v>0.2</v>
      </c>
      <c r="HC63" t="n">
        <v>0.1</v>
      </c>
      <c r="HD63" t="n">
        <v>0</v>
      </c>
      <c r="HE63" t="n">
        <v>0</v>
      </c>
      <c r="HF63"/>
      <c r="HG63"/>
    </row>
    <row r="64">
      <c r="A64" s="63" t="s">
        <v>2589</v>
      </c>
      <c r="B64" s="63"/>
      <c r="C64" s="63"/>
      <c r="D64" s="63"/>
      <c r="E64" s="63"/>
      <c r="F64" s="63"/>
      <c r="G64" s="63"/>
      <c r="H64" s="63"/>
      <c r="I64" s="63"/>
      <c r="J64" s="63"/>
      <c r="K64" s="63"/>
      <c r="L64" s="63"/>
      <c r="M64" s="63"/>
      <c r="N64" s="63"/>
      <c r="O64" s="63"/>
      <c r="P64" s="63"/>
      <c r="Q64" s="63"/>
      <c r="R64" s="63"/>
      <c r="S64" s="63"/>
      <c r="T64" s="63"/>
      <c r="U64" s="63"/>
      <c r="V64" s="63"/>
      <c r="W64" s="63"/>
      <c r="X64" s="63"/>
      <c r="Y64" s="63"/>
      <c r="Z64" s="63"/>
      <c r="AA64" s="63"/>
      <c r="AB64" s="63"/>
      <c r="AC64" s="63"/>
      <c r="AD64" s="63"/>
      <c r="AE64" s="63"/>
      <c r="AF64" s="63"/>
      <c r="AG64" s="63"/>
      <c r="AH64" s="63"/>
      <c r="AI64" s="63"/>
      <c r="AJ64" s="63"/>
      <c r="AK64" s="63"/>
      <c r="AL64" s="63"/>
      <c r="AM64" s="63"/>
      <c r="AN64" s="63"/>
      <c r="AO64" s="63"/>
      <c r="AP64" s="63"/>
      <c r="AQ64" s="63"/>
      <c r="AR64" s="63"/>
      <c r="AS64" s="63"/>
      <c r="AT64" s="63"/>
      <c r="AU64" s="63"/>
      <c r="AV64" s="63"/>
      <c r="AW64" s="63"/>
      <c r="AX64" s="63"/>
      <c r="AY64" s="63"/>
      <c r="AZ64" s="63"/>
      <c r="BA64" s="63"/>
      <c r="BB64" s="63"/>
      <c r="BC64" s="63"/>
      <c r="BD64" s="63"/>
      <c r="BE64" s="63"/>
      <c r="BF64" s="63"/>
      <c r="BG64" s="63"/>
      <c r="BH64" s="63"/>
      <c r="BI64" s="63"/>
      <c r="BJ64" s="63"/>
      <c r="BK64" s="63"/>
      <c r="BL64" s="63"/>
      <c r="BM64" s="63"/>
      <c r="BN64" s="63"/>
      <c r="BO64" s="63"/>
      <c r="BP64" s="63"/>
      <c r="BQ64" s="63"/>
      <c r="BR64" s="63"/>
      <c r="BS64" s="63"/>
      <c r="BT64" s="63"/>
      <c r="BU64" s="63"/>
      <c r="BV64" s="63"/>
      <c r="BW64" s="63"/>
      <c r="BX64" s="63"/>
      <c r="BY64" s="63"/>
      <c r="BZ64" s="63"/>
      <c r="CA64" s="63"/>
      <c r="CB64" s="63"/>
      <c r="CC64" s="63"/>
      <c r="CD64" s="63"/>
      <c r="CE64" s="63"/>
      <c r="CF64" s="63"/>
      <c r="CG64" s="63"/>
      <c r="CH64" s="63"/>
      <c r="CI64" s="63"/>
      <c r="CJ64" s="63"/>
      <c r="CK64" s="63"/>
      <c r="CL64" s="63"/>
      <c r="CM64" s="63"/>
      <c r="CN64" s="63"/>
      <c r="CO64" s="63"/>
      <c r="CP64" s="63"/>
      <c r="CQ64" s="63"/>
      <c r="CR64" s="63"/>
      <c r="CS64" s="63"/>
      <c r="CT64" s="63"/>
      <c r="CU64" s="63"/>
      <c r="CV64" s="63"/>
      <c r="CW64" s="63"/>
      <c r="CX64" s="63"/>
      <c r="CY64" s="63"/>
      <c r="CZ64" s="63"/>
      <c r="DA64" s="63"/>
      <c r="DB64" s="63"/>
      <c r="DC64" s="63"/>
      <c r="DD64" s="63"/>
      <c r="DE64" s="63"/>
      <c r="DF64" s="63"/>
      <c r="DG64" s="63"/>
      <c r="DH64" s="63"/>
      <c r="DI64" s="63"/>
      <c r="DJ64" s="63"/>
      <c r="DK64" s="63"/>
      <c r="DL64" s="63"/>
      <c r="DM64" s="63"/>
      <c r="DN64" s="63"/>
      <c r="DO64" s="63"/>
      <c r="DP64" s="63"/>
      <c r="DQ64" s="63"/>
      <c r="DR64" s="63"/>
      <c r="DS64" s="63"/>
      <c r="DT64" s="63"/>
      <c r="DU64" s="63"/>
      <c r="DV64" s="63"/>
      <c r="DW64" s="63"/>
      <c r="DX64" s="63"/>
      <c r="DY64" s="63"/>
      <c r="DZ64" s="63"/>
      <c r="EA64" s="63"/>
      <c r="EB64" s="63"/>
      <c r="EC64" s="63"/>
      <c r="ED64" s="63"/>
      <c r="EE64" s="63"/>
      <c r="EF64" s="63"/>
      <c r="EG64" s="63"/>
      <c r="EH64" s="63"/>
      <c r="EI64" s="63"/>
      <c r="EJ64" s="63"/>
      <c r="EK64" s="63"/>
      <c r="EL64" s="63"/>
      <c r="EM64" s="63"/>
      <c r="EN64" s="63"/>
      <c r="EO64" s="63"/>
      <c r="EP64" s="63"/>
      <c r="EQ64" s="63"/>
      <c r="ER64" s="63"/>
      <c r="ES64" s="63"/>
      <c r="ET64" s="63"/>
      <c r="EU64" s="63"/>
      <c r="EV64" s="63"/>
      <c r="EW64" s="63"/>
      <c r="EX64" s="63"/>
      <c r="EY64" s="63"/>
      <c r="EZ64" s="63"/>
      <c r="FA64" s="63"/>
      <c r="FB64" s="63"/>
      <c r="FC64" s="63"/>
      <c r="FD64" s="63"/>
      <c r="FE64" s="63"/>
      <c r="FF64" s="63"/>
      <c r="FG64" s="63"/>
      <c r="FH64" s="63"/>
      <c r="FI64" s="63"/>
      <c r="FJ64" s="63"/>
      <c r="FK64" s="63"/>
      <c r="FL64" s="63"/>
      <c r="FM64" s="63"/>
      <c r="FN64" s="63"/>
      <c r="FO64" s="63"/>
      <c r="FP64" s="63"/>
      <c r="FQ64" s="63"/>
      <c r="FR64" s="63"/>
      <c r="FS64" s="63"/>
      <c r="FT64" s="63"/>
      <c r="FU64" s="63"/>
      <c r="FV64" s="63"/>
      <c r="FW64" s="63"/>
      <c r="FX64" s="63"/>
      <c r="FY64" s="63"/>
      <c r="FZ64" s="63"/>
      <c r="GA64" s="63"/>
      <c r="GB64" s="63"/>
      <c r="GC64" s="63"/>
      <c r="GD64" s="63"/>
      <c r="GE64" s="63"/>
      <c r="GF64" s="63"/>
      <c r="GG64" s="63"/>
      <c r="GH64" s="63"/>
      <c r="GI64" s="63"/>
      <c r="GJ64" s="63"/>
      <c r="GK64" s="63"/>
      <c r="GL64" s="63"/>
      <c r="GM64" s="63"/>
      <c r="GN64" s="63"/>
      <c r="GO64" s="63"/>
      <c r="GP64" s="63"/>
      <c r="GQ64" s="63"/>
      <c r="GR64" s="63"/>
      <c r="GS64" s="63"/>
      <c r="GT64" s="63"/>
      <c r="GU64" s="63"/>
      <c r="GV64" s="63" t="n">
        <v>106.2</v>
      </c>
      <c r="GW64" s="63" t="n">
        <v>35.9</v>
      </c>
      <c r="GX64" s="63" t="n">
        <v>1.6</v>
      </c>
      <c r="GY64" s="63" t="n">
        <v>0.6</v>
      </c>
      <c r="GZ64" s="63" t="n">
        <v>0.1</v>
      </c>
      <c r="HA64" s="63" t="n">
        <v>0</v>
      </c>
      <c r="HB64" s="63" t="n">
        <v>0</v>
      </c>
      <c r="HC64" t="n">
        <v>0</v>
      </c>
      <c r="HD64" t="n">
        <v>0</v>
      </c>
      <c r="HE64" t="n">
        <v>0</v>
      </c>
      <c r="HF64"/>
      <c r="HG64"/>
    </row>
    <row r="65">
      <c r="A65" s="63" t="s">
        <v>2590</v>
      </c>
      <c r="B65" s="63" t="n">
        <v>5.7</v>
      </c>
      <c r="C65" s="63" t="n">
        <v>5.4</v>
      </c>
      <c r="D65" s="63" t="n">
        <v>4.9</v>
      </c>
      <c r="E65" s="63" t="n">
        <v>5.1</v>
      </c>
      <c r="F65" s="63" t="n">
        <v>5.6</v>
      </c>
      <c r="G65" s="63" t="n">
        <v>6.4</v>
      </c>
      <c r="H65" s="63" t="n">
        <v>5.9</v>
      </c>
      <c r="I65" s="63" t="n">
        <v>5.8</v>
      </c>
      <c r="J65" s="63" t="n">
        <v>5.9</v>
      </c>
      <c r="K65" s="63" t="n">
        <v>5.5</v>
      </c>
      <c r="L65" s="63" t="n">
        <v>7</v>
      </c>
      <c r="M65" s="63" t="n">
        <v>5.9</v>
      </c>
      <c r="N65" s="63" t="n">
        <v>5.9</v>
      </c>
      <c r="O65" s="63" t="n">
        <v>6.4</v>
      </c>
      <c r="P65" s="63" t="n">
        <v>5.5</v>
      </c>
      <c r="Q65" s="63" t="n">
        <v>6.1</v>
      </c>
      <c r="R65" s="63" t="n">
        <v>8</v>
      </c>
      <c r="S65" s="63" t="n">
        <v>8.8</v>
      </c>
      <c r="T65" s="63" t="n">
        <v>6.7</v>
      </c>
      <c r="U65" s="63" t="n">
        <v>8.1</v>
      </c>
      <c r="V65" s="63" t="n">
        <v>9</v>
      </c>
      <c r="W65" s="63" t="n">
        <v>8.1</v>
      </c>
      <c r="X65" s="63" t="n">
        <v>11.1</v>
      </c>
      <c r="Y65" s="63" t="n">
        <v>10.7</v>
      </c>
      <c r="Z65" s="63" t="n">
        <v>10.3</v>
      </c>
      <c r="AA65" s="63" t="n">
        <v>10</v>
      </c>
      <c r="AB65" s="63" t="n">
        <v>10.8</v>
      </c>
      <c r="AC65" s="63" t="n">
        <v>11.3</v>
      </c>
      <c r="AD65" s="63" t="n">
        <v>10.9</v>
      </c>
      <c r="AE65" s="63" t="n">
        <v>10.9</v>
      </c>
      <c r="AF65" s="63" t="n">
        <v>12.1</v>
      </c>
      <c r="AG65" s="63" t="n">
        <v>10.9</v>
      </c>
      <c r="AH65" s="63" t="n">
        <v>11.2</v>
      </c>
      <c r="AI65" s="63" t="n">
        <v>11.8</v>
      </c>
      <c r="AJ65" s="63" t="n">
        <v>12.2</v>
      </c>
      <c r="AK65" s="63" t="n">
        <v>12.8</v>
      </c>
      <c r="AL65" s="63" t="n">
        <v>13.9</v>
      </c>
      <c r="AM65" s="63" t="n">
        <v>13.4</v>
      </c>
      <c r="AN65" s="63" t="n">
        <v>14.7</v>
      </c>
      <c r="AO65" s="63" t="n">
        <v>16.1</v>
      </c>
      <c r="AP65" s="63" t="n">
        <v>16.7</v>
      </c>
      <c r="AQ65" s="63" t="n">
        <v>16.9</v>
      </c>
      <c r="AR65" s="63" t="n">
        <v>16.3</v>
      </c>
      <c r="AS65" s="63" t="n">
        <v>17.1</v>
      </c>
      <c r="AT65" s="63" t="n">
        <v>16.4</v>
      </c>
      <c r="AU65" s="63" t="n">
        <v>16</v>
      </c>
      <c r="AV65" s="63" t="n">
        <v>15.1</v>
      </c>
      <c r="AW65" s="63" t="n">
        <v>15.4</v>
      </c>
      <c r="AX65" s="63" t="n">
        <v>14.2</v>
      </c>
      <c r="AY65" s="63" t="n">
        <v>14.9</v>
      </c>
      <c r="AZ65" s="63" t="n">
        <v>14.8</v>
      </c>
      <c r="BA65" s="63" t="n">
        <v>14.7</v>
      </c>
      <c r="BB65" s="63" t="n">
        <v>16.1</v>
      </c>
      <c r="BC65" s="63" t="n">
        <v>14.3</v>
      </c>
      <c r="BD65" s="63" t="n">
        <v>16</v>
      </c>
      <c r="BE65" s="63" t="n">
        <v>15.9</v>
      </c>
      <c r="BF65" s="63" t="n">
        <v>16.7</v>
      </c>
      <c r="BG65" s="63" t="n">
        <v>17.3</v>
      </c>
      <c r="BH65" s="63" t="n">
        <v>18.2</v>
      </c>
      <c r="BI65" s="63" t="n">
        <v>18.9</v>
      </c>
      <c r="BJ65" s="63" t="n">
        <v>17.2</v>
      </c>
      <c r="BK65" s="63" t="n">
        <v>19.6</v>
      </c>
      <c r="BL65" s="63" t="n">
        <v>20.2</v>
      </c>
      <c r="BM65" s="63" t="n">
        <v>21.3</v>
      </c>
      <c r="BN65" s="63" t="n">
        <v>19.8</v>
      </c>
      <c r="BO65" s="63" t="n">
        <v>20.7</v>
      </c>
      <c r="BP65" s="63" t="n">
        <v>21.4</v>
      </c>
      <c r="BQ65" s="63" t="n">
        <v>18.4</v>
      </c>
      <c r="BR65" s="63" t="n">
        <v>18.9</v>
      </c>
      <c r="BS65" s="63" t="n">
        <v>19.7</v>
      </c>
      <c r="BT65" s="63" t="n">
        <v>19</v>
      </c>
      <c r="BU65" s="63" t="n">
        <v>18.8</v>
      </c>
      <c r="BV65" s="63" t="n">
        <v>19.1</v>
      </c>
      <c r="BW65" s="63" t="n">
        <v>20</v>
      </c>
      <c r="BX65" s="63" t="n">
        <v>20.5</v>
      </c>
      <c r="BY65" s="63" t="n">
        <v>19.4</v>
      </c>
      <c r="BZ65" s="63" t="n">
        <v>20.3</v>
      </c>
      <c r="CA65" s="63" t="n">
        <v>20.1</v>
      </c>
      <c r="CB65" s="63" t="n">
        <v>19</v>
      </c>
      <c r="CC65" s="63" t="n">
        <v>21.5</v>
      </c>
      <c r="CD65" s="63" t="n">
        <v>22.3</v>
      </c>
      <c r="CE65" s="63" t="n">
        <v>20.3</v>
      </c>
      <c r="CF65" s="63" t="n">
        <v>20.7</v>
      </c>
      <c r="CG65" s="63" t="n">
        <v>49.5</v>
      </c>
      <c r="CH65" s="63" t="n">
        <v>26</v>
      </c>
      <c r="CI65" s="63" t="n">
        <v>22.2</v>
      </c>
      <c r="CJ65" s="63" t="n">
        <v>37.1</v>
      </c>
      <c r="CK65" s="63" t="n">
        <v>20.8</v>
      </c>
      <c r="CL65" s="63" t="n">
        <v>21.6</v>
      </c>
      <c r="CM65" s="63" t="n">
        <v>23.2</v>
      </c>
      <c r="CN65" s="63" t="n">
        <v>22.5</v>
      </c>
      <c r="CO65" s="63" t="n">
        <v>23.2</v>
      </c>
      <c r="CP65" s="63" t="n">
        <v>24.4</v>
      </c>
      <c r="CQ65" s="63" t="n">
        <v>22.6</v>
      </c>
      <c r="CR65" s="63" t="n">
        <v>25.3</v>
      </c>
      <c r="CS65" s="63" t="n">
        <v>24.9</v>
      </c>
      <c r="CT65" s="63" t="n">
        <v>23.8</v>
      </c>
      <c r="CU65" s="63" t="n">
        <v>27.5</v>
      </c>
      <c r="CV65" s="63" t="n">
        <v>26.2</v>
      </c>
      <c r="CW65" s="63" t="n">
        <v>26.7</v>
      </c>
      <c r="CX65" s="63" t="n">
        <v>27.9</v>
      </c>
      <c r="CY65" s="63" t="n">
        <v>28.2</v>
      </c>
      <c r="CZ65" s="63" t="n">
        <v>28.4</v>
      </c>
      <c r="DA65" s="63" t="n">
        <v>27</v>
      </c>
      <c r="DB65" s="63" t="n">
        <v>29.3</v>
      </c>
      <c r="DC65" s="63" t="n">
        <v>28.1</v>
      </c>
      <c r="DD65" s="63" t="n">
        <v>27.3</v>
      </c>
      <c r="DE65" s="63" t="n">
        <v>28.9</v>
      </c>
      <c r="DF65" s="63" t="n">
        <v>28.6</v>
      </c>
      <c r="DG65" s="63" t="n">
        <v>29.5</v>
      </c>
      <c r="DH65" s="63" t="n">
        <v>29.7</v>
      </c>
      <c r="DI65" s="63" t="n">
        <v>29</v>
      </c>
      <c r="DJ65" s="63" t="n">
        <v>27.3</v>
      </c>
      <c r="DK65" s="63" t="n">
        <v>27.5</v>
      </c>
      <c r="DL65" s="63" t="n">
        <v>29.4</v>
      </c>
      <c r="DM65" s="63" t="n">
        <v>31.5</v>
      </c>
      <c r="DN65" s="63" t="n">
        <v>29.2</v>
      </c>
      <c r="DO65" s="63" t="n">
        <v>33.9</v>
      </c>
      <c r="DP65" s="63" t="n">
        <v>35.9</v>
      </c>
      <c r="DQ65" s="63" t="n">
        <v>56.3</v>
      </c>
      <c r="DR65" s="63" t="n">
        <v>38</v>
      </c>
      <c r="DS65" s="63" t="n">
        <v>37.9</v>
      </c>
      <c r="DT65" s="63" t="n">
        <v>39.4</v>
      </c>
      <c r="DU65" s="63" t="n">
        <v>49.6</v>
      </c>
      <c r="DV65" s="63" t="n">
        <v>40.9</v>
      </c>
      <c r="DW65" s="63" t="n">
        <v>43.8</v>
      </c>
      <c r="DX65" s="63" t="n">
        <v>44.3</v>
      </c>
      <c r="DY65" s="63" t="n">
        <v>45.3</v>
      </c>
      <c r="DZ65" s="63" t="n">
        <v>59.6</v>
      </c>
      <c r="EA65" s="63" t="n">
        <v>47.2</v>
      </c>
      <c r="EB65" s="63" t="n">
        <v>43.2</v>
      </c>
      <c r="EC65" s="63" t="n">
        <v>63.5</v>
      </c>
      <c r="ED65" s="63" t="n">
        <v>65.7</v>
      </c>
      <c r="EE65" s="63" t="n">
        <v>75.5</v>
      </c>
      <c r="EF65" s="63" t="n">
        <v>71.5</v>
      </c>
      <c r="EG65" s="63" t="n">
        <v>66.4</v>
      </c>
      <c r="EH65" s="63" t="n">
        <v>75.3</v>
      </c>
      <c r="EI65" s="63" t="n">
        <v>65.2</v>
      </c>
      <c r="EJ65" s="63" t="n">
        <v>74.7</v>
      </c>
      <c r="EK65" s="63" t="n">
        <v>70.2</v>
      </c>
      <c r="EL65" s="63" t="n">
        <v>90.6</v>
      </c>
      <c r="EM65" s="63" t="n">
        <v>75</v>
      </c>
      <c r="EN65" s="63" t="n">
        <v>141.5</v>
      </c>
      <c r="EO65" s="63" t="n">
        <v>82.9</v>
      </c>
      <c r="EP65" s="63" t="n">
        <v>80.5</v>
      </c>
      <c r="EQ65" s="63" t="n">
        <v>77.5</v>
      </c>
      <c r="ER65" s="63" t="n">
        <v>74.8</v>
      </c>
      <c r="ES65" s="63" t="n">
        <v>73.9</v>
      </c>
      <c r="ET65" s="63" t="n">
        <v>90.3</v>
      </c>
      <c r="EU65" s="63" t="n">
        <v>86.5</v>
      </c>
      <c r="EV65" s="63" t="n">
        <v>86.3</v>
      </c>
      <c r="EW65" s="63" t="n">
        <v>80.4</v>
      </c>
      <c r="EX65" s="63" t="n">
        <v>87</v>
      </c>
      <c r="EY65" s="63" t="n">
        <v>81.4</v>
      </c>
      <c r="EZ65" s="63" t="n">
        <v>91.2</v>
      </c>
      <c r="FA65" s="63" t="n">
        <v>348.6</v>
      </c>
      <c r="FB65" s="63" t="n">
        <v>301.2</v>
      </c>
      <c r="FC65" s="63" t="n">
        <v>226</v>
      </c>
      <c r="FD65" s="63" t="n">
        <v>144.9</v>
      </c>
      <c r="FE65" s="63" t="n">
        <v>178.4</v>
      </c>
      <c r="FF65" s="63" t="n">
        <v>164.3</v>
      </c>
      <c r="FG65" s="63" t="n">
        <v>195.8</v>
      </c>
      <c r="FH65" s="63" t="n">
        <v>122.5</v>
      </c>
      <c r="FI65" s="63" t="n">
        <v>110</v>
      </c>
      <c r="FJ65" s="63" t="n">
        <v>110.2</v>
      </c>
      <c r="FK65" s="63" t="n">
        <v>142.2</v>
      </c>
      <c r="FL65" s="63" t="n">
        <v>122.8</v>
      </c>
      <c r="FM65" s="63" t="n">
        <v>149.7</v>
      </c>
      <c r="FN65" s="63" t="n">
        <v>110.8</v>
      </c>
      <c r="FO65" s="63" t="n">
        <v>93</v>
      </c>
      <c r="FP65" s="63" t="n">
        <v>90.7</v>
      </c>
      <c r="FQ65" s="63" t="n">
        <v>125.3</v>
      </c>
      <c r="FR65" s="63" t="n">
        <v>91.2</v>
      </c>
      <c r="FS65" s="63" t="n">
        <v>84.4</v>
      </c>
      <c r="FT65" s="63" t="n">
        <v>85.3</v>
      </c>
      <c r="FU65" s="63" t="n">
        <v>79.7</v>
      </c>
      <c r="FV65" s="63" t="n">
        <v>86.8</v>
      </c>
      <c r="FW65" s="63" t="n">
        <v>84.1</v>
      </c>
      <c r="FX65" s="63" t="n">
        <v>83</v>
      </c>
      <c r="FY65" s="63" t="n">
        <v>80.8</v>
      </c>
      <c r="FZ65" s="63" t="n">
        <v>83.2</v>
      </c>
      <c r="GA65" s="63" t="n">
        <v>77.1</v>
      </c>
      <c r="GB65" s="63" t="n">
        <v>83.9</v>
      </c>
      <c r="GC65" s="63" t="n">
        <v>76.4</v>
      </c>
      <c r="GD65" s="63" t="n">
        <v>80.9</v>
      </c>
      <c r="GE65" s="63" t="n">
        <v>77.2</v>
      </c>
      <c r="GF65" s="63" t="n">
        <v>79.6</v>
      </c>
      <c r="GG65" s="63" t="n">
        <v>84.5</v>
      </c>
      <c r="GH65" s="63" t="n">
        <v>84.3</v>
      </c>
      <c r="GI65" s="63" t="n">
        <v>85.5</v>
      </c>
      <c r="GJ65" s="63" t="n">
        <v>116.5</v>
      </c>
      <c r="GK65" s="63" t="n">
        <v>81</v>
      </c>
      <c r="GL65" s="63" t="n">
        <v>78.9</v>
      </c>
      <c r="GM65" s="63" t="n">
        <v>86.1</v>
      </c>
      <c r="GN65" s="63" t="n">
        <v>85.3</v>
      </c>
      <c r="GO65" s="63" t="n">
        <v>82.9</v>
      </c>
      <c r="GP65" s="63" t="n">
        <v>85.7</v>
      </c>
      <c r="GQ65" s="63" t="n">
        <v>78.7</v>
      </c>
      <c r="GR65" s="63" t="n">
        <v>82.7</v>
      </c>
      <c r="GS65" s="63" t="n">
        <v>133.6</v>
      </c>
      <c r="GT65" s="63" t="n">
        <v>95.1</v>
      </c>
      <c r="GU65" s="63" t="n">
        <v>92.9</v>
      </c>
      <c r="GV65" s="63" t="n">
        <v>93.1</v>
      </c>
      <c r="GW65" s="63" t="n">
        <v>88.8</v>
      </c>
      <c r="GX65" s="63" t="n">
        <v>318.6</v>
      </c>
      <c r="GY65" s="63" t="n">
        <v>87.2</v>
      </c>
      <c r="GZ65" s="63" t="n">
        <v>99.2</v>
      </c>
      <c r="HA65" s="63" t="n">
        <v>89.1</v>
      </c>
      <c r="HB65" s="63" t="n">
        <v>92.2</v>
      </c>
      <c r="HC65" t="n">
        <v>450.3</v>
      </c>
      <c r="HD65" t="n">
        <v>212.5</v>
      </c>
      <c r="HE65" t="n">
        <v>111.6</v>
      </c>
      <c r="HF65" t="n">
        <v>115.5</v>
      </c>
      <c r="HG65" t="n">
        <v>133.3</v>
      </c>
    </row>
    <row r="66">
      <c r="A66" s="63" t="s">
        <v>2591</v>
      </c>
      <c r="B66" s="63" t="n">
        <v>0.584</v>
      </c>
      <c r="C66" s="63" t="n">
        <v>0.98</v>
      </c>
      <c r="D66" s="63" t="n">
        <v>1.256</v>
      </c>
      <c r="E66" s="63" t="n">
        <v>1.592</v>
      </c>
      <c r="F66" s="63" t="n">
        <v>1.62</v>
      </c>
      <c r="G66" s="63" t="n">
        <v>1.6</v>
      </c>
      <c r="H66" s="63" t="n">
        <v>1.7</v>
      </c>
      <c r="I66" s="63" t="n">
        <v>1.872</v>
      </c>
      <c r="J66" s="63" t="n">
        <v>1.832</v>
      </c>
      <c r="K66" s="63" t="n">
        <v>1.824</v>
      </c>
      <c r="L66" s="63" t="n">
        <v>2.108</v>
      </c>
      <c r="M66" s="63" t="n">
        <v>2.156</v>
      </c>
      <c r="N66" s="63" t="n">
        <v>2.156</v>
      </c>
      <c r="O66" s="63" t="n">
        <v>2.144</v>
      </c>
      <c r="P66" s="63" t="n">
        <v>2.248</v>
      </c>
      <c r="Q66" s="63" t="n">
        <v>2.288</v>
      </c>
      <c r="R66" s="63" t="n">
        <v>3.064</v>
      </c>
      <c r="S66" s="63" t="n">
        <v>3.16</v>
      </c>
      <c r="T66" s="63" t="n">
        <v>3.62</v>
      </c>
      <c r="U66" s="63" t="n">
        <v>3.888</v>
      </c>
      <c r="V66" s="63" t="n">
        <v>4.364</v>
      </c>
      <c r="W66" s="63" t="n">
        <v>4.512</v>
      </c>
      <c r="X66" s="63" t="n">
        <v>4.832</v>
      </c>
      <c r="Y66" s="63" t="n">
        <v>4.68</v>
      </c>
      <c r="Z66" s="63" t="n">
        <v>4.768</v>
      </c>
      <c r="AA66" s="63" t="n">
        <v>4.676</v>
      </c>
      <c r="AB66" s="63" t="n">
        <v>4.416</v>
      </c>
      <c r="AC66" s="63" t="n">
        <v>4.532</v>
      </c>
      <c r="AD66" s="63" t="n">
        <v>4.496</v>
      </c>
      <c r="AE66" s="63" t="n">
        <v>4.316</v>
      </c>
      <c r="AF66" s="63" t="n">
        <v>4.38</v>
      </c>
      <c r="AG66" s="63" t="n">
        <v>4.384</v>
      </c>
      <c r="AH66" s="63" t="n">
        <v>4.584</v>
      </c>
      <c r="AI66" s="63" t="n">
        <v>4.488</v>
      </c>
      <c r="AJ66" s="63" t="n">
        <v>4.672</v>
      </c>
      <c r="AK66" s="63" t="n">
        <v>4.596</v>
      </c>
      <c r="AL66" s="63" t="n">
        <v>5.424</v>
      </c>
      <c r="AM66" s="63" t="n">
        <v>5.78</v>
      </c>
      <c r="AN66" s="63" t="n">
        <v>6.88</v>
      </c>
      <c r="AO66" s="63" t="n">
        <v>7.244</v>
      </c>
      <c r="AP66" s="63" t="n">
        <v>7.764</v>
      </c>
      <c r="AQ66" s="63" t="n">
        <v>8.14</v>
      </c>
      <c r="AR66" s="63" t="n">
        <v>8.44</v>
      </c>
      <c r="AS66" s="63" t="n">
        <v>8.512</v>
      </c>
      <c r="AT66" s="63" t="n">
        <v>10.144</v>
      </c>
      <c r="AU66" s="63" t="n">
        <v>10.272</v>
      </c>
      <c r="AV66" s="63" t="n">
        <v>10.16</v>
      </c>
      <c r="AW66" s="63" t="n">
        <v>9.684</v>
      </c>
      <c r="AX66" s="63" t="n">
        <v>9.296</v>
      </c>
      <c r="AY66" s="63" t="n">
        <v>9.432</v>
      </c>
      <c r="AZ66" s="63" t="n">
        <v>9.676</v>
      </c>
      <c r="BA66" s="63" t="n">
        <v>11.18</v>
      </c>
      <c r="BB66" s="63" t="n">
        <v>11.288</v>
      </c>
      <c r="BC66" s="63" t="n">
        <v>11.124</v>
      </c>
      <c r="BD66" s="63" t="n">
        <v>10.964</v>
      </c>
      <c r="BE66" s="63" t="n">
        <v>10.888</v>
      </c>
      <c r="BF66" s="63" t="n">
        <v>10.8</v>
      </c>
      <c r="BG66" s="63" t="n">
        <v>10.624</v>
      </c>
      <c r="BH66" s="63" t="n">
        <v>10.432</v>
      </c>
      <c r="BI66" s="63" t="n">
        <v>10.82</v>
      </c>
      <c r="BJ66" s="63" t="n">
        <v>10.784</v>
      </c>
      <c r="BK66" s="63" t="n">
        <v>10.72</v>
      </c>
      <c r="BL66" s="63" t="n">
        <v>10.612</v>
      </c>
      <c r="BM66" s="63" t="n">
        <v>10.644</v>
      </c>
      <c r="BN66" s="63" t="n">
        <v>10.488</v>
      </c>
      <c r="BO66" s="63" t="n">
        <v>10.564</v>
      </c>
      <c r="BP66" s="63" t="n">
        <v>10.576</v>
      </c>
      <c r="BQ66" s="63" t="n">
        <v>10.584</v>
      </c>
      <c r="BR66" s="63" t="n">
        <v>10.54</v>
      </c>
      <c r="BS66" s="63" t="n">
        <v>10.488</v>
      </c>
      <c r="BT66" s="63" t="n">
        <v>10.312</v>
      </c>
      <c r="BU66" s="63" t="n">
        <v>11.088</v>
      </c>
      <c r="BV66" s="63" t="n">
        <v>11.176</v>
      </c>
      <c r="BW66" s="63" t="n">
        <v>11.132</v>
      </c>
      <c r="BX66" s="63" t="n">
        <v>11.052</v>
      </c>
      <c r="BY66" s="63" t="n">
        <v>11.492</v>
      </c>
      <c r="BZ66" s="63" t="n">
        <v>11.656</v>
      </c>
      <c r="CA66" s="63" t="n">
        <v>11.712</v>
      </c>
      <c r="CB66" s="63" t="n">
        <v>11.784</v>
      </c>
      <c r="CC66" s="63" t="n">
        <v>14.148</v>
      </c>
      <c r="CD66" s="63" t="n">
        <v>13.984</v>
      </c>
      <c r="CE66" s="63" t="n">
        <v>14.216</v>
      </c>
      <c r="CF66" s="63" t="n">
        <v>14.404</v>
      </c>
      <c r="CG66" s="63" t="n">
        <v>16.36</v>
      </c>
      <c r="CH66" s="63" t="n">
        <v>16.996</v>
      </c>
      <c r="CI66" s="63" t="n">
        <v>17.636</v>
      </c>
      <c r="CJ66" s="63" t="n">
        <v>18.092</v>
      </c>
      <c r="CK66" s="63" t="n">
        <v>20.332</v>
      </c>
      <c r="CL66" s="63" t="n">
        <v>20.596</v>
      </c>
      <c r="CM66" s="63" t="n">
        <v>20.932</v>
      </c>
      <c r="CN66" s="63" t="n">
        <v>21.792</v>
      </c>
      <c r="CO66" s="63" t="n">
        <v>21.86</v>
      </c>
      <c r="CP66" s="63" t="n">
        <v>21.82</v>
      </c>
      <c r="CQ66" s="63" t="n">
        <v>22.14</v>
      </c>
      <c r="CR66" s="63" t="n">
        <v>22.204</v>
      </c>
      <c r="CS66" s="63" t="n">
        <v>22.68</v>
      </c>
      <c r="CT66" s="63" t="n">
        <v>23.06</v>
      </c>
      <c r="CU66" s="63" t="n">
        <v>22.58</v>
      </c>
      <c r="CV66" s="63" t="n">
        <v>22.504</v>
      </c>
      <c r="CW66" s="63" t="n">
        <v>23.224</v>
      </c>
      <c r="CX66" s="63" t="n">
        <v>22.716</v>
      </c>
      <c r="CY66" s="63" t="n">
        <v>22.384</v>
      </c>
      <c r="CZ66" s="63" t="n">
        <v>22.052</v>
      </c>
      <c r="DA66" s="63" t="n">
        <v>22.636</v>
      </c>
      <c r="DB66" s="63" t="n">
        <v>22.564</v>
      </c>
      <c r="DC66" s="63" t="n">
        <v>22.236</v>
      </c>
      <c r="DD66" s="63" t="n">
        <v>21.852</v>
      </c>
      <c r="DE66" s="63" t="n">
        <v>21.16</v>
      </c>
      <c r="DF66" s="63" t="n">
        <v>20.04</v>
      </c>
      <c r="DG66" s="63" t="n">
        <v>19.076</v>
      </c>
      <c r="DH66" s="63" t="n">
        <v>18.144</v>
      </c>
      <c r="DI66" s="63" t="n">
        <v>17.668</v>
      </c>
      <c r="DJ66" s="63" t="n">
        <v>17.124</v>
      </c>
      <c r="DK66" s="63" t="n">
        <v>16.58</v>
      </c>
      <c r="DL66" s="63" t="n">
        <v>15.976</v>
      </c>
      <c r="DM66" s="63" t="n">
        <v>16.18</v>
      </c>
      <c r="DN66" s="63" t="n">
        <v>15.788</v>
      </c>
      <c r="DO66" s="63" t="n">
        <v>15.464</v>
      </c>
      <c r="DP66" s="63" t="n">
        <v>15.284</v>
      </c>
      <c r="DQ66" s="63" t="n">
        <v>15.356</v>
      </c>
      <c r="DR66" s="63" t="n">
        <v>13.616</v>
      </c>
      <c r="DS66" s="63" t="n">
        <v>14.896</v>
      </c>
      <c r="DT66" s="63" t="n">
        <v>14.84</v>
      </c>
      <c r="DU66" s="63" t="n">
        <v>14.908</v>
      </c>
      <c r="DV66" s="63" t="n">
        <v>15.1</v>
      </c>
      <c r="DW66" s="63" t="n">
        <v>15.536</v>
      </c>
      <c r="DX66" s="63" t="n">
        <v>15.996</v>
      </c>
      <c r="DY66" s="63" t="n">
        <v>17.236</v>
      </c>
      <c r="DZ66" s="63" t="n">
        <v>17.898</v>
      </c>
      <c r="EA66" s="63" t="n">
        <v>18.222</v>
      </c>
      <c r="EB66" s="63" t="n">
        <v>18.485</v>
      </c>
      <c r="EC66" s="63" t="n">
        <v>19.842</v>
      </c>
      <c r="ED66" s="63" t="n">
        <v>20.652</v>
      </c>
      <c r="EE66" s="63" t="n">
        <v>21.759</v>
      </c>
      <c r="EF66" s="63" t="n">
        <v>22.788</v>
      </c>
      <c r="EG66" s="63" t="n">
        <v>23.299</v>
      </c>
      <c r="EH66" s="63" t="n">
        <v>24.086</v>
      </c>
      <c r="EI66" s="63" t="n">
        <v>24.969</v>
      </c>
      <c r="EJ66" s="63" t="n">
        <v>25.888</v>
      </c>
      <c r="EK66" s="63" t="n">
        <v>28.839</v>
      </c>
      <c r="EL66" s="63" t="n">
        <v>27.844</v>
      </c>
      <c r="EM66" s="63" t="n">
        <v>28.237</v>
      </c>
      <c r="EN66" s="63" t="n">
        <v>29.613</v>
      </c>
      <c r="EO66" s="63" t="n">
        <v>32.274</v>
      </c>
      <c r="EP66" s="63" t="n">
        <v>29.235</v>
      </c>
      <c r="EQ66" s="63" t="n">
        <v>29.264</v>
      </c>
      <c r="ER66" s="63" t="n">
        <v>29.344</v>
      </c>
      <c r="ES66" s="63" t="n">
        <v>29.717</v>
      </c>
      <c r="ET66" s="63" t="n">
        <v>30</v>
      </c>
      <c r="EU66" s="63" t="n">
        <v>30.392</v>
      </c>
      <c r="EV66" s="63" t="n">
        <v>30.74</v>
      </c>
      <c r="EW66" s="63" t="n">
        <v>32.553</v>
      </c>
      <c r="EX66" s="63" t="n">
        <v>33.466</v>
      </c>
      <c r="EY66" s="63" t="n">
        <v>34.607</v>
      </c>
      <c r="EZ66" s="63" t="n">
        <v>37.1</v>
      </c>
      <c r="FA66" s="63" t="n">
        <v>42.964</v>
      </c>
      <c r="FB66" s="63" t="n">
        <v>44.63</v>
      </c>
      <c r="FC66" s="63" t="n">
        <v>55.541</v>
      </c>
      <c r="FD66" s="63" t="n">
        <v>58.195</v>
      </c>
      <c r="FE66" s="63" t="n">
        <v>60.683</v>
      </c>
      <c r="FF66" s="63" t="n">
        <v>63.749</v>
      </c>
      <c r="FG66" s="63" t="n">
        <v>65.743</v>
      </c>
      <c r="FH66" s="63" t="n">
        <v>67.74</v>
      </c>
      <c r="FI66" s="63" t="n">
        <v>68.828</v>
      </c>
      <c r="FJ66" s="63" t="n">
        <v>71.063</v>
      </c>
      <c r="FK66" s="63" t="n">
        <v>72.829</v>
      </c>
      <c r="FL66" s="63" t="n">
        <v>73.527</v>
      </c>
      <c r="FM66" s="63" t="n">
        <v>73.492</v>
      </c>
      <c r="FN66" s="63" t="n">
        <v>74.054</v>
      </c>
      <c r="FO66" s="63" t="n">
        <v>74.348</v>
      </c>
      <c r="FP66" s="63" t="n">
        <v>75.343</v>
      </c>
      <c r="FQ66" s="63" t="n">
        <v>75.66</v>
      </c>
      <c r="FR66" s="63" t="n">
        <v>75.96</v>
      </c>
      <c r="FS66" s="63" t="n">
        <v>76.039</v>
      </c>
      <c r="FT66" s="63" t="n">
        <v>75.214</v>
      </c>
      <c r="FU66" s="63" t="n">
        <v>71.414</v>
      </c>
      <c r="FV66" s="63" t="n">
        <v>69.318</v>
      </c>
      <c r="FW66" s="63" t="n">
        <v>69.354</v>
      </c>
      <c r="FX66" s="63" t="n">
        <v>68.645</v>
      </c>
      <c r="FY66" s="63" t="n">
        <v>70.317</v>
      </c>
      <c r="FZ66" s="63" t="n">
        <v>69.767</v>
      </c>
      <c r="GA66" s="63" t="n">
        <v>69.164</v>
      </c>
      <c r="GB66" s="63" t="n">
        <v>68.382</v>
      </c>
      <c r="GC66" s="63" t="n">
        <v>67.638</v>
      </c>
      <c r="GD66" s="63" t="n">
        <v>67.294</v>
      </c>
      <c r="GE66" s="63" t="n">
        <v>65.413</v>
      </c>
      <c r="GF66" s="63" t="n">
        <v>64.803</v>
      </c>
      <c r="GG66" s="63" t="n">
        <v>64.499</v>
      </c>
      <c r="GH66" s="63" t="n">
        <v>63.667</v>
      </c>
      <c r="GI66" s="63" t="n">
        <v>62.198</v>
      </c>
      <c r="GJ66" s="63" t="n">
        <v>63.705</v>
      </c>
      <c r="GK66" s="63" t="n">
        <v>67.449</v>
      </c>
      <c r="GL66" s="63" t="n">
        <v>59.752</v>
      </c>
      <c r="GM66" s="63" t="n">
        <v>58.479</v>
      </c>
      <c r="GN66" s="63" t="n">
        <v>57.514</v>
      </c>
      <c r="GO66" s="63" t="n">
        <v>57.017</v>
      </c>
      <c r="GP66" s="63" t="n">
        <v>55.848</v>
      </c>
      <c r="GQ66" s="63" t="n">
        <v>54.532</v>
      </c>
      <c r="GR66" s="63" t="n">
        <v>54.452</v>
      </c>
      <c r="GS66" s="63" t="n">
        <v>54.013</v>
      </c>
      <c r="GT66" s="63" t="n">
        <v>61.353</v>
      </c>
      <c r="GU66" s="63" t="n">
        <v>106.1</v>
      </c>
      <c r="GV66" s="63" t="n">
        <v>110.049</v>
      </c>
      <c r="GW66" s="63" t="n">
        <v>117.309</v>
      </c>
      <c r="GX66" s="63" t="n">
        <v>142.789</v>
      </c>
      <c r="GY66" s="63" t="n">
        <v>157.602</v>
      </c>
      <c r="GZ66" s="63" t="n">
        <v>149.116</v>
      </c>
      <c r="HA66" s="63" t="n">
        <v>146.631</v>
      </c>
      <c r="HB66" s="63" t="n">
        <v>134.809</v>
      </c>
      <c r="HC66" t="n">
        <v>123.735</v>
      </c>
      <c r="HD66" t="n">
        <v>116.061</v>
      </c>
      <c r="HE66" t="n">
        <v>136.145</v>
      </c>
      <c r="HF66" t="n">
        <v>130.177</v>
      </c>
      <c r="HG66" t="n">
        <v>103.13</v>
      </c>
    </row>
    <row r="67">
      <c r="A67" s="63" t="s">
        <v>2592</v>
      </c>
      <c r="B67" s="63" t="n">
        <v>38.1</v>
      </c>
      <c r="C67" s="63" t="n">
        <v>38.6333333333333</v>
      </c>
      <c r="D67" s="63" t="n">
        <v>39.0333333333333</v>
      </c>
      <c r="E67" s="63" t="n">
        <v>39.6</v>
      </c>
      <c r="F67" s="63" t="n">
        <v>39.9333333333333</v>
      </c>
      <c r="G67" s="63" t="n">
        <v>40.3</v>
      </c>
      <c r="H67" s="63" t="n">
        <v>40.7</v>
      </c>
      <c r="I67" s="63" t="n">
        <v>41</v>
      </c>
      <c r="J67" s="63" t="n">
        <v>41.3333333333333</v>
      </c>
      <c r="K67" s="63" t="n">
        <v>41.6</v>
      </c>
      <c r="L67" s="63" t="n">
        <v>41.9333333333333</v>
      </c>
      <c r="M67" s="63" t="n">
        <v>42.3666666666667</v>
      </c>
      <c r="N67" s="63" t="n">
        <v>43.0333333333333</v>
      </c>
      <c r="O67" s="63" t="n">
        <v>43.9333333333333</v>
      </c>
      <c r="P67" s="63" t="n">
        <v>44.8</v>
      </c>
      <c r="Q67" s="63" t="n">
        <v>45.9333333333333</v>
      </c>
      <c r="R67" s="63" t="n">
        <v>47.3</v>
      </c>
      <c r="S67" s="63" t="n">
        <v>48.5666666666667</v>
      </c>
      <c r="T67" s="63" t="n">
        <v>49.9333333333333</v>
      </c>
      <c r="U67" s="63" t="n">
        <v>51.4666666666667</v>
      </c>
      <c r="V67" s="63" t="n">
        <v>52.5666666666667</v>
      </c>
      <c r="W67" s="63" t="n">
        <v>53.2</v>
      </c>
      <c r="X67" s="63" t="n">
        <v>54.2666666666667</v>
      </c>
      <c r="Y67" s="63" t="n">
        <v>55.2666666666667</v>
      </c>
      <c r="Z67" s="63" t="n">
        <v>55.9</v>
      </c>
      <c r="AA67" s="63" t="n">
        <v>56.4</v>
      </c>
      <c r="AB67" s="63" t="n">
        <v>57.3</v>
      </c>
      <c r="AC67" s="63" t="n">
        <v>58.1333333333333</v>
      </c>
      <c r="AD67" s="63" t="n">
        <v>59.2</v>
      </c>
      <c r="AE67" s="63" t="n">
        <v>60.2333333333333</v>
      </c>
      <c r="AF67" s="63" t="n">
        <v>61.0666666666667</v>
      </c>
      <c r="AG67" s="63" t="n">
        <v>61.9666666666667</v>
      </c>
      <c r="AH67" s="63" t="n">
        <v>63.0333333333333</v>
      </c>
      <c r="AI67" s="63" t="n">
        <v>64.4666666666667</v>
      </c>
      <c r="AJ67" s="63" t="n">
        <v>65.9666666666667</v>
      </c>
      <c r="AK67" s="63" t="n">
        <v>67.5</v>
      </c>
      <c r="AL67" s="63" t="n">
        <v>69.2</v>
      </c>
      <c r="AM67" s="63" t="n">
        <v>71.4</v>
      </c>
      <c r="AN67" s="63" t="n">
        <v>73.7</v>
      </c>
      <c r="AO67" s="63" t="n">
        <v>76.0333333333333</v>
      </c>
      <c r="AP67" s="63" t="n">
        <v>79.0333333333333</v>
      </c>
      <c r="AQ67" s="63" t="n">
        <v>81.7</v>
      </c>
      <c r="AR67" s="63" t="n">
        <v>83.2333333333333</v>
      </c>
      <c r="AS67" s="63" t="n">
        <v>85.5666666666667</v>
      </c>
      <c r="AT67" s="63" t="n">
        <v>87.9333333333333</v>
      </c>
      <c r="AU67" s="63" t="n">
        <v>89.7666666666667</v>
      </c>
      <c r="AV67" s="63" t="n">
        <v>92.2666666666667</v>
      </c>
      <c r="AW67" s="63" t="n">
        <v>93.7666666666667</v>
      </c>
      <c r="AX67" s="63" t="n">
        <v>94.6</v>
      </c>
      <c r="AY67" s="63" t="n">
        <v>95.9666666666667</v>
      </c>
      <c r="AZ67" s="63" t="n">
        <v>97.6333333333333</v>
      </c>
      <c r="BA67" s="63" t="n">
        <v>97.9333333333333</v>
      </c>
      <c r="BB67" s="63" t="n">
        <v>98</v>
      </c>
      <c r="BC67" s="63" t="n">
        <v>99.1333333333333</v>
      </c>
      <c r="BD67" s="63" t="n">
        <v>100.1</v>
      </c>
      <c r="BE67" s="63" t="n">
        <v>101.1</v>
      </c>
      <c r="BF67" s="63" t="n">
        <v>102.533333333333</v>
      </c>
      <c r="BG67" s="63" t="n">
        <v>103.5</v>
      </c>
      <c r="BH67" s="63" t="n">
        <v>104.4</v>
      </c>
      <c r="BI67" s="63" t="n">
        <v>105.3</v>
      </c>
      <c r="BJ67" s="63" t="n">
        <v>106.266666666667</v>
      </c>
      <c r="BK67" s="63" t="n">
        <v>107.233333333333</v>
      </c>
      <c r="BL67" s="63" t="n">
        <v>107.9</v>
      </c>
      <c r="BM67" s="63" t="n">
        <v>109</v>
      </c>
      <c r="BN67" s="63" t="n">
        <v>109.566666666667</v>
      </c>
      <c r="BO67" s="63" t="n">
        <v>109.033333333333</v>
      </c>
      <c r="BP67" s="63" t="n">
        <v>109.7</v>
      </c>
      <c r="BQ67" s="63" t="n">
        <v>110.466666666667</v>
      </c>
      <c r="BR67" s="63" t="n">
        <v>111.8</v>
      </c>
      <c r="BS67" s="63" t="n">
        <v>113.066666666667</v>
      </c>
      <c r="BT67" s="63" t="n">
        <v>114.266666666667</v>
      </c>
      <c r="BU67" s="63" t="n">
        <v>115.333333333333</v>
      </c>
      <c r="BV67" s="63" t="n">
        <v>116.233333333333</v>
      </c>
      <c r="BW67" s="63" t="n">
        <v>117.566666666667</v>
      </c>
      <c r="BX67" s="63" t="n">
        <v>119</v>
      </c>
      <c r="BY67" s="63" t="n">
        <v>120.3</v>
      </c>
      <c r="BZ67" s="63" t="n">
        <v>121.666666666667</v>
      </c>
      <c r="CA67" s="63" t="n">
        <v>123.633333333333</v>
      </c>
      <c r="CB67" s="63" t="n">
        <v>124.6</v>
      </c>
      <c r="CC67" s="63" t="n">
        <v>125.866666666667</v>
      </c>
      <c r="CD67" s="63" t="n">
        <v>128.033333333333</v>
      </c>
      <c r="CE67" s="63" t="n">
        <v>129.3</v>
      </c>
      <c r="CF67" s="63" t="n">
        <v>131.533333333333</v>
      </c>
      <c r="CG67" s="63" t="n">
        <v>133.766666666667</v>
      </c>
      <c r="CH67" s="63" t="n">
        <v>134.766666666667</v>
      </c>
      <c r="CI67" s="63" t="n">
        <v>135.566666666667</v>
      </c>
      <c r="CJ67" s="63" t="n">
        <v>136.6</v>
      </c>
      <c r="CK67" s="63" t="n">
        <v>137.733333333333</v>
      </c>
      <c r="CL67" s="63" t="n">
        <v>138.666666666667</v>
      </c>
      <c r="CM67" s="63" t="n">
        <v>139.733333333333</v>
      </c>
      <c r="CN67" s="63" t="n">
        <v>140.8</v>
      </c>
      <c r="CO67" s="63" t="n">
        <v>142.033333333333</v>
      </c>
      <c r="CP67" s="63" t="n">
        <v>143.066666666667</v>
      </c>
      <c r="CQ67" s="63" t="n">
        <v>144.1</v>
      </c>
      <c r="CR67" s="63" t="n">
        <v>144.766666666667</v>
      </c>
      <c r="CS67" s="63" t="n">
        <v>145.966666666667</v>
      </c>
      <c r="CT67" s="63" t="n">
        <v>146.7</v>
      </c>
      <c r="CU67" s="63" t="n">
        <v>147.533333333333</v>
      </c>
      <c r="CV67" s="63" t="n">
        <v>148.9</v>
      </c>
      <c r="CW67" s="63" t="n">
        <v>149.766666666667</v>
      </c>
      <c r="CX67" s="63" t="n">
        <v>150.866666666667</v>
      </c>
      <c r="CY67" s="63" t="n">
        <v>152.1</v>
      </c>
      <c r="CZ67" s="63" t="n">
        <v>152.866666666667</v>
      </c>
      <c r="DA67" s="63" t="n">
        <v>153.7</v>
      </c>
      <c r="DB67" s="63" t="n">
        <v>155.066666666667</v>
      </c>
      <c r="DC67" s="63" t="n">
        <v>156.4</v>
      </c>
      <c r="DD67" s="63" t="n">
        <v>157.3</v>
      </c>
      <c r="DE67" s="63" t="n">
        <v>158.666666666667</v>
      </c>
      <c r="DF67" s="63" t="n">
        <v>159.633333333333</v>
      </c>
      <c r="DG67" s="63" t="n">
        <v>160</v>
      </c>
      <c r="DH67" s="63" t="n">
        <v>160.8</v>
      </c>
      <c r="DI67" s="63" t="n">
        <v>161.666666666667</v>
      </c>
      <c r="DJ67" s="63" t="n">
        <v>162</v>
      </c>
      <c r="DK67" s="63" t="n">
        <v>162.533333333333</v>
      </c>
      <c r="DL67" s="63" t="n">
        <v>163.366666666667</v>
      </c>
      <c r="DM67" s="63" t="n">
        <v>164.133333333333</v>
      </c>
      <c r="DN67" s="63" t="n">
        <v>164.733333333333</v>
      </c>
      <c r="DO67" s="63" t="n">
        <v>165.966666666667</v>
      </c>
      <c r="DP67" s="63" t="n">
        <v>167.2</v>
      </c>
      <c r="DQ67" s="63" t="n">
        <v>168.433333333333</v>
      </c>
      <c r="DR67" s="63" t="n">
        <v>170.1</v>
      </c>
      <c r="DS67" s="63" t="n">
        <v>171.433333333333</v>
      </c>
      <c r="DT67" s="63" t="n">
        <v>173</v>
      </c>
      <c r="DU67" s="63" t="n">
        <v>174.233333333333</v>
      </c>
      <c r="DV67" s="63" t="n">
        <v>175.9</v>
      </c>
      <c r="DW67" s="63" t="n">
        <v>177.133333333333</v>
      </c>
      <c r="DX67" s="63" t="n">
        <v>177.633333333333</v>
      </c>
      <c r="DY67" s="63" t="n">
        <v>177.5</v>
      </c>
      <c r="DZ67" s="63" t="n">
        <v>178.066666666667</v>
      </c>
      <c r="EA67" s="63" t="n">
        <v>179.466666666667</v>
      </c>
      <c r="EB67" s="63" t="n">
        <v>180.433333333333</v>
      </c>
      <c r="EC67" s="63" t="n">
        <v>181.5</v>
      </c>
      <c r="ED67" s="63" t="n">
        <v>183.366666666667</v>
      </c>
      <c r="EE67" s="63" t="n">
        <v>183.066666666667</v>
      </c>
      <c r="EF67" s="63" t="n">
        <v>184.433333333333</v>
      </c>
      <c r="EG67" s="63" t="n">
        <v>185.133333333333</v>
      </c>
      <c r="EH67" s="63" t="n">
        <v>186.7</v>
      </c>
      <c r="EI67" s="63" t="n">
        <v>188.166666666667</v>
      </c>
      <c r="EJ67" s="63" t="n">
        <v>189.366666666667</v>
      </c>
      <c r="EK67" s="63" t="n">
        <v>191.4</v>
      </c>
      <c r="EL67" s="63" t="n">
        <v>192.366666666667</v>
      </c>
      <c r="EM67" s="63" t="n">
        <v>193.666666666667</v>
      </c>
      <c r="EN67" s="63" t="n">
        <v>196.6</v>
      </c>
      <c r="EO67" s="63" t="n">
        <v>198.433333333333</v>
      </c>
      <c r="EP67" s="63" t="n">
        <v>199.466666666667</v>
      </c>
      <c r="EQ67" s="63" t="n">
        <v>201.266666666667</v>
      </c>
      <c r="ER67" s="63" t="n">
        <v>203.166666666667</v>
      </c>
      <c r="ES67" s="63" t="n">
        <v>202.333333333333</v>
      </c>
      <c r="ET67" s="63" t="n">
        <v>204.317</v>
      </c>
      <c r="EU67" s="63" t="n">
        <v>206.631</v>
      </c>
      <c r="EV67" s="63" t="n">
        <v>207.939</v>
      </c>
      <c r="EW67" s="63" t="n">
        <v>210.489666666667</v>
      </c>
      <c r="EX67" s="63" t="n">
        <v>212.769666666667</v>
      </c>
      <c r="EY67" s="63" t="n">
        <v>215.537666666667</v>
      </c>
      <c r="EZ67" s="63" t="n">
        <v>218.861</v>
      </c>
      <c r="FA67" s="63" t="n">
        <v>213.848666666667</v>
      </c>
      <c r="FB67" s="63" t="n">
        <v>212.377666666667</v>
      </c>
      <c r="FC67" s="63" t="n">
        <v>213.507</v>
      </c>
      <c r="FD67" s="63" t="n">
        <v>215.344</v>
      </c>
      <c r="FE67" s="63" t="n">
        <v>217.03</v>
      </c>
      <c r="FF67" s="63" t="n">
        <v>217.374</v>
      </c>
      <c r="FG67" s="63" t="n">
        <v>217.297333333333</v>
      </c>
      <c r="FH67" s="63" t="n">
        <v>217.934333333333</v>
      </c>
      <c r="FI67" s="63" t="n">
        <v>219.699</v>
      </c>
      <c r="FJ67" s="63" t="n">
        <v>222.043666666667</v>
      </c>
      <c r="FK67" s="63" t="n">
        <v>224.568333333333</v>
      </c>
      <c r="FL67" s="63" t="n">
        <v>226.032666666667</v>
      </c>
      <c r="FM67" s="63" t="n">
        <v>227.047333333333</v>
      </c>
      <c r="FN67" s="63" t="n">
        <v>228.326</v>
      </c>
      <c r="FO67" s="63" t="n">
        <v>228.808</v>
      </c>
      <c r="FP67" s="63" t="n">
        <v>229.841</v>
      </c>
      <c r="FQ67" s="63" t="n">
        <v>231.369333333333</v>
      </c>
      <c r="FR67" s="63" t="n">
        <v>232.299333333333</v>
      </c>
      <c r="FS67" s="63" t="n">
        <v>232.045</v>
      </c>
      <c r="FT67" s="63" t="n">
        <v>233.3</v>
      </c>
      <c r="FU67" s="63" t="n">
        <v>234.162666666667</v>
      </c>
      <c r="FV67" s="63" t="n">
        <v>235.621</v>
      </c>
      <c r="FW67" s="63" t="n">
        <v>236.872333333333</v>
      </c>
      <c r="FX67" s="63" t="n">
        <v>237.478333333333</v>
      </c>
      <c r="FY67" s="63" t="n">
        <v>236.888333333333</v>
      </c>
      <c r="FZ67" s="63" t="n">
        <v>235.355</v>
      </c>
      <c r="GA67" s="63" t="n">
        <v>236.96</v>
      </c>
      <c r="GB67" s="63" t="n">
        <v>237.855</v>
      </c>
      <c r="GC67" s="63" t="n">
        <v>237.837</v>
      </c>
      <c r="GD67" s="63" t="n">
        <v>237.689333333333</v>
      </c>
      <c r="GE67" s="63" t="n">
        <v>239.590333333333</v>
      </c>
      <c r="GF67" s="63" t="n">
        <v>240.607333333333</v>
      </c>
      <c r="GG67" s="63" t="n">
        <v>242.134666666667</v>
      </c>
      <c r="GH67" s="63" t="n">
        <v>243.838666666667</v>
      </c>
      <c r="GI67" s="63" t="n">
        <v>244.12</v>
      </c>
      <c r="GJ67" s="63" t="n">
        <v>245.287</v>
      </c>
      <c r="GK67" s="63" t="n">
        <v>247.238333333333</v>
      </c>
      <c r="GL67" s="63" t="n">
        <v>249.321666666667</v>
      </c>
      <c r="GM67" s="63" t="n">
        <v>250.679</v>
      </c>
      <c r="GN67" s="63" t="n">
        <v>251.686333333333</v>
      </c>
      <c r="GO67" s="63" t="n">
        <v>252.711</v>
      </c>
      <c r="GP67" s="63" t="n">
        <v>253.414</v>
      </c>
      <c r="GQ67" s="63" t="n">
        <v>255.22</v>
      </c>
      <c r="GR67" s="63" t="n">
        <v>256.085</v>
      </c>
      <c r="GS67" s="63" t="n">
        <v>257.887666666667</v>
      </c>
      <c r="GT67" s="63" t="n">
        <v>258.803</v>
      </c>
      <c r="GU67" s="63" t="n">
        <v>256.315333333333</v>
      </c>
      <c r="GV67" s="63" t="n">
        <v>259.239333333333</v>
      </c>
      <c r="GW67" s="63" t="n">
        <v>261.044666666667</v>
      </c>
      <c r="GX67" s="63" t="n">
        <v>263.734</v>
      </c>
      <c r="GY67" s="63" t="n">
        <v>268.557666666667</v>
      </c>
      <c r="GZ67" s="63" t="n">
        <v>272.887333333333</v>
      </c>
      <c r="HA67" s="63" t="n">
        <v>278.706666666667</v>
      </c>
      <c r="HB67" s="63" t="n">
        <v>284.893666666667</v>
      </c>
      <c r="HC67" t="n">
        <v>291.535666666667</v>
      </c>
      <c r="HD67" t="n">
        <v>295.495666666667</v>
      </c>
      <c r="HE67" t="n">
        <v>298.525</v>
      </c>
      <c r="HF67" t="n">
        <v>301.330666666667</v>
      </c>
      <c r="HG67" t="n">
        <v>303.351</v>
      </c>
    </row>
    <row r="68">
      <c r="A68" s="63" t="s">
        <v>2593</v>
      </c>
      <c r="B68" s="63" t="n">
        <v>38.3</v>
      </c>
      <c r="C68" s="63" t="n">
        <v>38.8333333333333</v>
      </c>
      <c r="D68" s="63" t="n">
        <v>39.2333333333333</v>
      </c>
      <c r="E68" s="63" t="n">
        <v>39.8</v>
      </c>
      <c r="F68" s="63" t="n">
        <v>40.1666666666667</v>
      </c>
      <c r="G68" s="63" t="n">
        <v>40.5333333333333</v>
      </c>
      <c r="H68" s="63" t="n">
        <v>40.9666666666667</v>
      </c>
      <c r="I68" s="63" t="n">
        <v>41.2333333333333</v>
      </c>
      <c r="J68" s="63" t="n">
        <v>41.6</v>
      </c>
      <c r="K68" s="63" t="n">
        <v>41.8</v>
      </c>
      <c r="L68" s="63" t="n">
        <v>42.2</v>
      </c>
      <c r="M68" s="63" t="n">
        <v>42.6333333333333</v>
      </c>
      <c r="N68" s="63" t="n">
        <v>43.2666666666667</v>
      </c>
      <c r="O68" s="63" t="n">
        <v>44.1666666666667</v>
      </c>
      <c r="P68" s="63" t="n">
        <v>45.0666666666667</v>
      </c>
      <c r="Q68" s="63" t="n">
        <v>46.1666666666667</v>
      </c>
      <c r="R68" s="63" t="n">
        <v>47.5666666666667</v>
      </c>
      <c r="S68" s="63" t="n">
        <v>48.7666666666667</v>
      </c>
      <c r="T68" s="63" t="n">
        <v>50.2333333333333</v>
      </c>
      <c r="U68" s="63" t="n">
        <v>51.7666666666667</v>
      </c>
      <c r="V68" s="63" t="n">
        <v>52.8666666666667</v>
      </c>
      <c r="W68" s="63" t="n">
        <v>53.5</v>
      </c>
      <c r="X68" s="63" t="n">
        <v>54.5666666666667</v>
      </c>
      <c r="Y68" s="63" t="n">
        <v>55.5666666666667</v>
      </c>
      <c r="Z68" s="63" t="n">
        <v>56.2333333333333</v>
      </c>
      <c r="AA68" s="63" t="n">
        <v>56.7333333333333</v>
      </c>
      <c r="AB68" s="63" t="n">
        <v>57.6</v>
      </c>
      <c r="AC68" s="63" t="n">
        <v>58.4333333333333</v>
      </c>
      <c r="AD68" s="63" t="n">
        <v>59.5333333333333</v>
      </c>
      <c r="AE68" s="63" t="n">
        <v>60.6</v>
      </c>
      <c r="AF68" s="63" t="n">
        <v>61.4333333333333</v>
      </c>
      <c r="AG68" s="63" t="n">
        <v>62.2666666666667</v>
      </c>
      <c r="AH68" s="63" t="n">
        <v>63.3666666666667</v>
      </c>
      <c r="AI68" s="63" t="n">
        <v>64.7666666666667</v>
      </c>
      <c r="AJ68" s="63" t="n">
        <v>66.2333333333333</v>
      </c>
      <c r="AK68" s="63" t="n">
        <v>67.8333333333333</v>
      </c>
      <c r="AL68" s="63" t="n">
        <v>69.5666666666667</v>
      </c>
      <c r="AM68" s="63" t="n">
        <v>71.9</v>
      </c>
      <c r="AN68" s="63" t="n">
        <v>74.2333333333333</v>
      </c>
      <c r="AO68" s="63" t="n">
        <v>76.5</v>
      </c>
      <c r="AP68" s="63" t="n">
        <v>79.5</v>
      </c>
      <c r="AQ68" s="63" t="n">
        <v>82.2</v>
      </c>
      <c r="AR68" s="63" t="n">
        <v>83.7333333333333</v>
      </c>
      <c r="AS68" s="63" t="n">
        <v>86.1666666666667</v>
      </c>
      <c r="AT68" s="63" t="n">
        <v>88.4666666666667</v>
      </c>
      <c r="AU68" s="63" t="n">
        <v>90.2333333333333</v>
      </c>
      <c r="AV68" s="63" t="n">
        <v>92.7333333333333</v>
      </c>
      <c r="AW68" s="63" t="n">
        <v>94.1666666666667</v>
      </c>
      <c r="AX68" s="63" t="n">
        <v>94.9666666666667</v>
      </c>
      <c r="AY68" s="63" t="n">
        <v>96.2333333333333</v>
      </c>
      <c r="AZ68" s="63" t="n">
        <v>98</v>
      </c>
      <c r="BA68" s="63" t="n">
        <v>98.3333333333333</v>
      </c>
      <c r="BB68" s="63" t="n">
        <v>98.3</v>
      </c>
      <c r="BC68" s="63" t="n">
        <v>99.4333333333333</v>
      </c>
      <c r="BD68" s="63" t="n">
        <v>100.4</v>
      </c>
      <c r="BE68" s="63" t="n">
        <v>101.166666666667</v>
      </c>
      <c r="BF68" s="63" t="n">
        <v>101.933333333333</v>
      </c>
      <c r="BG68" s="63" t="n">
        <v>102.466666666667</v>
      </c>
      <c r="BH68" s="63" t="n">
        <v>103.933333333333</v>
      </c>
      <c r="BI68" s="63" t="n">
        <v>104.8</v>
      </c>
      <c r="BJ68" s="63" t="n">
        <v>105.666666666667</v>
      </c>
      <c r="BK68" s="63" t="n">
        <v>106.633333333333</v>
      </c>
      <c r="BL68" s="63" t="n">
        <v>107.133333333333</v>
      </c>
      <c r="BM68" s="63" t="n">
        <v>108.2</v>
      </c>
      <c r="BN68" s="63" t="n">
        <v>108.666666666667</v>
      </c>
      <c r="BO68" s="63" t="n">
        <v>107.933333333333</v>
      </c>
      <c r="BP68" s="63" t="n">
        <v>108.5</v>
      </c>
      <c r="BQ68" s="63" t="n">
        <v>109.2</v>
      </c>
      <c r="BR68" s="63" t="n">
        <v>110.666666666667</v>
      </c>
      <c r="BS68" s="63" t="n">
        <v>111.966666666667</v>
      </c>
      <c r="BT68" s="63" t="n">
        <v>113.166666666667</v>
      </c>
      <c r="BU68" s="63" t="n">
        <v>114.166666666667</v>
      </c>
      <c r="BV68" s="63" t="n">
        <v>114.933333333333</v>
      </c>
      <c r="BW68" s="63" t="n">
        <v>116.2</v>
      </c>
      <c r="BX68" s="63" t="n">
        <v>117.733333333333</v>
      </c>
      <c r="BY68" s="63" t="n">
        <v>118.933333333333</v>
      </c>
      <c r="BZ68" s="63" t="n">
        <v>120.366666666667</v>
      </c>
      <c r="CA68" s="63" t="n">
        <v>122.4</v>
      </c>
      <c r="CB68" s="63" t="n">
        <v>123.266666666667</v>
      </c>
      <c r="CC68" s="63" t="n">
        <v>124.4</v>
      </c>
      <c r="CD68" s="63" t="n">
        <v>126.566666666667</v>
      </c>
      <c r="CE68" s="63" t="n">
        <v>127.666666666667</v>
      </c>
      <c r="CF68" s="63" t="n">
        <v>129.866666666667</v>
      </c>
      <c r="CG68" s="63" t="n">
        <v>132.1</v>
      </c>
      <c r="CH68" s="63" t="n">
        <v>132.933333333333</v>
      </c>
      <c r="CI68" s="63" t="n">
        <v>133.733333333333</v>
      </c>
      <c r="CJ68" s="63" t="n">
        <v>134.633333333333</v>
      </c>
      <c r="CK68" s="63" t="n">
        <v>135.733333333333</v>
      </c>
      <c r="CL68" s="63" t="n">
        <v>136.533333333333</v>
      </c>
      <c r="CM68" s="63" t="n">
        <v>137.566666666667</v>
      </c>
      <c r="CN68" s="63" t="n">
        <v>138.7</v>
      </c>
      <c r="CO68" s="63" t="n">
        <v>139.8</v>
      </c>
      <c r="CP68" s="63" t="n">
        <v>140.766666666667</v>
      </c>
      <c r="CQ68" s="63" t="n">
        <v>141.733333333333</v>
      </c>
      <c r="CR68" s="63" t="n">
        <v>142.333333333333</v>
      </c>
      <c r="CS68" s="63" t="n">
        <v>143.433333333333</v>
      </c>
      <c r="CT68" s="63" t="n">
        <v>144.033333333333</v>
      </c>
      <c r="CU68" s="63" t="n">
        <v>144.866666666667</v>
      </c>
      <c r="CV68" s="63" t="n">
        <v>146.4</v>
      </c>
      <c r="CW68" s="63" t="n">
        <v>147.266666666667</v>
      </c>
      <c r="CX68" s="63" t="n">
        <v>148.333333333333</v>
      </c>
      <c r="CY68" s="63" t="n">
        <v>149.5</v>
      </c>
      <c r="CZ68" s="63" t="n">
        <v>150.166666666667</v>
      </c>
      <c r="DA68" s="63" t="n">
        <v>151</v>
      </c>
      <c r="DB68" s="63" t="n">
        <v>152.4</v>
      </c>
      <c r="DC68" s="63" t="n">
        <v>153.733333333333</v>
      </c>
      <c r="DD68" s="63" t="n">
        <v>154.566666666667</v>
      </c>
      <c r="DE68" s="63" t="n">
        <v>155.866666666667</v>
      </c>
      <c r="DF68" s="63" t="n">
        <v>156.8</v>
      </c>
      <c r="DG68" s="63" t="n">
        <v>157.1</v>
      </c>
      <c r="DH68" s="63" t="n">
        <v>157.8</v>
      </c>
      <c r="DI68" s="63" t="n">
        <v>158.533333333333</v>
      </c>
      <c r="DJ68" s="63" t="n">
        <v>158.733333333333</v>
      </c>
      <c r="DK68" s="63" t="n">
        <v>159.2</v>
      </c>
      <c r="DL68" s="63" t="n">
        <v>159.966666666667</v>
      </c>
      <c r="DM68" s="63" t="n">
        <v>160.766666666667</v>
      </c>
      <c r="DN68" s="63" t="n">
        <v>161.366666666667</v>
      </c>
      <c r="DO68" s="63" t="n">
        <v>162.533333333333</v>
      </c>
      <c r="DP68" s="63" t="n">
        <v>163.9</v>
      </c>
      <c r="DQ68" s="63" t="n">
        <v>165.2</v>
      </c>
      <c r="DR68" s="63" t="n">
        <v>166.833333333333</v>
      </c>
      <c r="DS68" s="63" t="n">
        <v>168.166666666667</v>
      </c>
      <c r="DT68" s="63" t="n">
        <v>169.7</v>
      </c>
      <c r="DU68" s="63" t="n">
        <v>170.833333333333</v>
      </c>
      <c r="DV68" s="63" t="n">
        <v>172.433333333333</v>
      </c>
      <c r="DW68" s="63" t="n">
        <v>173.733333333333</v>
      </c>
      <c r="DX68" s="63" t="n">
        <v>174.1</v>
      </c>
      <c r="DY68" s="63" t="n">
        <v>173.666666666667</v>
      </c>
      <c r="DZ68" s="63" t="n">
        <v>174.033333333333</v>
      </c>
      <c r="EA68" s="63" t="n">
        <v>175.533333333333</v>
      </c>
      <c r="EB68" s="63" t="n">
        <v>176.5</v>
      </c>
      <c r="EC68" s="63" t="n">
        <v>177.466666666667</v>
      </c>
      <c r="ED68" s="63" t="n">
        <v>179.466666666667</v>
      </c>
      <c r="EE68" s="63" t="n">
        <v>178.933333333333</v>
      </c>
      <c r="EF68" s="63" t="n">
        <v>180.2</v>
      </c>
      <c r="EG68" s="63" t="n">
        <v>180.733333333333</v>
      </c>
      <c r="EH68" s="63" t="n">
        <v>182.333333333333</v>
      </c>
      <c r="EI68" s="63" t="n">
        <v>183.666666666667</v>
      </c>
      <c r="EJ68" s="63" t="n">
        <v>184.866666666667</v>
      </c>
      <c r="EK68" s="63" t="n">
        <v>187.066666666667</v>
      </c>
      <c r="EL68" s="63" t="n">
        <v>187.933333333333</v>
      </c>
      <c r="EM68" s="63" t="n">
        <v>189.233333333333</v>
      </c>
      <c r="EN68" s="63" t="n">
        <v>192.566666666667</v>
      </c>
      <c r="EO68" s="63" t="n">
        <v>194.2</v>
      </c>
      <c r="EP68" s="63" t="n">
        <v>195.133333333333</v>
      </c>
      <c r="EQ68" s="63" t="n">
        <v>196.933333333333</v>
      </c>
      <c r="ER68" s="63" t="n">
        <v>198.8</v>
      </c>
      <c r="ES68" s="63" t="n">
        <v>197.566666666667</v>
      </c>
      <c r="ET68" s="63" t="n">
        <v>199.553</v>
      </c>
      <c r="EU68" s="63" t="n">
        <v>202.077</v>
      </c>
      <c r="EV68" s="63" t="n">
        <v>203.37</v>
      </c>
      <c r="EW68" s="63" t="n">
        <v>206.085666666667</v>
      </c>
      <c r="EX68" s="63" t="n">
        <v>208.516</v>
      </c>
      <c r="EY68" s="63" t="n">
        <v>211.502666666667</v>
      </c>
      <c r="EZ68" s="63" t="n">
        <v>215.13</v>
      </c>
      <c r="FA68" s="63" t="n">
        <v>208.838666666667</v>
      </c>
      <c r="FB68" s="63" t="n">
        <v>206.943333333333</v>
      </c>
      <c r="FC68" s="63" t="n">
        <v>208.390333333333</v>
      </c>
      <c r="FD68" s="63" t="n">
        <v>210.695</v>
      </c>
      <c r="FE68" s="63" t="n">
        <v>212.632666666667</v>
      </c>
      <c r="FF68" s="63" t="n">
        <v>213.237</v>
      </c>
      <c r="FG68" s="63" t="n">
        <v>213.150666666667</v>
      </c>
      <c r="FH68" s="63" t="n">
        <v>213.82</v>
      </c>
      <c r="FI68" s="63" t="n">
        <v>215.764</v>
      </c>
      <c r="FJ68" s="63" t="n">
        <v>218.415666666667</v>
      </c>
      <c r="FK68" s="63" t="n">
        <v>221.287666666667</v>
      </c>
      <c r="FL68" s="63" t="n">
        <v>222.738</v>
      </c>
      <c r="FM68" s="63" t="n">
        <v>223.774666666667</v>
      </c>
      <c r="FN68" s="63" t="n">
        <v>225.087333333333</v>
      </c>
      <c r="FO68" s="63" t="n">
        <v>225.459333333333</v>
      </c>
      <c r="FP68" s="63" t="n">
        <v>226.357</v>
      </c>
      <c r="FQ68" s="63" t="n">
        <v>227.971666666667</v>
      </c>
      <c r="FR68" s="63" t="n">
        <v>228.836666666667</v>
      </c>
      <c r="FS68" s="63" t="n">
        <v>228.409666666667</v>
      </c>
      <c r="FT68" s="63" t="n">
        <v>229.589</v>
      </c>
      <c r="FU68" s="63" t="n">
        <v>230.433666666667</v>
      </c>
      <c r="FV68" s="63" t="n">
        <v>231.95</v>
      </c>
      <c r="FW68" s="63" t="n">
        <v>233.101333333333</v>
      </c>
      <c r="FX68" s="63" t="n">
        <v>233.494333333333</v>
      </c>
      <c r="FY68" s="63" t="n">
        <v>232.431</v>
      </c>
      <c r="FZ68" s="63" t="n">
        <v>230.236666666667</v>
      </c>
      <c r="GA68" s="63" t="n">
        <v>231.957666666667</v>
      </c>
      <c r="GB68" s="63" t="n">
        <v>232.693333333333</v>
      </c>
      <c r="GC68" s="63" t="n">
        <v>232.280333333333</v>
      </c>
      <c r="GD68" s="63" t="n">
        <v>231.781</v>
      </c>
      <c r="GE68" s="63" t="n">
        <v>233.774</v>
      </c>
      <c r="GF68" s="63" t="n">
        <v>234.596666666667</v>
      </c>
      <c r="GG68" s="63" t="n">
        <v>236.140666666667</v>
      </c>
      <c r="GH68" s="63" t="n">
        <v>237.859</v>
      </c>
      <c r="GI68" s="63" t="n">
        <v>237.925333333333</v>
      </c>
      <c r="GJ68" s="63" t="n">
        <v>239.136666666667</v>
      </c>
      <c r="GK68" s="63" t="n">
        <v>241.276333333333</v>
      </c>
      <c r="GL68" s="63" t="n">
        <v>243.415666666667</v>
      </c>
      <c r="GM68" s="63" t="n">
        <v>244.717666666667</v>
      </c>
      <c r="GN68" s="63" t="n">
        <v>245.765333333333</v>
      </c>
      <c r="GO68" s="63" t="n">
        <v>246.649666666667</v>
      </c>
      <c r="GP68" s="63" t="n">
        <v>246.984666666667</v>
      </c>
      <c r="GQ68" s="63" t="n">
        <v>248.834666666667</v>
      </c>
      <c r="GR68" s="63" t="n">
        <v>249.59</v>
      </c>
      <c r="GS68" s="63" t="n">
        <v>251.448</v>
      </c>
      <c r="GT68" s="63" t="n">
        <v>252.174666666667</v>
      </c>
      <c r="GU68" s="63" t="n">
        <v>249.431333333333</v>
      </c>
      <c r="GV68" s="63" t="n">
        <v>252.825333333333</v>
      </c>
      <c r="GW68" s="63" t="n">
        <v>254.742</v>
      </c>
      <c r="GX68" s="63" t="n">
        <v>257.684</v>
      </c>
      <c r="GY68" s="63" t="n">
        <v>262.914</v>
      </c>
      <c r="GZ68" s="63" t="n">
        <v>267.583</v>
      </c>
      <c r="HA68" s="63" t="n">
        <v>273.867</v>
      </c>
      <c r="HB68" s="63" t="n">
        <v>280.424666666667</v>
      </c>
      <c r="HC68" t="n">
        <v>287.167666666667</v>
      </c>
      <c r="HD68" t="n">
        <v>290.808666666667</v>
      </c>
      <c r="HE68" t="n">
        <v>293.317666666667</v>
      </c>
      <c r="HF68" t="n">
        <v>295.717666666667</v>
      </c>
      <c r="HG68" t="n">
        <v>297.546333333333</v>
      </c>
    </row>
    <row r="69">
      <c r="A69" s="63" t="s">
        <v>2594</v>
      </c>
      <c r="B69" s="63" t="n">
        <v>4944.6</v>
      </c>
      <c r="C69" s="63" t="n">
        <v>4984.7</v>
      </c>
      <c r="D69" s="63" t="n">
        <v>5023.9</v>
      </c>
      <c r="E69" s="63" t="n">
        <v>5063</v>
      </c>
      <c r="F69" s="63" t="n">
        <v>5103.7</v>
      </c>
      <c r="G69" s="63" t="n">
        <v>5147.1</v>
      </c>
      <c r="H69" s="63" t="n">
        <v>5191.9</v>
      </c>
      <c r="I69" s="63" t="n">
        <v>5236.8</v>
      </c>
      <c r="J69" s="63" t="n">
        <v>5280.7</v>
      </c>
      <c r="K69" s="63" t="n">
        <v>5322.4</v>
      </c>
      <c r="L69" s="63" t="n">
        <v>5362.8</v>
      </c>
      <c r="M69" s="63" t="n">
        <v>5403.3</v>
      </c>
      <c r="N69" s="63" t="n">
        <v>5445.1</v>
      </c>
      <c r="O69" s="63" t="n">
        <v>5490.2</v>
      </c>
      <c r="P69" s="63" t="n">
        <v>5536.8</v>
      </c>
      <c r="Q69" s="63" t="n">
        <v>5585</v>
      </c>
      <c r="R69" s="63" t="n">
        <v>5634</v>
      </c>
      <c r="S69" s="63" t="n">
        <v>5683</v>
      </c>
      <c r="T69" s="63" t="n">
        <v>5731.3</v>
      </c>
      <c r="U69" s="63" t="n">
        <v>5779</v>
      </c>
      <c r="V69" s="63" t="n">
        <v>5825.8</v>
      </c>
      <c r="W69" s="63" t="n">
        <v>5872</v>
      </c>
      <c r="X69" s="63" t="n">
        <v>5918</v>
      </c>
      <c r="Y69" s="63" t="n">
        <v>5964.1</v>
      </c>
      <c r="Z69" s="63" t="n">
        <v>6009.6</v>
      </c>
      <c r="AA69" s="63" t="n">
        <v>6055.3</v>
      </c>
      <c r="AB69" s="63" t="n">
        <v>6101.9</v>
      </c>
      <c r="AC69" s="63" t="n">
        <v>6149.1</v>
      </c>
      <c r="AD69" s="63" t="n">
        <v>6198.2</v>
      </c>
      <c r="AE69" s="63" t="n">
        <v>6248.8</v>
      </c>
      <c r="AF69" s="63" t="n">
        <v>6300.5</v>
      </c>
      <c r="AG69" s="63" t="n">
        <v>6353.7</v>
      </c>
      <c r="AH69" s="63" t="n">
        <v>6408.2</v>
      </c>
      <c r="AI69" s="63" t="n">
        <v>6463.6</v>
      </c>
      <c r="AJ69" s="63" t="n">
        <v>6520.3</v>
      </c>
      <c r="AK69" s="63" t="n">
        <v>6578.3</v>
      </c>
      <c r="AL69" s="63" t="n">
        <v>6638.3</v>
      </c>
      <c r="AM69" s="63" t="n">
        <v>6696.7</v>
      </c>
      <c r="AN69" s="63" t="n">
        <v>6752.3</v>
      </c>
      <c r="AO69" s="63" t="n">
        <v>6804.1</v>
      </c>
      <c r="AP69" s="63" t="n">
        <v>6851.1</v>
      </c>
      <c r="AQ69" s="63" t="n">
        <v>6892.4</v>
      </c>
      <c r="AR69" s="63" t="n">
        <v>6928.2</v>
      </c>
      <c r="AS69" s="63" t="n">
        <v>6965.7</v>
      </c>
      <c r="AT69" s="63" t="n">
        <v>7007.3</v>
      </c>
      <c r="AU69" s="63" t="n">
        <v>7052.2</v>
      </c>
      <c r="AV69" s="63" t="n">
        <v>7099.9</v>
      </c>
      <c r="AW69" s="63" t="n">
        <v>7150.2</v>
      </c>
      <c r="AX69" s="63" t="n">
        <v>7202.1</v>
      </c>
      <c r="AY69" s="63" t="n">
        <v>7255.2</v>
      </c>
      <c r="AZ69" s="63" t="n">
        <v>7309.4</v>
      </c>
      <c r="BA69" s="63" t="n">
        <v>7365.2</v>
      </c>
      <c r="BB69" s="63" t="n">
        <v>7421.7</v>
      </c>
      <c r="BC69" s="63" t="n">
        <v>7480.5</v>
      </c>
      <c r="BD69" s="63" t="n">
        <v>7541.5</v>
      </c>
      <c r="BE69" s="63" t="n">
        <v>7604.8</v>
      </c>
      <c r="BF69" s="63" t="n">
        <v>7689.9</v>
      </c>
      <c r="BG69" s="63" t="n">
        <v>7755</v>
      </c>
      <c r="BH69" s="63" t="n">
        <v>7820.9</v>
      </c>
      <c r="BI69" s="63" t="n">
        <v>7888</v>
      </c>
      <c r="BJ69" s="63" t="n">
        <v>7956.5</v>
      </c>
      <c r="BK69" s="63" t="n">
        <v>8026.8</v>
      </c>
      <c r="BL69" s="63" t="n">
        <v>8098.3</v>
      </c>
      <c r="BM69" s="63" t="n">
        <v>8169.8</v>
      </c>
      <c r="BN69" s="63" t="n">
        <v>8240.7</v>
      </c>
      <c r="BO69" s="63" t="n">
        <v>8310.5</v>
      </c>
      <c r="BP69" s="63" t="n">
        <v>8379.6</v>
      </c>
      <c r="BQ69" s="63" t="n">
        <v>8448.3</v>
      </c>
      <c r="BR69" s="63" t="n">
        <v>8516.5</v>
      </c>
      <c r="BS69" s="63" t="n">
        <v>8584.5</v>
      </c>
      <c r="BT69" s="63" t="n">
        <v>8652</v>
      </c>
      <c r="BU69" s="63" t="n">
        <v>8719.4</v>
      </c>
      <c r="BV69" s="63" t="n">
        <v>8785.5</v>
      </c>
      <c r="BW69" s="63" t="n">
        <v>8850.9</v>
      </c>
      <c r="BX69" s="63" t="n">
        <v>8916.2</v>
      </c>
      <c r="BY69" s="63" t="n">
        <v>8983.1</v>
      </c>
      <c r="BZ69" s="63" t="n">
        <v>9052.6</v>
      </c>
      <c r="CA69" s="63" t="n">
        <v>9125.7</v>
      </c>
      <c r="CB69" s="63" t="n">
        <v>9200.5</v>
      </c>
      <c r="CC69" s="63" t="n">
        <v>9275</v>
      </c>
      <c r="CD69" s="63" t="n">
        <v>9346.3</v>
      </c>
      <c r="CE69" s="63" t="n">
        <v>9412.9</v>
      </c>
      <c r="CF69" s="63" t="n">
        <v>9474.7</v>
      </c>
      <c r="CG69" s="63" t="n">
        <v>9533.3</v>
      </c>
      <c r="CH69" s="63" t="n">
        <v>9590.4</v>
      </c>
      <c r="CI69" s="63" t="n">
        <v>9647.3</v>
      </c>
      <c r="CJ69" s="63" t="n">
        <v>9704.4</v>
      </c>
      <c r="CK69" s="63" t="n">
        <v>9762.4</v>
      </c>
      <c r="CL69" s="63" t="n">
        <v>9821.3</v>
      </c>
      <c r="CM69" s="63" t="n">
        <v>9881.3</v>
      </c>
      <c r="CN69" s="63" t="n">
        <v>9943.1</v>
      </c>
      <c r="CO69" s="63" t="n">
        <v>10005.8</v>
      </c>
      <c r="CP69" s="63" t="n">
        <v>10069.4</v>
      </c>
      <c r="CQ69" s="63" t="n">
        <v>10134.2</v>
      </c>
      <c r="CR69" s="63" t="n">
        <v>10199.8</v>
      </c>
      <c r="CS69" s="63" t="n">
        <v>10265.8</v>
      </c>
      <c r="CT69" s="63" t="n">
        <v>10331.9</v>
      </c>
      <c r="CU69" s="63" t="n">
        <v>10398</v>
      </c>
      <c r="CV69" s="63" t="n">
        <v>10464.8</v>
      </c>
      <c r="CW69" s="63" t="n">
        <v>10531.7</v>
      </c>
      <c r="CX69" s="63" t="n">
        <v>10598.6</v>
      </c>
      <c r="CY69" s="63" t="n">
        <v>10665.9</v>
      </c>
      <c r="CZ69" s="63" t="n">
        <v>10734</v>
      </c>
      <c r="DA69" s="63" t="n">
        <v>10805</v>
      </c>
      <c r="DB69" s="63" t="n">
        <v>10879.3</v>
      </c>
      <c r="DC69" s="63" t="n">
        <v>10961.2</v>
      </c>
      <c r="DD69" s="63" t="n">
        <v>11050.5</v>
      </c>
      <c r="DE69" s="63" t="n">
        <v>11145.7</v>
      </c>
      <c r="DF69" s="63" t="n">
        <v>11244.9</v>
      </c>
      <c r="DG69" s="63" t="n">
        <v>11346.4</v>
      </c>
      <c r="DH69" s="63" t="n">
        <v>11450.6</v>
      </c>
      <c r="DI69" s="63" t="n">
        <v>11556.8</v>
      </c>
      <c r="DJ69" s="63" t="n">
        <v>11665</v>
      </c>
      <c r="DK69" s="63" t="n">
        <v>11776.7</v>
      </c>
      <c r="DL69" s="63" t="n">
        <v>11892.8</v>
      </c>
      <c r="DM69" s="63" t="n">
        <v>12015.9</v>
      </c>
      <c r="DN69" s="63" t="n">
        <v>12149.4</v>
      </c>
      <c r="DO69" s="63" t="n">
        <v>12293.9</v>
      </c>
      <c r="DP69" s="63" t="n">
        <v>12445.5</v>
      </c>
      <c r="DQ69" s="63" t="n">
        <v>12599.3</v>
      </c>
      <c r="DR69" s="63" t="n">
        <v>12748.6</v>
      </c>
      <c r="DS69" s="63" t="n">
        <v>12885.2</v>
      </c>
      <c r="DT69" s="63" t="n">
        <v>13008.4</v>
      </c>
      <c r="DU69" s="63" t="n">
        <v>13121.1</v>
      </c>
      <c r="DV69" s="63" t="n">
        <v>13226.2</v>
      </c>
      <c r="DW69" s="63" t="n">
        <v>13326.9</v>
      </c>
      <c r="DX69" s="63" t="n">
        <v>13424.4</v>
      </c>
      <c r="DY69" s="63" t="n">
        <v>13519.9</v>
      </c>
      <c r="DZ69" s="63" t="n">
        <v>13614.6</v>
      </c>
      <c r="EA69" s="63" t="n">
        <v>13710.5</v>
      </c>
      <c r="EB69" s="63" t="n">
        <v>13806.6</v>
      </c>
      <c r="EC69" s="63" t="n">
        <v>13900.7</v>
      </c>
      <c r="ED69" s="63" t="n">
        <v>13990.9</v>
      </c>
      <c r="EE69" s="63" t="n">
        <v>14076.2</v>
      </c>
      <c r="EF69" s="63" t="n">
        <v>14157.5</v>
      </c>
      <c r="EG69" s="63" t="n">
        <v>14238.5</v>
      </c>
      <c r="EH69" s="63" t="n">
        <v>14322.5</v>
      </c>
      <c r="EI69" s="63" t="n">
        <v>14410.9</v>
      </c>
      <c r="EJ69" s="63" t="n">
        <v>14503.8</v>
      </c>
      <c r="EK69" s="63" t="n">
        <v>14598.8</v>
      </c>
      <c r="EL69" s="63" t="n">
        <v>14691.6</v>
      </c>
      <c r="EM69" s="63" t="n">
        <v>14780.6</v>
      </c>
      <c r="EN69" s="63" t="n">
        <v>14867.5</v>
      </c>
      <c r="EO69" s="63" t="n">
        <v>14953.1</v>
      </c>
      <c r="EP69" s="63" t="n">
        <v>15038.8</v>
      </c>
      <c r="EQ69" s="63" t="n">
        <v>15125.7</v>
      </c>
      <c r="ER69" s="63" t="n">
        <v>15210.7</v>
      </c>
      <c r="ES69" s="63" t="n">
        <v>15291.5</v>
      </c>
      <c r="ET69" s="63" t="n">
        <v>15370.1</v>
      </c>
      <c r="EU69" s="63" t="n">
        <v>15445.3</v>
      </c>
      <c r="EV69" s="63" t="n">
        <v>15518.3</v>
      </c>
      <c r="EW69" s="63" t="n">
        <v>15589.9</v>
      </c>
      <c r="EX69" s="63" t="n">
        <v>15661.4</v>
      </c>
      <c r="EY69" s="63" t="n">
        <v>15732.3</v>
      </c>
      <c r="EZ69" s="63" t="n">
        <v>15802</v>
      </c>
      <c r="FA69" s="63" t="n">
        <v>15869</v>
      </c>
      <c r="FB69" s="63" t="n">
        <v>15931.7</v>
      </c>
      <c r="FC69" s="63" t="n">
        <v>15990.7</v>
      </c>
      <c r="FD69" s="63" t="n">
        <v>16045.8</v>
      </c>
      <c r="FE69" s="63" t="n">
        <v>16097.7</v>
      </c>
      <c r="FF69" s="63" t="n">
        <v>16147.4</v>
      </c>
      <c r="FG69" s="63" t="n">
        <v>16195.8</v>
      </c>
      <c r="FH69" s="63" t="n">
        <v>16246.5</v>
      </c>
      <c r="FI69" s="63" t="n">
        <v>16302.5</v>
      </c>
      <c r="FJ69" s="63" t="n">
        <v>16367.1</v>
      </c>
      <c r="FK69" s="63" t="n">
        <v>16442.8</v>
      </c>
      <c r="FL69" s="63" t="n">
        <v>16526</v>
      </c>
      <c r="FM69" s="63" t="n">
        <v>16611.8</v>
      </c>
      <c r="FN69" s="63" t="n">
        <v>16695.7</v>
      </c>
      <c r="FO69" s="63" t="n">
        <v>16774.5</v>
      </c>
      <c r="FP69" s="63" t="n">
        <v>16848.9</v>
      </c>
      <c r="FQ69" s="63" t="n">
        <v>16920.6</v>
      </c>
      <c r="FR69" s="63" t="n">
        <v>16992.1</v>
      </c>
      <c r="FS69" s="63" t="n">
        <v>17064.8</v>
      </c>
      <c r="FT69" s="63" t="n">
        <v>17138.9</v>
      </c>
      <c r="FU69" s="63" t="n">
        <v>17215.3</v>
      </c>
      <c r="FV69" s="63" t="n">
        <v>17294</v>
      </c>
      <c r="FW69" s="63" t="n">
        <v>17375.1</v>
      </c>
      <c r="FX69" s="63" t="n">
        <v>17459.3</v>
      </c>
      <c r="FY69" s="63" t="n">
        <v>17545.4</v>
      </c>
      <c r="FZ69" s="63" t="n">
        <v>17632.9</v>
      </c>
      <c r="GA69" s="63" t="n">
        <v>17721.3</v>
      </c>
      <c r="GB69" s="63" t="n">
        <v>17808.3</v>
      </c>
      <c r="GC69" s="63" t="n">
        <v>17891.9</v>
      </c>
      <c r="GD69" s="63" t="n">
        <v>17970.5</v>
      </c>
      <c r="GE69" s="63" t="n">
        <v>18043.2</v>
      </c>
      <c r="GF69" s="63" t="n">
        <v>18112.6</v>
      </c>
      <c r="GG69" s="63" t="n">
        <v>18182.7</v>
      </c>
      <c r="GH69" s="63" t="n">
        <v>18258</v>
      </c>
      <c r="GI69" s="63" t="n">
        <v>18341.1</v>
      </c>
      <c r="GJ69" s="63" t="n">
        <v>18431.7</v>
      </c>
      <c r="GK69" s="63" t="n">
        <v>18525.5</v>
      </c>
      <c r="GL69" s="63" t="n">
        <v>18619.2</v>
      </c>
      <c r="GM69" s="63" t="n">
        <v>18709.6</v>
      </c>
      <c r="GN69" s="63" t="n">
        <v>18798</v>
      </c>
      <c r="GO69" s="63" t="n">
        <v>18884.6</v>
      </c>
      <c r="GP69" s="63" t="n">
        <v>18971.8</v>
      </c>
      <c r="GQ69" s="63" t="n">
        <v>19061.8</v>
      </c>
      <c r="GR69" s="63" t="n">
        <v>19154.5</v>
      </c>
      <c r="GS69" s="63" t="n">
        <v>19247.2</v>
      </c>
      <c r="GT69" s="63" t="n">
        <v>19336.5</v>
      </c>
      <c r="GU69" s="63" t="n">
        <v>19419.3</v>
      </c>
      <c r="GV69" s="63" t="n">
        <v>19490.4</v>
      </c>
      <c r="GW69" s="63" t="n">
        <v>19573.1</v>
      </c>
      <c r="GX69" s="63" t="n">
        <v>19661.6</v>
      </c>
      <c r="GY69" s="63" t="n">
        <v>19757</v>
      </c>
      <c r="GZ69" s="63" t="n">
        <v>19856.9</v>
      </c>
      <c r="HA69" s="63" t="n">
        <v>19958</v>
      </c>
      <c r="HB69" s="63" t="n">
        <v>20057.9</v>
      </c>
      <c r="HC69" t="n">
        <v>20153.8</v>
      </c>
      <c r="HD69" t="n">
        <v>20245.7</v>
      </c>
      <c r="HE69" t="n">
        <v>20334.2</v>
      </c>
      <c r="HF69" t="n">
        <v>20420.7</v>
      </c>
      <c r="HG69" t="n">
        <v>20511.9</v>
      </c>
    </row>
    <row r="70">
      <c r="A70" s="63" t="s">
        <v>2595</v>
      </c>
      <c r="B70" s="63" t="n">
        <v>1052.2</v>
      </c>
      <c r="C70" s="63" t="n">
        <v>1075.6</v>
      </c>
      <c r="D70" s="63" t="n">
        <v>1092.9</v>
      </c>
      <c r="E70" s="63" t="n">
        <v>1116</v>
      </c>
      <c r="F70" s="63" t="n">
        <v>1142.1</v>
      </c>
      <c r="G70" s="63" t="n">
        <v>1166.9</v>
      </c>
      <c r="H70" s="63" t="n">
        <v>1189</v>
      </c>
      <c r="I70" s="63" t="n">
        <v>1209.3</v>
      </c>
      <c r="J70" s="63" t="n">
        <v>1237.9</v>
      </c>
      <c r="K70" s="63" t="n">
        <v>1255.5</v>
      </c>
      <c r="L70" s="63" t="n">
        <v>1277.2</v>
      </c>
      <c r="M70" s="63" t="n">
        <v>1303.2</v>
      </c>
      <c r="N70" s="63" t="n">
        <v>1328.4</v>
      </c>
      <c r="O70" s="63" t="n">
        <v>1360</v>
      </c>
      <c r="P70" s="63" t="n">
        <v>1398.2</v>
      </c>
      <c r="Q70" s="63" t="n">
        <v>1438.5</v>
      </c>
      <c r="R70" s="63" t="n">
        <v>1478.5</v>
      </c>
      <c r="S70" s="63" t="n">
        <v>1526.6</v>
      </c>
      <c r="T70" s="63" t="n">
        <v>1584.7</v>
      </c>
      <c r="U70" s="63" t="n">
        <v>1644.9</v>
      </c>
      <c r="V70" s="63" t="n">
        <v>1695.9</v>
      </c>
      <c r="W70" s="63" t="n">
        <v>1734.8</v>
      </c>
      <c r="X70" s="63" t="n">
        <v>1779.2</v>
      </c>
      <c r="Y70" s="63" t="n">
        <v>1823</v>
      </c>
      <c r="Z70" s="63" t="n">
        <v>1856.4</v>
      </c>
      <c r="AA70" s="63" t="n">
        <v>1889.4</v>
      </c>
      <c r="AB70" s="63" t="n">
        <v>1928.6</v>
      </c>
      <c r="AC70" s="63" t="n">
        <v>1978.3</v>
      </c>
      <c r="AD70" s="63" t="n">
        <v>2026.1</v>
      </c>
      <c r="AE70" s="63" t="n">
        <v>2071.5</v>
      </c>
      <c r="AF70" s="63" t="n">
        <v>2114.1</v>
      </c>
      <c r="AG70" s="63" t="n">
        <v>2178</v>
      </c>
      <c r="AH70" s="63" t="n">
        <v>2228.7</v>
      </c>
      <c r="AI70" s="63" t="n">
        <v>2290.8</v>
      </c>
      <c r="AJ70" s="63" t="n">
        <v>2350.2</v>
      </c>
      <c r="AK70" s="63" t="n">
        <v>2419.6</v>
      </c>
      <c r="AL70" s="63" t="n">
        <v>2486.2</v>
      </c>
      <c r="AM70" s="63" t="n">
        <v>2569.4</v>
      </c>
      <c r="AN70" s="63" t="n">
        <v>2647.5</v>
      </c>
      <c r="AO70" s="63" t="n">
        <v>2717.3</v>
      </c>
      <c r="AP70" s="63" t="n">
        <v>2793.5</v>
      </c>
      <c r="AQ70" s="63" t="n">
        <v>2877.3</v>
      </c>
      <c r="AR70" s="63" t="n">
        <v>2956.8</v>
      </c>
      <c r="AS70" s="63" t="n">
        <v>3050.3</v>
      </c>
      <c r="AT70" s="63" t="n">
        <v>3149.3</v>
      </c>
      <c r="AU70" s="63" t="n">
        <v>3232.3</v>
      </c>
      <c r="AV70" s="63" t="n">
        <v>3315.4</v>
      </c>
      <c r="AW70" s="63" t="n">
        <v>3396.5</v>
      </c>
      <c r="AX70" s="63" t="n">
        <v>3468.3</v>
      </c>
      <c r="AY70" s="63" t="n">
        <v>3539.3</v>
      </c>
      <c r="AZ70" s="63" t="n">
        <v>3616.3</v>
      </c>
      <c r="BA70" s="63" t="n">
        <v>3681.7</v>
      </c>
      <c r="BB70" s="63" t="n">
        <v>3737.8</v>
      </c>
      <c r="BC70" s="63" t="n">
        <v>3795.4</v>
      </c>
      <c r="BD70" s="63" t="n">
        <v>3867.1</v>
      </c>
      <c r="BE70" s="63" t="n">
        <v>3929.1</v>
      </c>
      <c r="BF70" s="63" t="n">
        <v>4013.4</v>
      </c>
      <c r="BG70" s="63" t="n">
        <v>4082</v>
      </c>
      <c r="BH70" s="63" t="n">
        <v>4153.3</v>
      </c>
      <c r="BI70" s="63" t="n">
        <v>4220.3</v>
      </c>
      <c r="BJ70" s="63" t="n">
        <v>4298.9</v>
      </c>
      <c r="BK70" s="63" t="n">
        <v>4364.8</v>
      </c>
      <c r="BL70" s="63" t="n">
        <v>4430.3</v>
      </c>
      <c r="BM70" s="63" t="n">
        <v>4494.4</v>
      </c>
      <c r="BN70" s="63" t="n">
        <v>4555.9</v>
      </c>
      <c r="BO70" s="63" t="n">
        <v>4611.9</v>
      </c>
      <c r="BP70" s="63" t="n">
        <v>4669.4</v>
      </c>
      <c r="BQ70" s="63" t="n">
        <v>4733.2</v>
      </c>
      <c r="BR70" s="63" t="n">
        <v>4801.8</v>
      </c>
      <c r="BS70" s="63" t="n">
        <v>4873.7</v>
      </c>
      <c r="BT70" s="63" t="n">
        <v>4949.2</v>
      </c>
      <c r="BU70" s="63" t="n">
        <v>5027.4</v>
      </c>
      <c r="BV70" s="63" t="n">
        <v>5105.3</v>
      </c>
      <c r="BW70" s="63" t="n">
        <v>5193.3</v>
      </c>
      <c r="BX70" s="63" t="n">
        <v>5294.1</v>
      </c>
      <c r="BY70" s="63" t="n">
        <v>5380</v>
      </c>
      <c r="BZ70" s="63" t="n">
        <v>5478.2</v>
      </c>
      <c r="CA70" s="63" t="n">
        <v>5581.2</v>
      </c>
      <c r="CB70" s="63" t="n">
        <v>5668.1</v>
      </c>
      <c r="CC70" s="63" t="n">
        <v>5754.6</v>
      </c>
      <c r="CD70" s="63" t="n">
        <v>5861.4</v>
      </c>
      <c r="CE70" s="63" t="n">
        <v>5969.3</v>
      </c>
      <c r="CF70" s="63" t="n">
        <v>6060</v>
      </c>
      <c r="CG70" s="63" t="n">
        <v>6142.9</v>
      </c>
      <c r="CH70" s="63" t="n">
        <v>6240.3</v>
      </c>
      <c r="CI70" s="63" t="n">
        <v>6323.3</v>
      </c>
      <c r="CJ70" s="63" t="n">
        <v>6410.4</v>
      </c>
      <c r="CK70" s="63" t="n">
        <v>6486.9</v>
      </c>
      <c r="CL70" s="63" t="n">
        <v>6550.4</v>
      </c>
      <c r="CM70" s="63" t="n">
        <v>6630.1</v>
      </c>
      <c r="CN70" s="63" t="n">
        <v>6704.1</v>
      </c>
      <c r="CO70" s="63" t="n">
        <v>6792.8</v>
      </c>
      <c r="CP70" s="63" t="n">
        <v>6874.4</v>
      </c>
      <c r="CQ70" s="63" t="n">
        <v>6959.7</v>
      </c>
      <c r="CR70" s="63" t="n">
        <v>7046.4</v>
      </c>
      <c r="CS70" s="63" t="n">
        <v>7130.6</v>
      </c>
      <c r="CT70" s="63" t="n">
        <v>7211</v>
      </c>
      <c r="CU70" s="63" t="n">
        <v>7292.2</v>
      </c>
      <c r="CV70" s="63" t="n">
        <v>7381.1</v>
      </c>
      <c r="CW70" s="63" t="n">
        <v>7468.6</v>
      </c>
      <c r="CX70" s="63" t="n">
        <v>7556.7</v>
      </c>
      <c r="CY70" s="63" t="n">
        <v>7641.3</v>
      </c>
      <c r="CZ70" s="63" t="n">
        <v>7728</v>
      </c>
      <c r="DA70" s="63" t="n">
        <v>7816.6</v>
      </c>
      <c r="DB70" s="63" t="n">
        <v>7908.2</v>
      </c>
      <c r="DC70" s="63" t="n">
        <v>8000.7</v>
      </c>
      <c r="DD70" s="63" t="n">
        <v>8092.3</v>
      </c>
      <c r="DE70" s="63" t="n">
        <v>8205.7</v>
      </c>
      <c r="DF70" s="63" t="n">
        <v>8328.1</v>
      </c>
      <c r="DG70" s="63" t="n">
        <v>8420.2</v>
      </c>
      <c r="DH70" s="63" t="n">
        <v>8534.4</v>
      </c>
      <c r="DI70" s="63" t="n">
        <v>8641.8</v>
      </c>
      <c r="DJ70" s="63" t="n">
        <v>8735.5</v>
      </c>
      <c r="DK70" s="63" t="n">
        <v>8840</v>
      </c>
      <c r="DL70" s="63" t="n">
        <v>8965.5</v>
      </c>
      <c r="DM70" s="63" t="n">
        <v>9083.3</v>
      </c>
      <c r="DN70" s="63" t="n">
        <v>9213.5</v>
      </c>
      <c r="DO70" s="63" t="n">
        <v>9358.3</v>
      </c>
      <c r="DP70" s="63" t="n">
        <v>9507.4</v>
      </c>
      <c r="DQ70" s="63" t="n">
        <v>9678.2</v>
      </c>
      <c r="DR70" s="63" t="n">
        <v>9857.8</v>
      </c>
      <c r="DS70" s="63" t="n">
        <v>10025.6</v>
      </c>
      <c r="DT70" s="63" t="n">
        <v>10180.9</v>
      </c>
      <c r="DU70" s="63" t="n">
        <v>10324.6</v>
      </c>
      <c r="DV70" s="63" t="n">
        <v>10475.7</v>
      </c>
      <c r="DW70" s="63" t="n">
        <v>10619.3</v>
      </c>
      <c r="DX70" s="63" t="n">
        <v>10739</v>
      </c>
      <c r="DY70" s="63" t="n">
        <v>10849.1</v>
      </c>
      <c r="DZ70" s="63" t="n">
        <v>10960.4</v>
      </c>
      <c r="EA70" s="63" t="n">
        <v>11075.8</v>
      </c>
      <c r="EB70" s="63" t="n">
        <v>11207.2</v>
      </c>
      <c r="EC70" s="63" t="n">
        <v>11348.2</v>
      </c>
      <c r="ED70" s="63" t="n">
        <v>11478.9</v>
      </c>
      <c r="EE70" s="63" t="n">
        <v>11588.7</v>
      </c>
      <c r="EF70" s="63" t="n">
        <v>11721.8</v>
      </c>
      <c r="EG70" s="63" t="n">
        <v>11861.4</v>
      </c>
      <c r="EH70" s="63" t="n">
        <v>12015.9</v>
      </c>
      <c r="EI70" s="63" t="n">
        <v>12187.1</v>
      </c>
      <c r="EJ70" s="63" t="n">
        <v>12344.5</v>
      </c>
      <c r="EK70" s="63" t="n">
        <v>12521.4</v>
      </c>
      <c r="EL70" s="63" t="n">
        <v>12701.4</v>
      </c>
      <c r="EM70" s="63" t="n">
        <v>12871.2</v>
      </c>
      <c r="EN70" s="63" t="n">
        <v>13064.5</v>
      </c>
      <c r="EO70" s="63" t="n">
        <v>13246.2</v>
      </c>
      <c r="EP70" s="63" t="n">
        <v>13416</v>
      </c>
      <c r="EQ70" s="63" t="n">
        <v>13613.2</v>
      </c>
      <c r="ER70" s="63" t="n">
        <v>13785.2</v>
      </c>
      <c r="ES70" s="63" t="n">
        <v>13910.3</v>
      </c>
      <c r="ET70" s="63" t="n">
        <v>14115.7</v>
      </c>
      <c r="EU70" s="63" t="n">
        <v>14279.6</v>
      </c>
      <c r="EV70" s="63" t="n">
        <v>14421.6</v>
      </c>
      <c r="EW70" s="63" t="n">
        <v>14549.7</v>
      </c>
      <c r="EX70" s="63" t="n">
        <v>14667.7</v>
      </c>
      <c r="EY70" s="63" t="n">
        <v>14808.8</v>
      </c>
      <c r="EZ70" s="63" t="n">
        <v>14986.6</v>
      </c>
      <c r="FA70" s="63" t="n">
        <v>15085.8</v>
      </c>
      <c r="FB70" s="63" t="n">
        <v>15138</v>
      </c>
      <c r="FC70" s="63" t="n">
        <v>15167.4</v>
      </c>
      <c r="FD70" s="63" t="n">
        <v>15236.2</v>
      </c>
      <c r="FE70" s="63" t="n">
        <v>15335.7</v>
      </c>
      <c r="FF70" s="63" t="n">
        <v>15425</v>
      </c>
      <c r="FG70" s="63" t="n">
        <v>15546.7</v>
      </c>
      <c r="FH70" s="63" t="n">
        <v>15642.5</v>
      </c>
      <c r="FI70" s="63" t="n">
        <v>15788.4</v>
      </c>
      <c r="FJ70" s="63" t="n">
        <v>15932.8</v>
      </c>
      <c r="FK70" s="63" t="n">
        <v>16112.1</v>
      </c>
      <c r="FL70" s="63" t="n">
        <v>16293.8</v>
      </c>
      <c r="FM70" s="63" t="n">
        <v>16398.2</v>
      </c>
      <c r="FN70" s="63" t="n">
        <v>16581</v>
      </c>
      <c r="FO70" s="63" t="n">
        <v>16726.4</v>
      </c>
      <c r="FP70" s="63" t="n">
        <v>16887.5</v>
      </c>
      <c r="FQ70" s="63" t="n">
        <v>17045.6</v>
      </c>
      <c r="FR70" s="63" t="n">
        <v>17186</v>
      </c>
      <c r="FS70" s="63" t="n">
        <v>17308.6</v>
      </c>
      <c r="FT70" s="63" t="n">
        <v>17465.7</v>
      </c>
      <c r="FU70" s="63" t="n">
        <v>17648.2</v>
      </c>
      <c r="FV70" s="63" t="n">
        <v>17803</v>
      </c>
      <c r="FW70" s="63" t="n">
        <v>17987.6</v>
      </c>
      <c r="FX70" s="63" t="n">
        <v>18153.6</v>
      </c>
      <c r="FY70" s="63" t="n">
        <v>18273.5</v>
      </c>
      <c r="FZ70" s="63" t="n">
        <v>18358.1</v>
      </c>
      <c r="GA70" s="63" t="n">
        <v>18550</v>
      </c>
      <c r="GB70" s="63" t="n">
        <v>18696.7</v>
      </c>
      <c r="GC70" s="63" t="n">
        <v>18782.7</v>
      </c>
      <c r="GD70" s="63" t="n">
        <v>18850.2</v>
      </c>
      <c r="GE70" s="63" t="n">
        <v>19060.2</v>
      </c>
      <c r="GF70" s="63" t="n">
        <v>19186.6</v>
      </c>
      <c r="GG70" s="63" t="n">
        <v>19362.1</v>
      </c>
      <c r="GH70" s="63" t="n">
        <v>19543.1</v>
      </c>
      <c r="GI70" s="63" t="n">
        <v>19693.1</v>
      </c>
      <c r="GJ70" s="63" t="n">
        <v>19889.6</v>
      </c>
      <c r="GK70" s="63" t="n">
        <v>20128.7</v>
      </c>
      <c r="GL70" s="63" t="n">
        <v>20354.6</v>
      </c>
      <c r="GM70" s="63" t="n">
        <v>20628.9</v>
      </c>
      <c r="GN70" s="63" t="n">
        <v>20796</v>
      </c>
      <c r="GO70" s="63" t="n">
        <v>20987</v>
      </c>
      <c r="GP70" s="63" t="n">
        <v>21165.3</v>
      </c>
      <c r="GQ70" s="63" t="n">
        <v>21384.1</v>
      </c>
      <c r="GR70" s="63" t="n">
        <v>21558.4</v>
      </c>
      <c r="GS70" s="63" t="n">
        <v>21742.1</v>
      </c>
      <c r="GT70" s="63" t="n">
        <v>21931.1</v>
      </c>
      <c r="GU70" s="63" t="n">
        <v>21942.4</v>
      </c>
      <c r="GV70" s="63" t="n">
        <v>22213.4</v>
      </c>
      <c r="GW70" s="63" t="n">
        <v>22448.8</v>
      </c>
      <c r="GX70" s="63" t="n">
        <v>22831.1</v>
      </c>
      <c r="GY70" s="63" t="n">
        <v>23297.8</v>
      </c>
      <c r="GZ70" s="63" t="n">
        <v>23771.1</v>
      </c>
      <c r="HA70" s="63" t="n">
        <v>24290.4</v>
      </c>
      <c r="HB70" s="63" t="n">
        <v>24906.6</v>
      </c>
      <c r="HC70" t="n">
        <v>25576.6</v>
      </c>
      <c r="HD70" t="n">
        <v>25968.9</v>
      </c>
      <c r="HE70" t="n">
        <v>26334.5</v>
      </c>
      <c r="HF70" t="n">
        <v>26714.3</v>
      </c>
      <c r="HG70" t="n">
        <v>26978.8</v>
      </c>
    </row>
    <row r="71">
      <c r="A71" s="63" t="s">
        <v>2596</v>
      </c>
      <c r="B71" s="63" t="n">
        <v>1</v>
      </c>
      <c r="C71" s="63" t="n">
        <v>1</v>
      </c>
      <c r="D71" s="63" t="n">
        <v>1</v>
      </c>
      <c r="E71" s="63" t="n">
        <v>1</v>
      </c>
      <c r="F71" s="63" t="n">
        <v>-1</v>
      </c>
      <c r="G71" s="63" t="n">
        <v>-1</v>
      </c>
      <c r="H71" s="63" t="n">
        <v>-1</v>
      </c>
      <c r="I71" s="63" t="n">
        <v>-1</v>
      </c>
      <c r="J71" s="63" t="n">
        <v>-1</v>
      </c>
      <c r="K71" s="63" t="n">
        <v>-1</v>
      </c>
      <c r="L71" s="63" t="n">
        <v>-1</v>
      </c>
      <c r="M71" s="63" t="n">
        <v>-1</v>
      </c>
      <c r="N71" s="63" t="n">
        <v>-1</v>
      </c>
      <c r="O71" s="63" t="n">
        <v>-1</v>
      </c>
      <c r="P71" s="63" t="n">
        <v>-1</v>
      </c>
      <c r="Q71" s="63" t="n">
        <v>1</v>
      </c>
      <c r="R71" s="63" t="n">
        <v>1</v>
      </c>
      <c r="S71" s="63" t="n">
        <v>1</v>
      </c>
      <c r="T71" s="63" t="n">
        <v>1</v>
      </c>
      <c r="U71" s="63" t="n">
        <v>1</v>
      </c>
      <c r="V71" s="63" t="n">
        <v>1</v>
      </c>
      <c r="W71" s="63" t="n">
        <v>-1</v>
      </c>
      <c r="X71" s="63" t="n">
        <v>-1</v>
      </c>
      <c r="Y71" s="63" t="n">
        <v>-1</v>
      </c>
      <c r="Z71" s="63" t="n">
        <v>-1</v>
      </c>
      <c r="AA71" s="63" t="n">
        <v>-1</v>
      </c>
      <c r="AB71" s="63" t="n">
        <v>-1</v>
      </c>
      <c r="AC71" s="63" t="n">
        <v>-1</v>
      </c>
      <c r="AD71" s="63" t="n">
        <v>-1</v>
      </c>
      <c r="AE71" s="63" t="n">
        <v>-1</v>
      </c>
      <c r="AF71" s="63" t="n">
        <v>-1</v>
      </c>
      <c r="AG71" s="63" t="n">
        <v>-1</v>
      </c>
      <c r="AH71" s="63" t="n">
        <v>-1</v>
      </c>
      <c r="AI71" s="63" t="n">
        <v>-1</v>
      </c>
      <c r="AJ71" s="63" t="n">
        <v>-1</v>
      </c>
      <c r="AK71" s="63" t="n">
        <v>-1</v>
      </c>
      <c r="AL71" s="63" t="n">
        <v>-1</v>
      </c>
      <c r="AM71" s="63" t="n">
        <v>-1</v>
      </c>
      <c r="AN71" s="63" t="n">
        <v>-1</v>
      </c>
      <c r="AO71" s="63" t="n">
        <v>-1</v>
      </c>
      <c r="AP71" s="63" t="n">
        <v>1</v>
      </c>
      <c r="AQ71" s="63" t="n">
        <v>1</v>
      </c>
      <c r="AR71" s="63" t="n">
        <v>1</v>
      </c>
      <c r="AS71" s="63" t="n">
        <v>-1</v>
      </c>
      <c r="AT71" s="63" t="n">
        <v>-1</v>
      </c>
      <c r="AU71" s="63" t="n">
        <v>-1</v>
      </c>
      <c r="AV71" s="63" t="n">
        <v>1</v>
      </c>
      <c r="AW71" s="63" t="n">
        <v>1</v>
      </c>
      <c r="AX71" s="63" t="n">
        <v>1</v>
      </c>
      <c r="AY71" s="63" t="n">
        <v>1</v>
      </c>
      <c r="AZ71" s="63" t="n">
        <v>1</v>
      </c>
      <c r="BA71" s="63" t="n">
        <v>1</v>
      </c>
      <c r="BB71" s="63" t="n">
        <v>-1</v>
      </c>
      <c r="BC71" s="63" t="n">
        <v>-1</v>
      </c>
      <c r="BD71" s="63" t="n">
        <v>-1</v>
      </c>
      <c r="BE71" s="63" t="n">
        <v>-1</v>
      </c>
      <c r="BF71" s="63" t="n">
        <v>-1</v>
      </c>
      <c r="BG71" s="63" t="n">
        <v>-1</v>
      </c>
      <c r="BH71" s="63" t="n">
        <v>-1</v>
      </c>
      <c r="BI71" s="63" t="n">
        <v>-1</v>
      </c>
      <c r="BJ71" s="63" t="n">
        <v>-1</v>
      </c>
      <c r="BK71" s="63" t="n">
        <v>-1</v>
      </c>
      <c r="BL71" s="63" t="n">
        <v>-1</v>
      </c>
      <c r="BM71" s="63" t="n">
        <v>-1</v>
      </c>
      <c r="BN71" s="63" t="n">
        <v>-1</v>
      </c>
      <c r="BO71" s="63" t="n">
        <v>-1</v>
      </c>
      <c r="BP71" s="63" t="n">
        <v>-1</v>
      </c>
      <c r="BQ71" s="63" t="n">
        <v>-1</v>
      </c>
      <c r="BR71" s="63" t="n">
        <v>-1</v>
      </c>
      <c r="BS71" s="63" t="n">
        <v>-1</v>
      </c>
      <c r="BT71" s="63" t="n">
        <v>-1</v>
      </c>
      <c r="BU71" s="63" t="n">
        <v>-1</v>
      </c>
      <c r="BV71" s="63" t="n">
        <v>-1</v>
      </c>
      <c r="BW71" s="63" t="n">
        <v>-1</v>
      </c>
      <c r="BX71" s="63" t="n">
        <v>-1</v>
      </c>
      <c r="BY71" s="63" t="n">
        <v>-1</v>
      </c>
      <c r="BZ71" s="63" t="n">
        <v>-1</v>
      </c>
      <c r="CA71" s="63" t="n">
        <v>-1</v>
      </c>
      <c r="CB71" s="63" t="n">
        <v>-1</v>
      </c>
      <c r="CC71" s="63" t="n">
        <v>-1</v>
      </c>
      <c r="CD71" s="63" t="n">
        <v>-1</v>
      </c>
      <c r="CE71" s="63" t="n">
        <v>-1</v>
      </c>
      <c r="CF71" s="63" t="n">
        <v>1</v>
      </c>
      <c r="CG71" s="63" t="n">
        <v>1</v>
      </c>
      <c r="CH71" s="63" t="n">
        <v>1</v>
      </c>
      <c r="CI71" s="63" t="n">
        <v>-1</v>
      </c>
      <c r="CJ71" s="63" t="n">
        <v>-1</v>
      </c>
      <c r="CK71" s="63" t="n">
        <v>-1</v>
      </c>
      <c r="CL71" s="63" t="n">
        <v>-1</v>
      </c>
      <c r="CM71" s="63" t="n">
        <v>-1</v>
      </c>
      <c r="CN71" s="63" t="n">
        <v>-1</v>
      </c>
      <c r="CO71" s="63" t="n">
        <v>-1</v>
      </c>
      <c r="CP71" s="63" t="n">
        <v>-1</v>
      </c>
      <c r="CQ71" s="63" t="n">
        <v>-1</v>
      </c>
      <c r="CR71" s="63" t="n">
        <v>-1</v>
      </c>
      <c r="CS71" s="63" t="n">
        <v>-1</v>
      </c>
      <c r="CT71" s="63" t="n">
        <v>-1</v>
      </c>
      <c r="CU71" s="63" t="n">
        <v>-1</v>
      </c>
      <c r="CV71" s="63" t="n">
        <v>-1</v>
      </c>
      <c r="CW71" s="63" t="n">
        <v>-1</v>
      </c>
      <c r="CX71" s="63" t="n">
        <v>-1</v>
      </c>
      <c r="CY71" s="63" t="n">
        <v>-1</v>
      </c>
      <c r="CZ71" s="63" t="n">
        <v>-1</v>
      </c>
      <c r="DA71" s="63" t="n">
        <v>-1</v>
      </c>
      <c r="DB71" s="63" t="n">
        <v>-1</v>
      </c>
      <c r="DC71" s="63" t="n">
        <v>-1</v>
      </c>
      <c r="DD71" s="63" t="n">
        <v>-1</v>
      </c>
      <c r="DE71" s="63" t="n">
        <v>-1</v>
      </c>
      <c r="DF71" s="63" t="n">
        <v>-1</v>
      </c>
      <c r="DG71" s="63" t="n">
        <v>-1</v>
      </c>
      <c r="DH71" s="63" t="n">
        <v>-1</v>
      </c>
      <c r="DI71" s="63" t="n">
        <v>-1</v>
      </c>
      <c r="DJ71" s="63" t="n">
        <v>-1</v>
      </c>
      <c r="DK71" s="63" t="n">
        <v>-1</v>
      </c>
      <c r="DL71" s="63" t="n">
        <v>-1</v>
      </c>
      <c r="DM71" s="63" t="n">
        <v>-1</v>
      </c>
      <c r="DN71" s="63" t="n">
        <v>-1</v>
      </c>
      <c r="DO71" s="63" t="n">
        <v>-1</v>
      </c>
      <c r="DP71" s="63" t="n">
        <v>-1</v>
      </c>
      <c r="DQ71" s="63" t="n">
        <v>-1</v>
      </c>
      <c r="DR71" s="63" t="n">
        <v>-1</v>
      </c>
      <c r="DS71" s="63" t="n">
        <v>-1</v>
      </c>
      <c r="DT71" s="63" t="n">
        <v>-1</v>
      </c>
      <c r="DU71" s="63" t="n">
        <v>-1</v>
      </c>
      <c r="DV71" s="63" t="n">
        <v>1</v>
      </c>
      <c r="DW71" s="63" t="n">
        <v>1</v>
      </c>
      <c r="DX71" s="63" t="n">
        <v>1</v>
      </c>
      <c r="DY71" s="63" t="n">
        <v>1</v>
      </c>
      <c r="DZ71" s="63" t="n">
        <v>-1</v>
      </c>
      <c r="EA71" s="63" t="n">
        <v>-1</v>
      </c>
      <c r="EB71" s="63" t="n">
        <v>-1</v>
      </c>
      <c r="EC71" s="63" t="n">
        <v>-1</v>
      </c>
      <c r="ED71" s="63" t="n">
        <v>-1</v>
      </c>
      <c r="EE71" s="63" t="n">
        <v>-1</v>
      </c>
      <c r="EF71" s="63" t="n">
        <v>-1</v>
      </c>
      <c r="EG71" s="63" t="n">
        <v>-1</v>
      </c>
      <c r="EH71" s="63" t="n">
        <v>-1</v>
      </c>
      <c r="EI71" s="63" t="n">
        <v>-1</v>
      </c>
      <c r="EJ71" s="63" t="n">
        <v>-1</v>
      </c>
      <c r="EK71" s="63" t="n">
        <v>-1</v>
      </c>
      <c r="EL71" s="63" t="n">
        <v>-1</v>
      </c>
      <c r="EM71" s="63" t="n">
        <v>-1</v>
      </c>
      <c r="EN71" s="63" t="n">
        <v>-1</v>
      </c>
      <c r="EO71" s="63" t="n">
        <v>-1</v>
      </c>
      <c r="EP71" s="63" t="n">
        <v>-1</v>
      </c>
      <c r="EQ71" s="63" t="n">
        <v>-1</v>
      </c>
      <c r="ER71" s="63" t="n">
        <v>-1</v>
      </c>
      <c r="ES71" s="63" t="n">
        <v>-1</v>
      </c>
      <c r="ET71" s="63" t="n">
        <v>-1</v>
      </c>
      <c r="EU71" s="63" t="n">
        <v>-1</v>
      </c>
      <c r="EV71" s="63" t="n">
        <v>-1</v>
      </c>
      <c r="EW71" s="63" t="n">
        <v>1</v>
      </c>
      <c r="EX71" s="63" t="n">
        <v>1</v>
      </c>
      <c r="EY71" s="63" t="n">
        <v>1</v>
      </c>
      <c r="EZ71" s="63" t="n">
        <v>1</v>
      </c>
      <c r="FA71" s="63" t="n">
        <v>1</v>
      </c>
      <c r="FB71" s="63" t="n">
        <v>1</v>
      </c>
      <c r="FC71" s="63" t="n">
        <v>1</v>
      </c>
      <c r="FD71" s="63" t="n">
        <v>-1</v>
      </c>
      <c r="FE71" s="63" t="n">
        <v>-1</v>
      </c>
      <c r="FF71" s="63" t="n">
        <v>-1</v>
      </c>
      <c r="FG71" s="63" t="n">
        <v>-1</v>
      </c>
      <c r="FH71" s="63" t="n">
        <v>-1</v>
      </c>
      <c r="FI71" s="63" t="n">
        <v>-1</v>
      </c>
      <c r="FJ71" s="63" t="n">
        <v>-1</v>
      </c>
      <c r="FK71" s="63" t="n">
        <v>-1</v>
      </c>
      <c r="FL71" s="63" t="n">
        <v>-1</v>
      </c>
      <c r="FM71" s="63" t="n">
        <v>-1</v>
      </c>
      <c r="FN71" s="63" t="n">
        <v>-1</v>
      </c>
      <c r="FO71" s="63" t="n">
        <v>-1</v>
      </c>
      <c r="FP71" s="63" t="n">
        <v>-1</v>
      </c>
      <c r="FQ71" s="63" t="n">
        <v>-1</v>
      </c>
      <c r="FR71" s="63" t="n">
        <v>-1</v>
      </c>
      <c r="FS71" s="63" t="n">
        <v>-1</v>
      </c>
      <c r="FT71" s="63" t="n">
        <v>-1</v>
      </c>
      <c r="FU71" s="63" t="n">
        <v>-1</v>
      </c>
      <c r="FV71" s="63" t="n">
        <v>-1</v>
      </c>
      <c r="FW71" s="63" t="n">
        <v>-1</v>
      </c>
      <c r="FX71" s="63" t="n">
        <v>-1</v>
      </c>
      <c r="FY71" s="63" t="n">
        <v>-1</v>
      </c>
      <c r="FZ71" s="63" t="n">
        <v>-1</v>
      </c>
      <c r="GA71" s="63" t="n">
        <v>-1</v>
      </c>
      <c r="GB71" s="63" t="n">
        <v>-1</v>
      </c>
      <c r="GC71" s="63" t="n">
        <v>-1</v>
      </c>
      <c r="GD71" s="63" t="n">
        <v>-1</v>
      </c>
      <c r="GE71" s="63" t="n">
        <v>-1</v>
      </c>
      <c r="GF71" s="63" t="n">
        <v>-1</v>
      </c>
      <c r="GG71" s="63" t="n">
        <v>-1</v>
      </c>
      <c r="GH71" s="63" t="n">
        <v>-1</v>
      </c>
      <c r="GI71" s="63" t="n">
        <v>-1</v>
      </c>
      <c r="GJ71" s="63" t="n">
        <v>-1</v>
      </c>
      <c r="GK71" s="63" t="n">
        <v>-1</v>
      </c>
      <c r="GL71" s="63" t="n">
        <v>-1</v>
      </c>
      <c r="GM71" s="63" t="n">
        <v>-1</v>
      </c>
      <c r="GN71" s="63" t="n">
        <v>-1</v>
      </c>
      <c r="GO71" s="63" t="n">
        <v>-1</v>
      </c>
      <c r="GP71" s="63" t="n">
        <v>-1</v>
      </c>
      <c r="GQ71" s="63" t="n">
        <v>-1</v>
      </c>
      <c r="GR71" s="63" t="n">
        <v>-1</v>
      </c>
      <c r="GS71" s="63" t="n">
        <v>1</v>
      </c>
      <c r="GT71" s="63" t="n">
        <v>1</v>
      </c>
      <c r="GU71" s="63" t="n">
        <v>1</v>
      </c>
      <c r="GV71" s="63" t="n">
        <v>-1</v>
      </c>
      <c r="GW71" s="63" t="n">
        <v>-1</v>
      </c>
      <c r="GX71" s="63" t="n">
        <v>-1</v>
      </c>
      <c r="GY71" s="63" t="n">
        <v>-1</v>
      </c>
      <c r="GZ71" s="63" t="n">
        <v>-1</v>
      </c>
      <c r="HA71" s="63" t="n">
        <v>-1</v>
      </c>
      <c r="HB71" s="63" t="n">
        <v>-1</v>
      </c>
      <c r="HC71" t="n">
        <v>-1</v>
      </c>
      <c r="HD71" t="n">
        <v>-1</v>
      </c>
      <c r="HE71" t="n">
        <v>-1</v>
      </c>
      <c r="HF71" t="n">
        <v>-1</v>
      </c>
      <c r="HG71" t="n">
        <v>-1</v>
      </c>
    </row>
    <row r="72">
      <c r="A72" s="63" t="s">
        <v>2597</v>
      </c>
      <c r="B72" s="63" t="n">
        <v>2613.33333333333</v>
      </c>
      <c r="C72" s="63" t="n">
        <v>2648.33333333333</v>
      </c>
      <c r="D72" s="63" t="n">
        <v>2681.66666666667</v>
      </c>
      <c r="E72" s="63" t="n">
        <v>2716.33333333333</v>
      </c>
      <c r="F72" s="63" t="n">
        <v>2719.33333333333</v>
      </c>
      <c r="G72" s="63" t="n">
        <v>2739.66666666667</v>
      </c>
      <c r="H72" s="63" t="n">
        <v>2751.66666666667</v>
      </c>
      <c r="I72" s="63" t="n">
        <v>2781</v>
      </c>
      <c r="J72" s="63" t="n">
        <v>2815</v>
      </c>
      <c r="K72" s="63" t="n">
        <v>2849</v>
      </c>
      <c r="L72" s="63" t="n">
        <v>2874</v>
      </c>
      <c r="M72" s="63" t="n">
        <v>2901.33333333333</v>
      </c>
      <c r="N72" s="63" t="n">
        <v>2899.66666666667</v>
      </c>
      <c r="O72" s="63" t="n">
        <v>2911.66666666667</v>
      </c>
      <c r="P72" s="63" t="n">
        <v>2926.33333333333</v>
      </c>
      <c r="Q72" s="63" t="n">
        <v>2953.33333333333</v>
      </c>
      <c r="R72" s="63" t="n">
        <v>2988.66666666667</v>
      </c>
      <c r="S72" s="63" t="n">
        <v>3018</v>
      </c>
      <c r="T72" s="63" t="n">
        <v>3048.33333333333</v>
      </c>
      <c r="U72" s="63" t="n">
        <v>3099</v>
      </c>
      <c r="V72" s="63" t="n">
        <v>3161.66666666667</v>
      </c>
      <c r="W72" s="63" t="n">
        <v>3177.33333333333</v>
      </c>
      <c r="X72" s="63" t="n">
        <v>3178</v>
      </c>
      <c r="Y72" s="63" t="n">
        <v>3197.33333333333</v>
      </c>
      <c r="Z72" s="63" t="n">
        <v>3214.33333333333</v>
      </c>
      <c r="AA72" s="63" t="n">
        <v>3241.66666666667</v>
      </c>
      <c r="AB72" s="63" t="n">
        <v>3290.66666666667</v>
      </c>
      <c r="AC72" s="63" t="n">
        <v>3342</v>
      </c>
      <c r="AD72" s="63" t="n">
        <v>3341.33333333333</v>
      </c>
      <c r="AE72" s="63" t="n">
        <v>3374.66666666667</v>
      </c>
      <c r="AF72" s="63" t="n">
        <v>3385</v>
      </c>
      <c r="AG72" s="63" t="n">
        <v>3404.66666666667</v>
      </c>
      <c r="AH72" s="63" t="n">
        <v>3442.33333333333</v>
      </c>
      <c r="AI72" s="63" t="n">
        <v>3479</v>
      </c>
      <c r="AJ72" s="63" t="n">
        <v>3477.33333333333</v>
      </c>
      <c r="AK72" s="63" t="n">
        <v>3494</v>
      </c>
      <c r="AL72" s="63" t="n">
        <v>3504.33333333333</v>
      </c>
      <c r="AM72" s="63" t="n">
        <v>3518</v>
      </c>
      <c r="AN72" s="63" t="n">
        <v>3560.66666666667</v>
      </c>
      <c r="AO72" s="63" t="n">
        <v>3579.33333333333</v>
      </c>
      <c r="AP72" s="63" t="n">
        <v>3582</v>
      </c>
      <c r="AQ72" s="63" t="n">
        <v>3602.66666666667</v>
      </c>
      <c r="AR72" s="63" t="n">
        <v>3624</v>
      </c>
      <c r="AS72" s="63" t="n">
        <v>3630.66666666667</v>
      </c>
      <c r="AT72" s="63" t="n">
        <v>3636</v>
      </c>
      <c r="AU72" s="63" t="n">
        <v>3631.66666666667</v>
      </c>
      <c r="AV72" s="63" t="n">
        <v>3640</v>
      </c>
      <c r="AW72" s="63" t="n">
        <v>3653</v>
      </c>
      <c r="AX72" s="63" t="n">
        <v>3645.66666666667</v>
      </c>
      <c r="AY72" s="63" t="n">
        <v>3647.33333333333</v>
      </c>
      <c r="AZ72" s="63" t="n">
        <v>3625.66666666667</v>
      </c>
      <c r="BA72" s="63" t="n">
        <v>3640.33333333333</v>
      </c>
      <c r="BB72" s="63" t="n">
        <v>3650.33333333333</v>
      </c>
      <c r="BC72" s="63" t="n">
        <v>3656</v>
      </c>
      <c r="BD72" s="63" t="n">
        <v>3671.33333333333</v>
      </c>
      <c r="BE72" s="63" t="n">
        <v>3671.66666666667</v>
      </c>
      <c r="BF72" s="63" t="n">
        <v>3687</v>
      </c>
      <c r="BG72" s="63" t="n">
        <v>3720</v>
      </c>
      <c r="BH72" s="63" t="n">
        <v>3758</v>
      </c>
      <c r="BI72" s="63" t="n">
        <v>3773</v>
      </c>
      <c r="BJ72" s="63" t="n">
        <v>3798.33333333333</v>
      </c>
      <c r="BK72" s="63" t="n">
        <v>3819.33333333333</v>
      </c>
      <c r="BL72" s="63" t="n">
        <v>3844.33333333333</v>
      </c>
      <c r="BM72" s="63" t="n">
        <v>3864.33333333333</v>
      </c>
      <c r="BN72" s="63" t="n">
        <v>3872.33333333333</v>
      </c>
      <c r="BO72" s="63" t="n">
        <v>3883</v>
      </c>
      <c r="BP72" s="63" t="n">
        <v>3889.33333333333</v>
      </c>
      <c r="BQ72" s="63" t="n">
        <v>3926.66666666667</v>
      </c>
      <c r="BR72" s="63" t="n">
        <v>3943.66666666667</v>
      </c>
      <c r="BS72" s="63" t="n">
        <v>3953</v>
      </c>
      <c r="BT72" s="63" t="n">
        <v>3969</v>
      </c>
      <c r="BU72" s="63" t="n">
        <v>4000.66666666667</v>
      </c>
      <c r="BV72" s="63" t="n">
        <v>4030.66666666667</v>
      </c>
      <c r="BW72" s="63" t="n">
        <v>4065.33333333333</v>
      </c>
      <c r="BX72" s="63" t="n">
        <v>4094.33333333333</v>
      </c>
      <c r="BY72" s="63" t="n">
        <v>4114.66666666667</v>
      </c>
      <c r="BZ72" s="63" t="n">
        <v>4135.66666666667</v>
      </c>
      <c r="CA72" s="63" t="n">
        <v>4169</v>
      </c>
      <c r="CB72" s="63" t="n">
        <v>4201.33333333333</v>
      </c>
      <c r="CC72" s="63" t="n">
        <v>4221</v>
      </c>
      <c r="CD72" s="63" t="n">
        <v>4258</v>
      </c>
      <c r="CE72" s="63" t="n">
        <v>4295.66666666667</v>
      </c>
      <c r="CF72" s="63" t="n">
        <v>4322.66666666667</v>
      </c>
      <c r="CG72" s="63" t="n">
        <v>4342.66666666667</v>
      </c>
      <c r="CH72" s="63" t="n">
        <v>4358</v>
      </c>
      <c r="CI72" s="63" t="n">
        <v>4362.33333333333</v>
      </c>
      <c r="CJ72" s="63" t="n">
        <v>4345</v>
      </c>
      <c r="CK72" s="63" t="n">
        <v>4354.33333333333</v>
      </c>
      <c r="CL72" s="63" t="n">
        <v>4372</v>
      </c>
      <c r="CM72" s="63" t="n">
        <v>4395.66666666667</v>
      </c>
      <c r="CN72" s="63" t="n">
        <v>4425.33333333333</v>
      </c>
      <c r="CO72" s="63" t="n">
        <v>4438</v>
      </c>
      <c r="CP72" s="63" t="n">
        <v>4456</v>
      </c>
      <c r="CQ72" s="63" t="n">
        <v>4478</v>
      </c>
      <c r="CR72" s="63" t="n">
        <v>4496</v>
      </c>
      <c r="CS72" s="63" t="n">
        <v>4515</v>
      </c>
      <c r="CT72" s="63" t="n">
        <v>4523.66666666667</v>
      </c>
      <c r="CU72" s="63" t="n">
        <v>4555.33333333333</v>
      </c>
      <c r="CV72" s="63" t="n">
        <v>4600</v>
      </c>
      <c r="CW72" s="63" t="n">
        <v>4626.33333333333</v>
      </c>
      <c r="CX72" s="63" t="n">
        <v>4649.66666666667</v>
      </c>
      <c r="CY72" s="63" t="n">
        <v>4643</v>
      </c>
      <c r="CZ72" s="63" t="n">
        <v>4623.66666666667</v>
      </c>
      <c r="DA72" s="63" t="n">
        <v>4624.66666666667</v>
      </c>
      <c r="DB72" s="63" t="n">
        <v>4621.33333333333</v>
      </c>
      <c r="DC72" s="63" t="n">
        <v>4618.33333333333</v>
      </c>
      <c r="DD72" s="63" t="n">
        <v>4600.33333333333</v>
      </c>
      <c r="DE72" s="63" t="n">
        <v>4581.33333333333</v>
      </c>
      <c r="DF72" s="63" t="n">
        <v>4574.33333333333</v>
      </c>
      <c r="DG72" s="63" t="n">
        <v>4577</v>
      </c>
      <c r="DH72" s="63" t="n">
        <v>4589</v>
      </c>
      <c r="DI72" s="63" t="n">
        <v>4583</v>
      </c>
      <c r="DJ72" s="63" t="n">
        <v>4578</v>
      </c>
      <c r="DK72" s="63" t="n">
        <v>4596.66666666667</v>
      </c>
      <c r="DL72" s="63" t="n">
        <v>4631.66666666667</v>
      </c>
      <c r="DM72" s="63" t="n">
        <v>4640.66666666667</v>
      </c>
      <c r="DN72" s="63" t="n">
        <v>4669</v>
      </c>
      <c r="DO72" s="63" t="n">
        <v>4688.33333333333</v>
      </c>
      <c r="DP72" s="63" t="n">
        <v>4717.33333333333</v>
      </c>
      <c r="DQ72" s="63" t="n">
        <v>4757.33333333333</v>
      </c>
      <c r="DR72" s="63" t="n">
        <v>4768</v>
      </c>
      <c r="DS72" s="63" t="n">
        <v>4779.33333333333</v>
      </c>
      <c r="DT72" s="63" t="n">
        <v>4793.33333333333</v>
      </c>
      <c r="DU72" s="63" t="n">
        <v>4809</v>
      </c>
      <c r="DV72" s="63" t="n">
        <v>4832</v>
      </c>
      <c r="DW72" s="63" t="n">
        <v>4877.66666666667</v>
      </c>
      <c r="DX72" s="63" t="n">
        <v>4936.66666666667</v>
      </c>
      <c r="DY72" s="63" t="n">
        <v>4977.33333333333</v>
      </c>
      <c r="DZ72" s="63" t="n">
        <v>5004.33333333333</v>
      </c>
      <c r="EA72" s="63" t="n">
        <v>5039</v>
      </c>
      <c r="EB72" s="63" t="n">
        <v>5052.66666666667</v>
      </c>
      <c r="EC72" s="63" t="n">
        <v>5020.66666666667</v>
      </c>
      <c r="ED72" s="63" t="n">
        <v>5029.33333333333</v>
      </c>
      <c r="EE72" s="63" t="n">
        <v>5007.66666666667</v>
      </c>
      <c r="EF72" s="63" t="n">
        <v>4978.66666666667</v>
      </c>
      <c r="EG72" s="63" t="n">
        <v>4985.33333333333</v>
      </c>
      <c r="EH72" s="63" t="n">
        <v>4968.33333333333</v>
      </c>
      <c r="EI72" s="63" t="n">
        <v>4974</v>
      </c>
      <c r="EJ72" s="63" t="n">
        <v>4984</v>
      </c>
      <c r="EK72" s="63" t="n">
        <v>4995.33333333333</v>
      </c>
      <c r="EL72" s="63" t="n">
        <v>5015.66666666667</v>
      </c>
      <c r="EM72" s="63" t="n">
        <v>5023.33333333333</v>
      </c>
      <c r="EN72" s="63" t="n">
        <v>5039.33333333333</v>
      </c>
      <c r="EO72" s="63" t="n">
        <v>5047.66666666667</v>
      </c>
      <c r="EP72" s="63" t="n">
        <v>5047</v>
      </c>
      <c r="EQ72" s="63" t="n">
        <v>5068.33333333333</v>
      </c>
      <c r="ER72" s="63" t="n">
        <v>5086</v>
      </c>
      <c r="ES72" s="63" t="n">
        <v>5098.33333333333</v>
      </c>
      <c r="ET72" s="63" t="n">
        <v>5106.33333333333</v>
      </c>
      <c r="EU72" s="63" t="n">
        <v>5124.33333333333</v>
      </c>
      <c r="EV72" s="63" t="n">
        <v>5122</v>
      </c>
      <c r="EW72" s="63" t="n">
        <v>5136</v>
      </c>
      <c r="EX72" s="63" t="n">
        <v>5148.66666666667</v>
      </c>
      <c r="EY72" s="63" t="n">
        <v>5166</v>
      </c>
      <c r="EZ72" s="63" t="n">
        <v>5196.33333333333</v>
      </c>
      <c r="FA72" s="63" t="n">
        <v>5189</v>
      </c>
      <c r="FB72" s="63" t="n">
        <v>5192</v>
      </c>
      <c r="FC72" s="63" t="n">
        <v>5181.66666666667</v>
      </c>
      <c r="FD72" s="63" t="n">
        <v>5145.33333333333</v>
      </c>
      <c r="FE72" s="63" t="n">
        <v>5153.33333333333</v>
      </c>
      <c r="FF72" s="63" t="n">
        <v>5144</v>
      </c>
      <c r="FG72" s="63" t="n">
        <v>5136.66666666667</v>
      </c>
      <c r="FH72" s="63" t="n">
        <v>5129.33333333333</v>
      </c>
      <c r="FI72" s="63" t="n">
        <v>5137</v>
      </c>
      <c r="FJ72" s="63" t="n">
        <v>5113.33333333333</v>
      </c>
      <c r="FK72" s="63" t="n">
        <v>5084.33333333333</v>
      </c>
      <c r="FL72" s="63" t="n">
        <v>5069.66666666667</v>
      </c>
      <c r="FM72" s="63" t="n">
        <v>5051</v>
      </c>
      <c r="FN72" s="63" t="n">
        <v>5048</v>
      </c>
      <c r="FO72" s="63" t="n">
        <v>5055.33333333333</v>
      </c>
      <c r="FP72" s="63" t="n">
        <v>5064.66666666667</v>
      </c>
      <c r="FQ72" s="63" t="n">
        <v>5051.66666666667</v>
      </c>
      <c r="FR72" s="63" t="n">
        <v>5042</v>
      </c>
      <c r="FS72" s="63" t="n">
        <v>5044.66666666667</v>
      </c>
      <c r="FT72" s="63" t="n">
        <v>5040</v>
      </c>
      <c r="FU72" s="63" t="n">
        <v>5055.33333333333</v>
      </c>
      <c r="FV72" s="63" t="n">
        <v>5054.66666666667</v>
      </c>
      <c r="FW72" s="63" t="n">
        <v>5054.66666666667</v>
      </c>
      <c r="FX72" s="63" t="n">
        <v>5030.66666666667</v>
      </c>
      <c r="FY72" s="63" t="n">
        <v>5052.66666666667</v>
      </c>
      <c r="FZ72" s="63" t="n">
        <v>5067.66666666667</v>
      </c>
      <c r="GA72" s="63" t="n">
        <v>5072.33333333333</v>
      </c>
      <c r="GB72" s="63" t="n">
        <v>5077.66666666667</v>
      </c>
      <c r="GC72" s="63" t="n">
        <v>5087.33333333333</v>
      </c>
      <c r="GD72" s="63" t="n">
        <v>5089</v>
      </c>
      <c r="GE72" s="63" t="n">
        <v>5098.66666666667</v>
      </c>
      <c r="GF72" s="63" t="n">
        <v>5126.66666666667</v>
      </c>
      <c r="GG72" s="63" t="n">
        <v>5135.33333333333</v>
      </c>
      <c r="GH72" s="63" t="n">
        <v>5159.66666666667</v>
      </c>
      <c r="GI72" s="63" t="n">
        <v>5174.66666666667</v>
      </c>
      <c r="GJ72" s="63" t="n">
        <v>5163.66666666667</v>
      </c>
      <c r="GK72" s="63" t="n">
        <v>5157.33333333333</v>
      </c>
      <c r="GL72" s="63" t="n">
        <v>5157.33333333333</v>
      </c>
      <c r="GM72" s="63" t="n">
        <v>5176.66666666667</v>
      </c>
      <c r="GN72" s="63" t="n">
        <v>5177.33333333333</v>
      </c>
      <c r="GO72" s="63" t="n">
        <v>5174.66666666667</v>
      </c>
      <c r="GP72" s="63" t="n">
        <v>5183</v>
      </c>
      <c r="GQ72" s="63" t="n">
        <v>5171.33333333333</v>
      </c>
      <c r="GR72" s="63" t="n">
        <v>5207.66666666667</v>
      </c>
      <c r="GS72" s="63" t="n">
        <v>5244</v>
      </c>
      <c r="GT72" s="63" t="n">
        <v>5284.66666666667</v>
      </c>
      <c r="GU72" s="63" t="n">
        <v>5079.33333333333</v>
      </c>
      <c r="GV72" s="63" t="n">
        <v>5094</v>
      </c>
      <c r="GW72" s="63" t="n">
        <v>5075.66666666667</v>
      </c>
      <c r="GX72" s="63" t="n">
        <v>5174.66666666667</v>
      </c>
      <c r="GY72" s="63" t="n">
        <v>5186.66666666667</v>
      </c>
      <c r="GZ72" s="63" t="n">
        <v>5150</v>
      </c>
      <c r="HA72" s="63" t="n">
        <v>5121.66666666667</v>
      </c>
      <c r="HB72" s="63" t="n">
        <v>5084</v>
      </c>
      <c r="HC72" t="n">
        <v>5086.33333333333</v>
      </c>
      <c r="HD72" t="n">
        <v>5109</v>
      </c>
      <c r="HE72" t="n">
        <v>5102.33333333333</v>
      </c>
      <c r="HF72" t="n">
        <v>5175.33333333333</v>
      </c>
      <c r="HG72" t="n">
        <v>5216.33333333333</v>
      </c>
    </row>
    <row r="73">
      <c r="A73" s="63" t="s">
        <v>2598</v>
      </c>
      <c r="B73" s="63" t="n">
        <v>7048.66666666667</v>
      </c>
      <c r="C73" s="63" t="n">
        <v>7104.33333333333</v>
      </c>
      <c r="D73" s="63" t="n">
        <v>7204.33333333333</v>
      </c>
      <c r="E73" s="63" t="n">
        <v>7279.33333333333</v>
      </c>
      <c r="F73" s="63" t="n">
        <v>7353.33333333333</v>
      </c>
      <c r="G73" s="63" t="n">
        <v>7419.66666666667</v>
      </c>
      <c r="H73" s="63" t="n">
        <v>7443.66666666667</v>
      </c>
      <c r="I73" s="63" t="n">
        <v>7534</v>
      </c>
      <c r="J73" s="63" t="n">
        <v>7651.66666666667</v>
      </c>
      <c r="K73" s="63" t="n">
        <v>7726.33333333333</v>
      </c>
      <c r="L73" s="63" t="n">
        <v>7855</v>
      </c>
      <c r="M73" s="63" t="n">
        <v>7931.33333333333</v>
      </c>
      <c r="N73" s="63" t="n">
        <v>8016</v>
      </c>
      <c r="O73" s="63" t="n">
        <v>8115</v>
      </c>
      <c r="P73" s="63" t="n">
        <v>8183.66666666667</v>
      </c>
      <c r="Q73" s="63" t="n">
        <v>8272.33333333333</v>
      </c>
      <c r="R73" s="63" t="n">
        <v>8307.66666666667</v>
      </c>
      <c r="S73" s="63" t="n">
        <v>8346.33333333333</v>
      </c>
      <c r="T73" s="63" t="n">
        <v>8424.66666666667</v>
      </c>
      <c r="U73" s="63" t="n">
        <v>8551.33333333333</v>
      </c>
      <c r="V73" s="63" t="n">
        <v>8673</v>
      </c>
      <c r="W73" s="63" t="n">
        <v>8751.33333333333</v>
      </c>
      <c r="X73" s="63" t="n">
        <v>8786.33333333333</v>
      </c>
      <c r="Y73" s="63" t="n">
        <v>8824.66666666667</v>
      </c>
      <c r="Z73" s="63" t="n">
        <v>8883</v>
      </c>
      <c r="AA73" s="63" t="n">
        <v>8868.66666666667</v>
      </c>
      <c r="AB73" s="63" t="n">
        <v>8845</v>
      </c>
      <c r="AC73" s="63" t="n">
        <v>8861</v>
      </c>
      <c r="AD73" s="63" t="n">
        <v>8860.66666666667</v>
      </c>
      <c r="AE73" s="63" t="n">
        <v>8907.33333333333</v>
      </c>
      <c r="AF73" s="63" t="n">
        <v>9099.33333333333</v>
      </c>
      <c r="AG73" s="63" t="n">
        <v>9231</v>
      </c>
      <c r="AH73" s="63" t="n">
        <v>9348.33333333333</v>
      </c>
      <c r="AI73" s="63" t="n">
        <v>9466</v>
      </c>
      <c r="AJ73" s="63" t="n">
        <v>9492.33333333333</v>
      </c>
      <c r="AK73" s="63" t="n">
        <v>9482.66666666667</v>
      </c>
      <c r="AL73" s="63" t="n">
        <v>9531.33333333333</v>
      </c>
      <c r="AM73" s="63" t="n">
        <v>9604.33333333333</v>
      </c>
      <c r="AN73" s="63" t="n">
        <v>9710.66666666667</v>
      </c>
      <c r="AO73" s="63" t="n">
        <v>9697.33333333333</v>
      </c>
      <c r="AP73" s="63" t="n">
        <v>9741.33333333333</v>
      </c>
      <c r="AQ73" s="63" t="n">
        <v>9749.33333333333</v>
      </c>
      <c r="AR73" s="63" t="n">
        <v>9782.33333333333</v>
      </c>
      <c r="AS73" s="63" t="n">
        <v>9793</v>
      </c>
      <c r="AT73" s="63" t="n">
        <v>9750.33333333333</v>
      </c>
      <c r="AU73" s="63" t="n">
        <v>9665</v>
      </c>
      <c r="AV73" s="63" t="n">
        <v>9547.66666666667</v>
      </c>
      <c r="AW73" s="63" t="n">
        <v>9507</v>
      </c>
      <c r="AX73" s="63" t="n">
        <v>9484.33333333333</v>
      </c>
      <c r="AY73" s="63" t="n">
        <v>9495.66666666667</v>
      </c>
      <c r="AZ73" s="63" t="n">
        <v>9409.66666666667</v>
      </c>
      <c r="BA73" s="63" t="n">
        <v>9437</v>
      </c>
      <c r="BB73" s="63" t="n">
        <v>9447.33333333333</v>
      </c>
      <c r="BC73" s="63" t="n">
        <v>9445.33333333333</v>
      </c>
      <c r="BD73" s="63" t="n">
        <v>9433</v>
      </c>
      <c r="BE73" s="63" t="n">
        <v>9401.66666666667</v>
      </c>
      <c r="BF73" s="63" t="n">
        <v>9412</v>
      </c>
      <c r="BG73" s="63" t="n">
        <v>9445.33333333333</v>
      </c>
      <c r="BH73" s="63" t="n">
        <v>9509</v>
      </c>
      <c r="BI73" s="63" t="n">
        <v>9555</v>
      </c>
      <c r="BJ73" s="63" t="n">
        <v>9595.66666666667</v>
      </c>
      <c r="BK73" s="63" t="n">
        <v>9640.33333333333</v>
      </c>
      <c r="BL73" s="63" t="n">
        <v>9746.66666666667</v>
      </c>
      <c r="BM73" s="63" t="n">
        <v>9764.33333333333</v>
      </c>
      <c r="BN73" s="63" t="n">
        <v>9815.33333333333</v>
      </c>
      <c r="BO73" s="63" t="n">
        <v>9854.33333333333</v>
      </c>
      <c r="BP73" s="63" t="n">
        <v>9906.66666666667</v>
      </c>
      <c r="BQ73" s="63" t="n">
        <v>10024.3333333333</v>
      </c>
      <c r="BR73" s="63" t="n">
        <v>10039.3333333333</v>
      </c>
      <c r="BS73" s="63" t="n">
        <v>10083.3333333333</v>
      </c>
      <c r="BT73" s="63" t="n">
        <v>10092.3333333333</v>
      </c>
      <c r="BU73" s="63" t="n">
        <v>10184.6666666667</v>
      </c>
      <c r="BV73" s="63" t="n">
        <v>10250.6666666667</v>
      </c>
      <c r="BW73" s="63" t="n">
        <v>10315.3333333333</v>
      </c>
      <c r="BX73" s="63" t="n">
        <v>10341.6666666667</v>
      </c>
      <c r="BY73" s="63" t="n">
        <v>10446.6666666667</v>
      </c>
      <c r="BZ73" s="63" t="n">
        <v>10510.6666666667</v>
      </c>
      <c r="CA73" s="63" t="n">
        <v>10566.3333333333</v>
      </c>
      <c r="CB73" s="63" t="n">
        <v>10640.6666666667</v>
      </c>
      <c r="CC73" s="63" t="n">
        <v>10719.6666666667</v>
      </c>
      <c r="CD73" s="63" t="n">
        <v>10814</v>
      </c>
      <c r="CE73" s="63" t="n">
        <v>10873</v>
      </c>
      <c r="CF73" s="63" t="n">
        <v>10967.3333333333</v>
      </c>
      <c r="CG73" s="63" t="n">
        <v>11000.3333333333</v>
      </c>
      <c r="CH73" s="63" t="n">
        <v>11027</v>
      </c>
      <c r="CI73" s="63" t="n">
        <v>11057.3333333333</v>
      </c>
      <c r="CJ73" s="63" t="n">
        <v>11099.3333333333</v>
      </c>
      <c r="CK73" s="63" t="n">
        <v>11139.3333333333</v>
      </c>
      <c r="CL73" s="63" t="n">
        <v>11199</v>
      </c>
      <c r="CM73" s="63" t="n">
        <v>11238</v>
      </c>
      <c r="CN73" s="63" t="n">
        <v>11306.6666666667</v>
      </c>
      <c r="CO73" s="63" t="n">
        <v>11319.6666666667</v>
      </c>
      <c r="CP73" s="63" t="n">
        <v>11366.6666666667</v>
      </c>
      <c r="CQ73" s="63" t="n">
        <v>11407.6666666667</v>
      </c>
      <c r="CR73" s="63" t="n">
        <v>11483</v>
      </c>
      <c r="CS73" s="63" t="n">
        <v>11520.6666666667</v>
      </c>
      <c r="CT73" s="63" t="n">
        <v>11591.3333333333</v>
      </c>
      <c r="CU73" s="63" t="n">
        <v>11672.3333333333</v>
      </c>
      <c r="CV73" s="63" t="n">
        <v>11710.3333333333</v>
      </c>
      <c r="CW73" s="63" t="n">
        <v>11752</v>
      </c>
      <c r="CX73" s="63" t="n">
        <v>11791.3333333333</v>
      </c>
      <c r="CY73" s="63" t="n">
        <v>11828.6666666667</v>
      </c>
      <c r="CZ73" s="63" t="n">
        <v>11868</v>
      </c>
      <c r="DA73" s="63" t="n">
        <v>11923</v>
      </c>
      <c r="DB73" s="63" t="n">
        <v>11966</v>
      </c>
      <c r="DC73" s="63" t="n">
        <v>12017.3333333333</v>
      </c>
      <c r="DD73" s="63" t="n">
        <v>12067</v>
      </c>
      <c r="DE73" s="63" t="n">
        <v>12139</v>
      </c>
      <c r="DF73" s="63" t="n">
        <v>12185.6666666667</v>
      </c>
      <c r="DG73" s="63" t="n">
        <v>12229.6666666667</v>
      </c>
      <c r="DH73" s="63" t="n">
        <v>12296</v>
      </c>
      <c r="DI73" s="63" t="n">
        <v>12380</v>
      </c>
      <c r="DJ73" s="63" t="n">
        <v>12437.3333333333</v>
      </c>
      <c r="DK73" s="63" t="n">
        <v>12501.3333333333</v>
      </c>
      <c r="DL73" s="63" t="n">
        <v>12553.3333333333</v>
      </c>
      <c r="DM73" s="63" t="n">
        <v>12616.3333333333</v>
      </c>
      <c r="DN73" s="63" t="n">
        <v>12694.6666666667</v>
      </c>
      <c r="DO73" s="63" t="n">
        <v>12783.3333333333</v>
      </c>
      <c r="DP73" s="63" t="n">
        <v>12887.3333333333</v>
      </c>
      <c r="DQ73" s="63" t="n">
        <v>12972.3333333333</v>
      </c>
      <c r="DR73" s="63" t="n">
        <v>13050.3333333333</v>
      </c>
      <c r="DS73" s="63" t="n">
        <v>13113</v>
      </c>
      <c r="DT73" s="63" t="n">
        <v>13168</v>
      </c>
      <c r="DU73" s="63" t="n">
        <v>13220.6666666667</v>
      </c>
      <c r="DV73" s="63" t="n">
        <v>13310</v>
      </c>
      <c r="DW73" s="63" t="n">
        <v>13410.6666666667</v>
      </c>
      <c r="DX73" s="63" t="n">
        <v>13500.6666666667</v>
      </c>
      <c r="DY73" s="63" t="n">
        <v>13583.6666666667</v>
      </c>
      <c r="DZ73" s="63" t="n">
        <v>13639</v>
      </c>
      <c r="EA73" s="63" t="n">
        <v>13699.3333333333</v>
      </c>
      <c r="EB73" s="63" t="n">
        <v>13744.6666666667</v>
      </c>
      <c r="EC73" s="63" t="n">
        <v>13775</v>
      </c>
      <c r="ED73" s="63" t="n">
        <v>13801</v>
      </c>
      <c r="EE73" s="63" t="n">
        <v>13820</v>
      </c>
      <c r="EF73" s="63" t="n">
        <v>13832.3333333333</v>
      </c>
      <c r="EG73" s="63" t="n">
        <v>13824.3333333333</v>
      </c>
      <c r="EH73" s="63" t="n">
        <v>13859</v>
      </c>
      <c r="EI73" s="63" t="n">
        <v>13898</v>
      </c>
      <c r="EJ73" s="63" t="n">
        <v>13909.3333333333</v>
      </c>
      <c r="EK73" s="63" t="n">
        <v>13958.6666666667</v>
      </c>
      <c r="EL73" s="63" t="n">
        <v>13994.6666666667</v>
      </c>
      <c r="EM73" s="63" t="n">
        <v>14012</v>
      </c>
      <c r="EN73" s="63" t="n">
        <v>14085.3333333333</v>
      </c>
      <c r="EO73" s="63" t="n">
        <v>14072.3333333333</v>
      </c>
      <c r="EP73" s="63" t="n">
        <v>14098</v>
      </c>
      <c r="EQ73" s="63" t="n">
        <v>14119.6666666667</v>
      </c>
      <c r="ER73" s="63" t="n">
        <v>14201</v>
      </c>
      <c r="ES73" s="63" t="n">
        <v>14251.3333333333</v>
      </c>
      <c r="ET73" s="63" t="n">
        <v>14287.3333333333</v>
      </c>
      <c r="EU73" s="63" t="n">
        <v>14336</v>
      </c>
      <c r="EV73" s="63" t="n">
        <v>14369.3333333333</v>
      </c>
      <c r="EW73" s="63" t="n">
        <v>14455</v>
      </c>
      <c r="EX73" s="63" t="n">
        <v>14521.6666666667</v>
      </c>
      <c r="EY73" s="63" t="n">
        <v>14560.3333333333</v>
      </c>
      <c r="EZ73" s="63" t="n">
        <v>14594</v>
      </c>
      <c r="FA73" s="63" t="n">
        <v>14591</v>
      </c>
      <c r="FB73" s="63" t="n">
        <v>14587</v>
      </c>
      <c r="FC73" s="63" t="n">
        <v>14576.3333333333</v>
      </c>
      <c r="FD73" s="63" t="n">
        <v>14532</v>
      </c>
      <c r="FE73" s="63" t="n">
        <v>14521</v>
      </c>
      <c r="FF73" s="63" t="n">
        <v>14466</v>
      </c>
      <c r="FG73" s="63" t="n">
        <v>14434</v>
      </c>
      <c r="FH73" s="63" t="n">
        <v>14327.6666666667</v>
      </c>
      <c r="FI73" s="63" t="n">
        <v>14279</v>
      </c>
      <c r="FJ73" s="63" t="n">
        <v>14232.6666666667</v>
      </c>
      <c r="FK73" s="63" t="n">
        <v>14207.6666666667</v>
      </c>
      <c r="FL73" s="63" t="n">
        <v>14094</v>
      </c>
      <c r="FM73" s="63" t="n">
        <v>14080.6666666667</v>
      </c>
      <c r="FN73" s="63" t="n">
        <v>14067.6666666667</v>
      </c>
      <c r="FO73" s="63" t="n">
        <v>14044.3333333333</v>
      </c>
      <c r="FP73" s="63" t="n">
        <v>14034.3333333333</v>
      </c>
      <c r="FQ73" s="63" t="n">
        <v>14026.3333333333</v>
      </c>
      <c r="FR73" s="63" t="n">
        <v>14029.3333333333</v>
      </c>
      <c r="FS73" s="63" t="n">
        <v>14033</v>
      </c>
      <c r="FT73" s="63" t="n">
        <v>14031</v>
      </c>
      <c r="FU73" s="63" t="n">
        <v>14033.6666666667</v>
      </c>
      <c r="FV73" s="63" t="n">
        <v>14037.6666666667</v>
      </c>
      <c r="FW73" s="63" t="n">
        <v>14077</v>
      </c>
      <c r="FX73" s="63" t="n">
        <v>14120</v>
      </c>
      <c r="FY73" s="63" t="n">
        <v>14140</v>
      </c>
      <c r="FZ73" s="63" t="n">
        <v>14155</v>
      </c>
      <c r="GA73" s="63" t="n">
        <v>14181.6666666667</v>
      </c>
      <c r="GB73" s="63" t="n">
        <v>14214</v>
      </c>
      <c r="GC73" s="63" t="n">
        <v>14223.6666666667</v>
      </c>
      <c r="GD73" s="63" t="n">
        <v>14277</v>
      </c>
      <c r="GE73" s="63" t="n">
        <v>14297.6666666667</v>
      </c>
      <c r="GF73" s="63" t="n">
        <v>14369</v>
      </c>
      <c r="GG73" s="63" t="n">
        <v>14351</v>
      </c>
      <c r="GH73" s="63" t="n">
        <v>14352.3333333333</v>
      </c>
      <c r="GI73" s="63" t="n">
        <v>14369</v>
      </c>
      <c r="GJ73" s="63" t="n">
        <v>14373</v>
      </c>
      <c r="GK73" s="63" t="n">
        <v>14421.6666666667</v>
      </c>
      <c r="GL73" s="63" t="n">
        <v>14457.3333333333</v>
      </c>
      <c r="GM73" s="63" t="n">
        <v>14484.6666666667</v>
      </c>
      <c r="GN73" s="63" t="n">
        <v>14480.3333333333</v>
      </c>
      <c r="GO73" s="63" t="n">
        <v>14505.6666666667</v>
      </c>
      <c r="GP73" s="63" t="n">
        <v>14552.3333333333</v>
      </c>
      <c r="GQ73" s="63" t="n">
        <v>14585</v>
      </c>
      <c r="GR73" s="63" t="n">
        <v>14547</v>
      </c>
      <c r="GS73" s="63" t="n">
        <v>14621.3333333333</v>
      </c>
      <c r="GT73" s="63" t="n">
        <v>14684.6666666667</v>
      </c>
      <c r="GU73" s="63" t="n">
        <v>13616.6666666667</v>
      </c>
      <c r="GV73" s="63" t="n">
        <v>13656.6666666667</v>
      </c>
      <c r="GW73" s="63" t="n">
        <v>13710</v>
      </c>
      <c r="GX73" s="63" t="n">
        <v>13757</v>
      </c>
      <c r="GY73" s="63" t="n">
        <v>13873</v>
      </c>
      <c r="GZ73" s="63" t="n">
        <v>14032</v>
      </c>
      <c r="HA73" s="63" t="n">
        <v>14044.6666666667</v>
      </c>
      <c r="HB73" s="63" t="n">
        <v>14119</v>
      </c>
      <c r="HC73" t="n">
        <v>14161.3333333333</v>
      </c>
      <c r="HD73" t="n">
        <v>14242.3333333333</v>
      </c>
      <c r="HE73" t="n">
        <v>14330.6666666667</v>
      </c>
      <c r="HF73" t="n">
        <v>14435.6666666667</v>
      </c>
      <c r="HG73" t="n">
        <v>14492.3333333333</v>
      </c>
    </row>
    <row r="74">
      <c r="A74" s="63" t="s">
        <v>2599</v>
      </c>
      <c r="B74" s="63" t="n">
        <v>23545.6666666667</v>
      </c>
      <c r="C74" s="63" t="n">
        <v>24037</v>
      </c>
      <c r="D74" s="63" t="n">
        <v>25485.6666666667</v>
      </c>
      <c r="E74" s="63" t="n">
        <v>25754.6666666667</v>
      </c>
      <c r="F74" s="63" t="n">
        <v>25713</v>
      </c>
      <c r="G74" s="63" t="n">
        <v>25998.6666666667</v>
      </c>
      <c r="H74" s="63" t="n">
        <v>25691</v>
      </c>
      <c r="I74" s="63" t="n">
        <v>26178.6666666667</v>
      </c>
      <c r="J74" s="63" t="n">
        <v>25519</v>
      </c>
      <c r="K74" s="63" t="n">
        <v>24875</v>
      </c>
      <c r="L74" s="63" t="n">
        <v>25641</v>
      </c>
      <c r="M74" s="63" t="n">
        <v>27114.3333333333</v>
      </c>
      <c r="N74" s="63" t="n">
        <v>27472.6666666667</v>
      </c>
      <c r="O74" s="63" t="n">
        <v>27079.3333333333</v>
      </c>
      <c r="P74" s="63" t="n">
        <v>27510</v>
      </c>
      <c r="Q74" s="63" t="n">
        <v>28620</v>
      </c>
      <c r="R74" s="63" t="n">
        <v>30923.6666666667</v>
      </c>
      <c r="S74" s="63" t="n">
        <v>33400.6666666667</v>
      </c>
      <c r="T74" s="63" t="n">
        <v>33701.6666666667</v>
      </c>
      <c r="U74" s="63" t="n">
        <v>33884</v>
      </c>
      <c r="V74" s="63" t="n">
        <v>37820.3333333333</v>
      </c>
      <c r="W74" s="63" t="n">
        <v>35429.6666666667</v>
      </c>
      <c r="X74" s="63" t="n">
        <v>36988.3333333333</v>
      </c>
      <c r="Y74" s="63" t="n">
        <v>39554</v>
      </c>
      <c r="Z74" s="63" t="n">
        <v>42554</v>
      </c>
      <c r="AA74" s="63" t="n">
        <v>38830.6666666667</v>
      </c>
      <c r="AB74" s="63" t="n">
        <v>36130</v>
      </c>
      <c r="AC74" s="63" t="n">
        <v>34359.6666666667</v>
      </c>
      <c r="AD74" s="63" t="n">
        <v>36034</v>
      </c>
      <c r="AE74" s="63" t="n">
        <v>37037.6666666667</v>
      </c>
      <c r="AF74" s="63" t="n">
        <v>35666.3333333333</v>
      </c>
      <c r="AG74" s="63" t="n">
        <v>35160</v>
      </c>
      <c r="AH74" s="63" t="n">
        <v>34095.3333333333</v>
      </c>
      <c r="AI74" s="63" t="n">
        <v>41889.6666666667</v>
      </c>
      <c r="AJ74" s="63" t="n">
        <v>43760.6666666667</v>
      </c>
      <c r="AK74" s="63" t="n">
        <v>45015.3333333333</v>
      </c>
      <c r="AL74" s="63" t="n">
        <v>40794</v>
      </c>
      <c r="AM74" s="63" t="n">
        <v>45875.3333333333</v>
      </c>
      <c r="AN74" s="63" t="n">
        <v>49343.6666666667</v>
      </c>
      <c r="AO74" s="63" t="n">
        <v>52609</v>
      </c>
      <c r="AP74" s="63" t="n">
        <v>55934.3333333333</v>
      </c>
      <c r="AQ74" s="63" t="n">
        <v>54112</v>
      </c>
      <c r="AR74" s="63" t="n">
        <v>52797</v>
      </c>
      <c r="AS74" s="63" t="n">
        <v>54381</v>
      </c>
      <c r="AT74" s="63" t="n">
        <v>60484</v>
      </c>
      <c r="AU74" s="63" t="n">
        <v>53862</v>
      </c>
      <c r="AV74" s="63" t="n">
        <v>52044</v>
      </c>
      <c r="AW74" s="63" t="n">
        <v>54313.6666666667</v>
      </c>
      <c r="AX74" s="63" t="n">
        <v>51944</v>
      </c>
      <c r="AY74" s="63" t="n">
        <v>52182.6666666667</v>
      </c>
      <c r="AZ74" s="63" t="n">
        <v>52486.3333333333</v>
      </c>
      <c r="BA74" s="63" t="n">
        <v>54765.3333333333</v>
      </c>
      <c r="BB74" s="63" t="n">
        <v>52678.3333333333</v>
      </c>
      <c r="BC74" s="63" t="n">
        <v>51386</v>
      </c>
      <c r="BD74" s="63" t="n">
        <v>53662.3333333333</v>
      </c>
      <c r="BE74" s="63" t="n">
        <v>53249</v>
      </c>
      <c r="BF74" s="63" t="n">
        <v>55752.3333333333</v>
      </c>
      <c r="BG74" s="63" t="n">
        <v>57382.6666666667</v>
      </c>
      <c r="BH74" s="63" t="n">
        <v>59910.3333333333</v>
      </c>
      <c r="BI74" s="63" t="n">
        <v>60890.6666666667</v>
      </c>
      <c r="BJ74" s="63" t="n">
        <v>62514.6666666667</v>
      </c>
      <c r="BK74" s="63" t="n">
        <v>65739.3333333333</v>
      </c>
      <c r="BL74" s="63" t="n">
        <v>67220</v>
      </c>
      <c r="BM74" s="63" t="n">
        <v>66558.3333333333</v>
      </c>
      <c r="BN74" s="63" t="n">
        <v>70815.3333333333</v>
      </c>
      <c r="BO74" s="63" t="n">
        <v>72215.3333333333</v>
      </c>
      <c r="BP74" s="63" t="n">
        <v>73843.3333333333</v>
      </c>
      <c r="BQ74" s="63" t="n">
        <v>71122.6666666667</v>
      </c>
      <c r="BR74" s="63" t="n">
        <v>75290</v>
      </c>
      <c r="BS74" s="63" t="n">
        <v>75025.6666666667</v>
      </c>
      <c r="BT74" s="63" t="n">
        <v>77047</v>
      </c>
      <c r="BU74" s="63" t="n">
        <v>78058</v>
      </c>
      <c r="BV74" s="63" t="n">
        <v>79349.6666666667</v>
      </c>
      <c r="BW74" s="63" t="n">
        <v>83348</v>
      </c>
      <c r="BX74" s="63" t="n">
        <v>82022.6666666667</v>
      </c>
      <c r="BY74" s="63" t="n">
        <v>84604</v>
      </c>
      <c r="BZ74" s="63" t="n">
        <v>83566.6666666667</v>
      </c>
      <c r="CA74" s="63" t="n">
        <v>85684</v>
      </c>
      <c r="CB74" s="63" t="n">
        <v>85730.3333333333</v>
      </c>
      <c r="CC74" s="63" t="n">
        <v>89358.3333333333</v>
      </c>
      <c r="CD74" s="63" t="n">
        <v>94388.3333333333</v>
      </c>
      <c r="CE74" s="63" t="n">
        <v>93807</v>
      </c>
      <c r="CF74" s="63" t="n">
        <v>94972</v>
      </c>
      <c r="CG74" s="63" t="n">
        <v>98807.6666666667</v>
      </c>
      <c r="CH74" s="63" t="n">
        <v>95253.6666666667</v>
      </c>
      <c r="CI74" s="63" t="n">
        <v>96128.6666666667</v>
      </c>
      <c r="CJ74" s="63" t="n">
        <v>97326.3333333333</v>
      </c>
      <c r="CK74" s="63" t="n">
        <v>99221</v>
      </c>
      <c r="CL74" s="63" t="n">
        <v>106368.666666667</v>
      </c>
      <c r="CM74" s="63" t="n">
        <v>103446</v>
      </c>
      <c r="CN74" s="63" t="n">
        <v>99580.3333333333</v>
      </c>
      <c r="CO74" s="63" t="n">
        <v>98022.3333333333</v>
      </c>
      <c r="CP74" s="63" t="n">
        <v>102495</v>
      </c>
      <c r="CQ74" s="63" t="n">
        <v>111962</v>
      </c>
      <c r="CR74" s="63" t="n">
        <v>116124.666666667</v>
      </c>
      <c r="CS74" s="63" t="n">
        <v>118029</v>
      </c>
      <c r="CT74" s="63" t="n">
        <v>111803</v>
      </c>
      <c r="CU74" s="63" t="n">
        <v>113545</v>
      </c>
      <c r="CV74" s="63" t="n">
        <v>118942</v>
      </c>
      <c r="CW74" s="63" t="n">
        <v>117294.333333333</v>
      </c>
      <c r="CX74" s="63" t="n">
        <v>116848.666666667</v>
      </c>
      <c r="CY74" s="63" t="n">
        <v>124434.333333333</v>
      </c>
      <c r="CZ74" s="63" t="n">
        <v>125240</v>
      </c>
      <c r="DA74" s="63" t="n">
        <v>127572.666666667</v>
      </c>
      <c r="DB74" s="63" t="n">
        <v>126179.333333333</v>
      </c>
      <c r="DC74" s="63" t="n">
        <v>131672</v>
      </c>
      <c r="DD74" s="63" t="n">
        <v>131615</v>
      </c>
      <c r="DE74" s="63" t="n">
        <v>135638.666666667</v>
      </c>
      <c r="DF74" s="63" t="n">
        <v>135471.666666667</v>
      </c>
      <c r="DG74" s="63" t="n">
        <v>139479.333333333</v>
      </c>
      <c r="DH74" s="63" t="n">
        <v>141385.333333333</v>
      </c>
      <c r="DI74" s="63" t="n">
        <v>140102.666666667</v>
      </c>
      <c r="DJ74" s="63" t="n">
        <v>133975</v>
      </c>
      <c r="DK74" s="63" t="n">
        <v>137818</v>
      </c>
      <c r="DL74" s="63" t="n">
        <v>143529.333333333</v>
      </c>
      <c r="DM74" s="63" t="n">
        <v>144434.666666667</v>
      </c>
      <c r="DN74" s="63" t="n">
        <v>150497</v>
      </c>
      <c r="DO74" s="63" t="n">
        <v>152515.333333333</v>
      </c>
      <c r="DP74" s="63" t="n">
        <v>155465.333333333</v>
      </c>
      <c r="DQ74" s="63" t="n">
        <v>163365.333333333</v>
      </c>
      <c r="DR74" s="63" t="n">
        <v>168776.333333333</v>
      </c>
      <c r="DS74" s="63" t="n">
        <v>165200.666666667</v>
      </c>
      <c r="DT74" s="63" t="n">
        <v>166145</v>
      </c>
      <c r="DU74" s="63" t="n">
        <v>170616.666666667</v>
      </c>
      <c r="DV74" s="63" t="n">
        <v>176411.333333333</v>
      </c>
      <c r="DW74" s="63" t="n">
        <v>189275.666666667</v>
      </c>
      <c r="DX74" s="63" t="n">
        <v>187116</v>
      </c>
      <c r="DY74" s="63" t="n">
        <v>193037.666666667</v>
      </c>
      <c r="DZ74" s="63" t="n">
        <v>198023.333333333</v>
      </c>
      <c r="EA74" s="63" t="n">
        <v>194794</v>
      </c>
      <c r="EB74" s="63" t="n">
        <v>196443.666666667</v>
      </c>
      <c r="EC74" s="63" t="n">
        <v>199770.666666667</v>
      </c>
      <c r="ED74" s="63" t="n">
        <v>197410.666666667</v>
      </c>
      <c r="EE74" s="63" t="n">
        <v>195858</v>
      </c>
      <c r="EF74" s="63" t="n">
        <v>200686</v>
      </c>
      <c r="EG74" s="63" t="n">
        <v>199340</v>
      </c>
      <c r="EH74" s="63" t="n">
        <v>197322.333333333</v>
      </c>
      <c r="EI74" s="63" t="n">
        <v>202356.333333333</v>
      </c>
      <c r="EJ74" s="63" t="n">
        <v>202328</v>
      </c>
      <c r="EK74" s="63" t="n">
        <v>204931</v>
      </c>
      <c r="EL74" s="63" t="n">
        <v>207202</v>
      </c>
      <c r="EM74" s="63" t="n">
        <v>215946</v>
      </c>
      <c r="EN74" s="63" t="n">
        <v>219407.666666667</v>
      </c>
      <c r="EO74" s="63" t="n">
        <v>222763.666666667</v>
      </c>
      <c r="EP74" s="63" t="n">
        <v>230117.666666667</v>
      </c>
      <c r="EQ74" s="63" t="n">
        <v>238436</v>
      </c>
      <c r="ER74" s="63" t="n">
        <v>238965</v>
      </c>
      <c r="ES74" s="63" t="n">
        <v>242956.333333333</v>
      </c>
      <c r="ET74" s="63" t="n">
        <v>258254.333333333</v>
      </c>
      <c r="EU74" s="63" t="n">
        <v>266203.666666667</v>
      </c>
      <c r="EV74" s="63" t="n">
        <v>271640.333333333</v>
      </c>
      <c r="EW74" s="63" t="n">
        <v>276454.666666667</v>
      </c>
      <c r="EX74" s="63" t="n">
        <v>278038.333333333</v>
      </c>
      <c r="EY74" s="63" t="n">
        <v>283074.333333333</v>
      </c>
      <c r="EZ74" s="63" t="n">
        <v>287093.666666667</v>
      </c>
      <c r="FA74" s="63" t="n">
        <v>288334</v>
      </c>
      <c r="FB74" s="63" t="n">
        <v>289591.333333333</v>
      </c>
      <c r="FC74" s="63" t="n">
        <v>292223.666666667</v>
      </c>
      <c r="FD74" s="63" t="n">
        <v>287368</v>
      </c>
      <c r="FE74" s="63" t="n">
        <v>274301</v>
      </c>
      <c r="FF74" s="63" t="n">
        <v>268022</v>
      </c>
      <c r="FG74" s="63" t="n">
        <v>274526.666666667</v>
      </c>
      <c r="FH74" s="63" t="n">
        <v>277232.333333333</v>
      </c>
      <c r="FI74" s="63" t="n">
        <v>269906.333333333</v>
      </c>
      <c r="FJ74" s="63" t="n">
        <v>258077</v>
      </c>
      <c r="FK74" s="63" t="n">
        <v>251739</v>
      </c>
      <c r="FL74" s="63" t="n">
        <v>253215.333333333</v>
      </c>
      <c r="FM74" s="63" t="n">
        <v>258046</v>
      </c>
      <c r="FN74" s="63" t="n">
        <v>254528.333333333</v>
      </c>
      <c r="FO74" s="63" t="n">
        <v>254598.666666667</v>
      </c>
      <c r="FP74" s="63" t="n">
        <v>252248.666666667</v>
      </c>
      <c r="FQ74" s="63" t="n">
        <v>246424.333333333</v>
      </c>
      <c r="FR74" s="63" t="n">
        <v>242924.333333333</v>
      </c>
      <c r="FS74" s="63" t="n">
        <v>245991.666666667</v>
      </c>
      <c r="FT74" s="63" t="n">
        <v>249225</v>
      </c>
      <c r="FU74" s="63" t="n">
        <v>247543.333333333</v>
      </c>
      <c r="FV74" s="63" t="n">
        <v>242281</v>
      </c>
      <c r="FW74" s="63" t="n">
        <v>251080</v>
      </c>
      <c r="FX74" s="63" t="n">
        <v>258128</v>
      </c>
      <c r="FY74" s="63" t="n">
        <v>260687.666666667</v>
      </c>
      <c r="FZ74" s="63" t="n">
        <v>259584</v>
      </c>
      <c r="GA74" s="63" t="n">
        <v>273165.333333333</v>
      </c>
      <c r="GB74" s="63" t="n">
        <v>279160.666666667</v>
      </c>
      <c r="GC74" s="63" t="n">
        <v>269714.666666667</v>
      </c>
      <c r="GD74" s="63" t="n">
        <v>278853</v>
      </c>
      <c r="GE74" s="63" t="n">
        <v>273154</v>
      </c>
      <c r="GF74" s="63" t="n">
        <v>272552.666666667</v>
      </c>
      <c r="GG74" s="63" t="n">
        <v>276613</v>
      </c>
      <c r="GH74" s="63" t="n">
        <v>272002.333333333</v>
      </c>
      <c r="GI74" s="63" t="n">
        <v>273260.333333333</v>
      </c>
      <c r="GJ74" s="63" t="n">
        <v>275498.666666667</v>
      </c>
      <c r="GK74" s="63" t="n">
        <v>281479</v>
      </c>
      <c r="GL74" s="63" t="n">
        <v>280538.666666667</v>
      </c>
      <c r="GM74" s="63" t="n">
        <v>290258</v>
      </c>
      <c r="GN74" s="63" t="n">
        <v>294040</v>
      </c>
      <c r="GO74" s="63" t="n">
        <v>286080</v>
      </c>
      <c r="GP74" s="63" t="n">
        <v>301680.666666667</v>
      </c>
      <c r="GQ74" s="63" t="n">
        <v>320618</v>
      </c>
      <c r="GR74" s="63" t="n">
        <v>323840.333333333</v>
      </c>
      <c r="GS74" s="63" t="n">
        <v>324321.666666667</v>
      </c>
      <c r="GT74" s="63" t="n">
        <v>343394.666666667</v>
      </c>
      <c r="GU74" s="63" t="n">
        <v>342896</v>
      </c>
      <c r="GV74" s="63" t="n">
        <v>335544.666666667</v>
      </c>
      <c r="GW74" s="63" t="n">
        <v>341308</v>
      </c>
      <c r="GX74" s="63" t="n">
        <v>339069.333333333</v>
      </c>
      <c r="GY74" s="63" t="n">
        <v>334613.666666667</v>
      </c>
      <c r="GZ74" s="63" t="n">
        <v>329916</v>
      </c>
      <c r="HA74" s="63" t="n">
        <v>330081.666666667</v>
      </c>
      <c r="HB74" t="n">
        <v>337359</v>
      </c>
      <c r="HC74" t="n">
        <v>342241.333333333</v>
      </c>
      <c r="HD74" t="n">
        <v>352124.666666667</v>
      </c>
      <c r="HE74" t="n">
        <v>358350</v>
      </c>
      <c r="HF74" t="n">
        <v>370365</v>
      </c>
      <c r="HG74" t="n">
        <v>387709.333333333</v>
      </c>
    </row>
    <row r="75">
      <c r="A75" s="63" t="s">
        <v>2600</v>
      </c>
      <c r="B75" s="63" t="n">
        <v>0.0144276850123595</v>
      </c>
      <c r="C75" s="63" t="n">
        <v>0.0144276850123595</v>
      </c>
      <c r="D75" s="63" t="n">
        <v>0.00820528121736541</v>
      </c>
      <c r="E75" s="63" t="n">
        <v>0.0130709282825294</v>
      </c>
      <c r="F75" s="63" t="n">
        <v>0.015141925118068</v>
      </c>
      <c r="G75" s="63" t="n">
        <v>0.013429256594724</v>
      </c>
      <c r="H75" s="63" t="n">
        <v>0.0100804543303361</v>
      </c>
      <c r="I75" s="63" t="n">
        <v>0.00829311718127723</v>
      </c>
      <c r="J75" s="63" t="n">
        <v>0.0160315985130111</v>
      </c>
      <c r="K75" s="63" t="n">
        <v>0.00612851589297958</v>
      </c>
      <c r="L75" s="63" t="n">
        <v>0.00904586572116917</v>
      </c>
      <c r="M75" s="63" t="n">
        <v>0.0113523740877557</v>
      </c>
      <c r="N75" s="63" t="n">
        <v>0.012694877505568</v>
      </c>
      <c r="O75" s="63" t="n">
        <v>0.0165383769518364</v>
      </c>
      <c r="P75" s="63" t="n">
        <v>0.0191250919475574</v>
      </c>
      <c r="Q75" s="63" t="n">
        <v>0.0173226340593553</v>
      </c>
      <c r="R75" s="63" t="n">
        <v>0.0202412253244857</v>
      </c>
      <c r="S75" s="63" t="n">
        <v>0.0222122228585453</v>
      </c>
      <c r="T75" s="63" t="n">
        <v>0.0308135579655049</v>
      </c>
      <c r="U75" s="63" t="n">
        <v>0.0303583213634069</v>
      </c>
      <c r="V75" s="63" t="n">
        <v>0.0226065332881202</v>
      </c>
      <c r="W75" s="63" t="n">
        <v>0.0144799381010281</v>
      </c>
      <c r="X75" s="63" t="n">
        <v>0.0176872230696594</v>
      </c>
      <c r="Y75" s="63" t="n">
        <v>0.0167017593947396</v>
      </c>
      <c r="Z75" s="63" t="n">
        <v>0.0109164940854365</v>
      </c>
      <c r="AA75" s="63" t="n">
        <v>0.01</v>
      </c>
      <c r="AB75" s="63" t="n">
        <v>0.0127544004400439</v>
      </c>
      <c r="AC75" s="63" t="n">
        <v>0.0170066872602601</v>
      </c>
      <c r="AD75" s="63" t="n">
        <v>0.0161214953271027</v>
      </c>
      <c r="AE75" s="63" t="n">
        <v>0.0158328679827875</v>
      </c>
      <c r="AF75" s="63" t="n">
        <v>0.013775262732417</v>
      </c>
      <c r="AG75" s="63" t="n">
        <v>0.0167139804152978</v>
      </c>
      <c r="AH75" s="63" t="n">
        <v>0.0163764705882352</v>
      </c>
      <c r="AI75" s="63" t="n">
        <v>0.0199401179121523</v>
      </c>
      <c r="AJ75" s="63" t="n">
        <v>0.0176436764216323</v>
      </c>
      <c r="AK75" s="63" t="n">
        <v>0.0197763635282222</v>
      </c>
      <c r="AL75" s="63" t="n">
        <v>0.0186637893324779</v>
      </c>
      <c r="AM75" s="63" t="n">
        <v>0.0241619192121612</v>
      </c>
      <c r="AN75" s="63" t="n">
        <v>0.0208805031446542</v>
      </c>
      <c r="AO75" s="63" t="n">
        <v>0.0182355840315427</v>
      </c>
      <c r="AP75" s="63" t="n">
        <v>0.0218618909325587</v>
      </c>
      <c r="AQ75" s="63" t="n">
        <v>0.0237362174679614</v>
      </c>
      <c r="AR75" s="63" t="n">
        <v>0.0222861990077887</v>
      </c>
      <c r="AS75" s="63" t="n">
        <v>0.0265275333165702</v>
      </c>
      <c r="AT75" s="63" t="n">
        <v>0.0265033680342925</v>
      </c>
      <c r="AU75" s="63" t="n">
        <v>0.0187796788126091</v>
      </c>
      <c r="AV75" s="63" t="n">
        <v>0.0194406708202557</v>
      </c>
      <c r="AW75" s="63" t="n">
        <v>0.016519621358331</v>
      </c>
      <c r="AX75" s="63" t="n">
        <v>0.0143299505006442</v>
      </c>
      <c r="AY75" s="63" t="n">
        <v>0.0132807451478485</v>
      </c>
      <c r="AZ75" s="63" t="n">
        <v>0.0138763661953247</v>
      </c>
      <c r="BA75" s="63" t="n">
        <v>0.0101292729481173</v>
      </c>
      <c r="BB75" s="63" t="n">
        <v>0.0079878035687444</v>
      </c>
      <c r="BC75" s="63" t="n">
        <v>0.00741324585135161</v>
      </c>
      <c r="BD75" s="63" t="n">
        <v>0.0106362732866718</v>
      </c>
      <c r="BE75" s="63" t="n">
        <v>0.00746955684813999</v>
      </c>
      <c r="BF75" s="63" t="n">
        <v>0.00986480031567338</v>
      </c>
      <c r="BG75" s="63" t="n">
        <v>0.0089869617077285</v>
      </c>
      <c r="BH75" s="63" t="n">
        <v>0.00902920734565749</v>
      </c>
      <c r="BI75" s="63" t="n">
        <v>0.00698905183210119</v>
      </c>
      <c r="BJ75" s="63" t="n">
        <v>0.0102503410093879</v>
      </c>
      <c r="BK75" s="63" t="n">
        <v>0.00589718642654313</v>
      </c>
      <c r="BL75" s="63" t="n">
        <v>0.00665219107777348</v>
      </c>
      <c r="BM75" s="63" t="n">
        <v>0.00519638410102563</v>
      </c>
      <c r="BN75" s="63" t="n">
        <v>0.00493542975303352</v>
      </c>
      <c r="BO75" s="63" t="n">
        <v>0.00349412792390558</v>
      </c>
      <c r="BP75" s="63" t="n">
        <v>0.0047586807234743</v>
      </c>
      <c r="BQ75" s="63" t="n">
        <v>0.0059490575845671</v>
      </c>
      <c r="BR75" s="63" t="n">
        <v>0.00581818181818194</v>
      </c>
      <c r="BS75" s="63" t="n">
        <v>0.00679301290101608</v>
      </c>
      <c r="BT75" s="63" t="n">
        <v>0.00772996163368678</v>
      </c>
      <c r="BU75" s="63" t="n">
        <v>0.00750187546886716</v>
      </c>
      <c r="BV75" s="63" t="n">
        <v>0.00772524199553248</v>
      </c>
      <c r="BW75" s="63" t="n">
        <v>0.00999353468181408</v>
      </c>
      <c r="BX75" s="63" t="n">
        <v>0.0122357158533908</v>
      </c>
      <c r="BY75" s="63" t="n">
        <v>0.00919685608456056</v>
      </c>
      <c r="BZ75" s="63" t="n">
        <v>0.0096322555233288</v>
      </c>
      <c r="CA75" s="63" t="n">
        <v>0.0108171371825792</v>
      </c>
      <c r="CB75" s="63" t="n">
        <v>0.00742079225290326</v>
      </c>
      <c r="CC75" s="63" t="n">
        <v>0.00682629516760991</v>
      </c>
      <c r="CD75" s="63" t="n">
        <v>0.010896449141256</v>
      </c>
      <c r="CE75" s="63" t="n">
        <v>0.0111896247882697</v>
      </c>
      <c r="CF75" s="63" t="n">
        <v>0.00864621580007108</v>
      </c>
      <c r="CG75" s="63" t="n">
        <v>0.00763269140441514</v>
      </c>
      <c r="CH75" s="63" t="n">
        <v>0.00972247656783254</v>
      </c>
      <c r="CI75" s="63" t="n">
        <v>0.00720515737580585</v>
      </c>
      <c r="CJ75" s="63" t="n">
        <v>0.00767744892613931</v>
      </c>
      <c r="CK75" s="63" t="n">
        <v>0.00581574800591311</v>
      </c>
      <c r="CL75" s="63" t="n">
        <v>0.00398934022450126</v>
      </c>
      <c r="CM75" s="63" t="n">
        <v>0.00596827643898212</v>
      </c>
      <c r="CN75" s="63" t="n">
        <v>0.00479746693745708</v>
      </c>
      <c r="CO75" s="63" t="n">
        <v>0.00703452007702965</v>
      </c>
      <c r="CP75" s="63" t="n">
        <v>0.00595811932042678</v>
      </c>
      <c r="CQ75" s="63" t="n">
        <v>0.00589140953937028</v>
      </c>
      <c r="CR75" s="63" t="n">
        <v>0.00502912833648317</v>
      </c>
      <c r="CS75" s="63" t="n">
        <v>0.00587421715955183</v>
      </c>
      <c r="CT75" s="63" t="n">
        <v>0.00511378559179332</v>
      </c>
      <c r="CU75" s="63" t="n">
        <v>0.00478034984167963</v>
      </c>
      <c r="CV75" s="63" t="n">
        <v>0.00532362434793243</v>
      </c>
      <c r="CW75" s="63" t="n">
        <v>0.00556933517963398</v>
      </c>
      <c r="CX75" s="63" t="n">
        <v>0.00570494680931555</v>
      </c>
      <c r="CY75" s="63" t="n">
        <v>0.00489015949443283</v>
      </c>
      <c r="CZ75" s="63" t="n">
        <v>0.00447705323051584</v>
      </c>
      <c r="DA75" s="63" t="n">
        <v>0.00472541887782474</v>
      </c>
      <c r="DB75" s="63" t="n">
        <v>0.00461417486387461</v>
      </c>
      <c r="DC75" s="63" t="n">
        <v>0.00407608695652173</v>
      </c>
      <c r="DD75" s="63" t="n">
        <v>0.00485379772901107</v>
      </c>
      <c r="DE75" s="63" t="n">
        <v>0.00423021751222219</v>
      </c>
      <c r="DF75" s="63" t="n">
        <v>0.00448933782267136</v>
      </c>
      <c r="DG75" s="63" t="n">
        <v>0.00497714575926844</v>
      </c>
      <c r="DH75" s="63" t="n">
        <v>0.00297438563054087</v>
      </c>
      <c r="DI75" s="63" t="n">
        <v>0.00358459057929283</v>
      </c>
      <c r="DJ75" s="63" t="n">
        <v>0.00100411687920476</v>
      </c>
      <c r="DK75" s="63" t="n">
        <v>0.0025937549259849</v>
      </c>
      <c r="DL75" s="63" t="n">
        <v>0.0038734206163169</v>
      </c>
      <c r="DM75" s="63" t="n">
        <v>0.00269096604257157</v>
      </c>
      <c r="DN75" s="63" t="n">
        <v>0.00271214358741312</v>
      </c>
      <c r="DO75" s="63" t="n">
        <v>0.004517453798768</v>
      </c>
      <c r="DP75" s="63" t="n">
        <v>0.00384864803902207</v>
      </c>
      <c r="DQ75" s="63" t="n">
        <v>0.00525229261168159</v>
      </c>
      <c r="DR75" s="63" t="n">
        <v>0.00666377949455876</v>
      </c>
      <c r="DS75" s="63" t="n">
        <v>0.00600904826667392</v>
      </c>
      <c r="DT75" s="63" t="n">
        <v>0.00626284642231445</v>
      </c>
      <c r="DU75" s="63" t="n">
        <v>0.00542874768661328</v>
      </c>
      <c r="DV75" s="63" t="n">
        <v>0.00684473895910886</v>
      </c>
      <c r="DW75" s="63" t="n">
        <v>0.00666278455642355</v>
      </c>
      <c r="DX75" s="63" t="n">
        <v>0.00302683796327452</v>
      </c>
      <c r="DY75" s="63" t="n">
        <v>0.003232296137339</v>
      </c>
      <c r="DZ75" s="63" t="n">
        <v>0.00263365463028564</v>
      </c>
      <c r="EA75" s="63" t="n">
        <v>0.00396010560281601</v>
      </c>
      <c r="EB75" s="63" t="n">
        <v>0.00448900989441525</v>
      </c>
      <c r="EC75" s="63" t="n">
        <v>0.00581756640619835</v>
      </c>
      <c r="ED75" s="63" t="n">
        <v>0.00537641475950745</v>
      </c>
      <c r="EE75" s="63" t="n">
        <v>0.00345179257864592</v>
      </c>
      <c r="EF75" s="63" t="n">
        <v>0.00572016782633633</v>
      </c>
      <c r="EG75" s="63" t="n">
        <v>0.00580423657446394</v>
      </c>
      <c r="EH75" s="63" t="n">
        <v>0.00718766503935186</v>
      </c>
      <c r="EI75" s="63" t="n">
        <v>0.0081083500658643</v>
      </c>
      <c r="EJ75" s="63" t="n">
        <v>0.00631779257849652</v>
      </c>
      <c r="EK75" s="63" t="n">
        <v>0.00772789733116519</v>
      </c>
      <c r="EL75" s="63" t="n">
        <v>0.00768114491593264</v>
      </c>
      <c r="EM75" s="63" t="n">
        <v>0.00728739913097454</v>
      </c>
      <c r="EN75" s="63" t="n">
        <v>0.00946547197949155</v>
      </c>
      <c r="EO75" s="63" t="n">
        <v>0.00796044197545931</v>
      </c>
      <c r="EP75" s="63" t="n">
        <v>0.00700122339716813</v>
      </c>
      <c r="EQ75" s="63" t="n">
        <v>0.00885307030733129</v>
      </c>
      <c r="ER75" s="63" t="n">
        <v>0.00733268948742727</v>
      </c>
      <c r="ES75" s="63" t="n">
        <v>0.00378760978150217</v>
      </c>
      <c r="ET75" s="63" t="n">
        <v>0.0100110841214065</v>
      </c>
      <c r="EU75" s="63" t="n">
        <v>0.00637440896620145</v>
      </c>
      <c r="EV75" s="63" t="n">
        <v>0.00425749121239893</v>
      </c>
      <c r="EW75" s="63" t="n">
        <v>0.00478236761851947</v>
      </c>
      <c r="EX75" s="63" t="n">
        <v>0.00433423007058931</v>
      </c>
      <c r="EY75" s="63" t="n">
        <v>0.00365159857599107</v>
      </c>
      <c r="EZ75" s="63" t="n">
        <v>0.00778986746960486</v>
      </c>
      <c r="FA75" s="63" t="n">
        <v>0.00169758151220556</v>
      </c>
      <c r="FB75" s="63" t="n">
        <v>0.000282450768831044</v>
      </c>
      <c r="FC75" s="63" t="n">
        <v>-0.0013327911809885</v>
      </c>
      <c r="FD75" s="63" t="n">
        <v>0.000633355199167518</v>
      </c>
      <c r="FE75" s="63" t="n">
        <v>0.00366209281822916</v>
      </c>
      <c r="FF75" s="63" t="n">
        <v>0.00247753327777644</v>
      </c>
      <c r="FG75" s="63" t="n">
        <v>0.00463951111011252</v>
      </c>
      <c r="FH75" s="63" t="n">
        <v>0.00362290480929439</v>
      </c>
      <c r="FI75" s="63" t="n">
        <v>0.00573784190295812</v>
      </c>
      <c r="FJ75" s="63" t="n">
        <v>0.00487426609061692</v>
      </c>
      <c r="FK75" s="63" t="n">
        <v>0.00719876529599839</v>
      </c>
      <c r="FL75" s="63" t="n">
        <v>0.00522093188708772</v>
      </c>
      <c r="FM75" s="63" t="n">
        <v>0.00120862369337971</v>
      </c>
      <c r="FN75" s="63" t="n">
        <v>0.00591619449489422</v>
      </c>
      <c r="FO75" s="63" t="n">
        <v>0.00417319855127296</v>
      </c>
      <c r="FP75" s="63" t="n">
        <v>0.00622301654805613</v>
      </c>
      <c r="FQ75" s="63" t="n">
        <v>0.00438695042746007</v>
      </c>
      <c r="FR75" s="63" t="n">
        <v>0.00356880333230336</v>
      </c>
      <c r="FS75" s="63" t="n">
        <v>0.00286612033459321</v>
      </c>
      <c r="FT75" s="63" t="n">
        <v>0.00545123526049496</v>
      </c>
      <c r="FU75" s="63" t="n">
        <v>0.00513743696638547</v>
      </c>
      <c r="FV75" s="63" t="n">
        <v>0.00380196277637546</v>
      </c>
      <c r="FW75" s="63" t="n">
        <v>0.00524833055091811</v>
      </c>
      <c r="FX75" s="63" t="n">
        <v>0.00434904455954244</v>
      </c>
      <c r="FY75" s="63" t="n">
        <v>0.000392716148901462</v>
      </c>
      <c r="FZ75" s="63" t="n">
        <v>-0.000599173553718968</v>
      </c>
      <c r="GA75" s="63" t="n">
        <v>0.00578859233838469</v>
      </c>
      <c r="GB75" s="63" t="n">
        <v>0.00240488376395143</v>
      </c>
      <c r="GC75" s="63" t="n">
        <v>-0.0000922736220472231</v>
      </c>
      <c r="GD75" s="63" t="n">
        <v>-0.000604960677555888</v>
      </c>
      <c r="GE75" s="63" t="n">
        <v>0.00656625764353436</v>
      </c>
      <c r="GF75" s="63" t="n">
        <v>0.00269091205610139</v>
      </c>
      <c r="GG75" s="63" t="n">
        <v>0.00520473305412117</v>
      </c>
      <c r="GH75" s="63" t="n">
        <v>0.00510699405363857</v>
      </c>
      <c r="GI75" s="63" t="n">
        <v>0.00268641398947578</v>
      </c>
      <c r="GJ75" s="63" t="n">
        <v>0.00519788070964111</v>
      </c>
      <c r="GK75" s="63" t="n">
        <v>0.00604947391538713</v>
      </c>
      <c r="GL75" s="63" t="n">
        <v>0.00642984719190309</v>
      </c>
      <c r="GM75" s="63" t="n">
        <v>0.00701975785779085</v>
      </c>
      <c r="GN75" s="63" t="n">
        <v>0.00436655570785205</v>
      </c>
      <c r="GO75" s="63" t="n">
        <v>0.00408437798530015</v>
      </c>
      <c r="GP75" s="63" t="n">
        <v>0.00359205863793033</v>
      </c>
      <c r="GQ75" s="63" t="n">
        <v>0.00486577992744852</v>
      </c>
      <c r="GR75" s="63" t="n">
        <v>0.0032249369452626</v>
      </c>
      <c r="GS75" s="63" t="n">
        <v>0.00338729333192611</v>
      </c>
      <c r="GT75" s="63" t="n">
        <v>0.00455214888204569</v>
      </c>
      <c r="GU75" s="63" t="n">
        <v>-0.00362712058033932</v>
      </c>
      <c r="GV75" s="63" t="n">
        <v>0.0089049407133508</v>
      </c>
      <c r="GW75" s="63" t="n">
        <v>0.00697962933148966</v>
      </c>
      <c r="GX75" s="63" t="n">
        <v>0.0131759616288911</v>
      </c>
      <c r="GY75" s="63" t="n">
        <v>0.0148610891943823</v>
      </c>
      <c r="GZ75" s="63" t="n">
        <v>0.0148629861339773</v>
      </c>
      <c r="HA75" s="63" t="n">
        <v>0.0171327631424787</v>
      </c>
      <c r="HB75" s="63" t="n">
        <v>0.0205922486664658</v>
      </c>
      <c r="HC75" t="n">
        <v>0.0218957823270995</v>
      </c>
      <c r="HD75" t="n">
        <v>0.0108407530755115</v>
      </c>
      <c r="HE75" t="n">
        <v>0.00953941838964534</v>
      </c>
      <c r="HF75" t="n">
        <v>0.00956583274362077</v>
      </c>
      <c r="HG75" t="n">
        <v>0.00432939701807622</v>
      </c>
    </row>
    <row r="76">
      <c r="A76" s="63" t="s">
        <v>2601</v>
      </c>
      <c r="B76" s="63" t="n">
        <v>0.0110573955976137</v>
      </c>
      <c r="C76" s="63" t="n">
        <v>0.0110573955976137</v>
      </c>
      <c r="D76" s="63" t="n">
        <v>0.0097665191515337</v>
      </c>
      <c r="E76" s="63" t="n">
        <v>0.0129464510604</v>
      </c>
      <c r="F76" s="63" t="n">
        <v>0.0094987069822956</v>
      </c>
      <c r="G76" s="63" t="n">
        <v>0.0113798709296025</v>
      </c>
      <c r="H76" s="63" t="n">
        <v>0.00983925962006804</v>
      </c>
      <c r="I76" s="63" t="n">
        <v>0.00617403048427545</v>
      </c>
      <c r="J76" s="63" t="n">
        <v>0.0105465004793863</v>
      </c>
      <c r="K76" s="63" t="n">
        <v>0.00578747628083498</v>
      </c>
      <c r="L76" s="63" t="n">
        <v>0.0087727572870484</v>
      </c>
      <c r="M76" s="63" t="n">
        <v>0.00813540302973625</v>
      </c>
      <c r="N76" s="63" t="n">
        <v>0.012104628513125</v>
      </c>
      <c r="O76" s="63" t="n">
        <v>0.0191999266828575</v>
      </c>
      <c r="P76" s="63" t="n">
        <v>0.0182087941731857</v>
      </c>
      <c r="Q76" s="63" t="n">
        <v>0.0204442089459973</v>
      </c>
      <c r="R76" s="63" t="n">
        <v>0.02977066205106</v>
      </c>
      <c r="S76" s="63" t="n">
        <v>0.0283217077065301</v>
      </c>
      <c r="T76" s="63" t="n">
        <v>0.0269695979078131</v>
      </c>
      <c r="U76" s="63" t="n">
        <v>0.0254257520292853</v>
      </c>
      <c r="V76" s="63" t="n">
        <v>0.0188196034302122</v>
      </c>
      <c r="W76" s="63" t="n">
        <v>0.0122638634978671</v>
      </c>
      <c r="X76" s="63" t="n">
        <v>0.0187373015275794</v>
      </c>
      <c r="Y76" s="63" t="n">
        <v>0.016767617077855</v>
      </c>
      <c r="Z76" s="63" t="n">
        <v>0.011006175081729</v>
      </c>
      <c r="AA76" s="63" t="n">
        <v>0.00837135774081132</v>
      </c>
      <c r="AB76" s="63" t="n">
        <v>0.0151785078030358</v>
      </c>
      <c r="AC76" s="63" t="n">
        <v>0.0157939070616313</v>
      </c>
      <c r="AD76" s="63" t="n">
        <v>0.018070624006634</v>
      </c>
      <c r="AE76" s="63" t="n">
        <v>0.0171050398778212</v>
      </c>
      <c r="AF76" s="63" t="n">
        <v>0.0150488838466416</v>
      </c>
      <c r="AG76" s="63" t="n">
        <v>0.0142011834319526</v>
      </c>
      <c r="AH76" s="63" t="n">
        <v>0.0164008816284196</v>
      </c>
      <c r="AI76" s="63" t="n">
        <v>0.020537024044901</v>
      </c>
      <c r="AJ76" s="63" t="n">
        <v>0.0175614024123492</v>
      </c>
      <c r="AK76" s="63" t="n">
        <v>0.0188858862547598</v>
      </c>
      <c r="AL76" s="63" t="n">
        <v>0.0188372163115222</v>
      </c>
      <c r="AM76" s="63" t="n">
        <v>0.0273340433084841</v>
      </c>
      <c r="AN76" s="63" t="n">
        <v>0.0248214697074407</v>
      </c>
      <c r="AO76" s="63" t="n">
        <v>0.0241921888170833</v>
      </c>
      <c r="AP76" s="63" t="n">
        <v>0.0300128940221118</v>
      </c>
      <c r="AQ76" s="63" t="n">
        <v>0.0244772939139699</v>
      </c>
      <c r="AR76" s="63" t="n">
        <v>0.0233985024958403</v>
      </c>
      <c r="AS76" s="63" t="n">
        <v>0.0247434203841075</v>
      </c>
      <c r="AT76" s="63" t="n">
        <v>0.025930884029947</v>
      </c>
      <c r="AU76" s="63" t="n">
        <v>0.0167697660931763</v>
      </c>
      <c r="AV76" s="63" t="n">
        <v>0.0164931793336185</v>
      </c>
      <c r="AW76" s="63" t="n">
        <v>0.0153137566632378</v>
      </c>
      <c r="AX76" s="63" t="n">
        <v>0.0127109862527921</v>
      </c>
      <c r="AY76" s="63" t="n">
        <v>0.00961822688101144</v>
      </c>
      <c r="AZ76" s="63" t="n">
        <v>0.0157875771361651</v>
      </c>
      <c r="BA76" s="63" t="n">
        <v>0.0110413941422964</v>
      </c>
      <c r="BB76" s="63" t="n">
        <v>0.00826736255783866</v>
      </c>
      <c r="BC76" s="63" t="n">
        <v>0.0091348036017227</v>
      </c>
      <c r="BD76" s="63" t="n">
        <v>0.0131471184102763</v>
      </c>
      <c r="BE76" s="63" t="n">
        <v>0.00659462219196727</v>
      </c>
      <c r="BF76" s="63" t="n">
        <v>0.0108204066105921</v>
      </c>
      <c r="BG76" s="63" t="n">
        <v>0.00968011708132965</v>
      </c>
      <c r="BH76" s="63" t="n">
        <v>0.00772368666266332</v>
      </c>
      <c r="BI76" s="63" t="n">
        <v>0.00616446800641124</v>
      </c>
      <c r="BJ76" s="63" t="n">
        <v>0.0118041089735734</v>
      </c>
      <c r="BK76" s="63" t="n">
        <v>0.00809381559825617</v>
      </c>
      <c r="BL76" s="63" t="n">
        <v>0.00784863349684661</v>
      </c>
      <c r="BM76" s="63" t="n">
        <v>0.00697300196674422</v>
      </c>
      <c r="BN76" s="63" t="n">
        <v>0.00708254419191912</v>
      </c>
      <c r="BO76" s="63" t="n">
        <v>-0.00105784864928393</v>
      </c>
      <c r="BP76" s="63" t="n">
        <v>0.00529484439040639</v>
      </c>
      <c r="BQ76" s="63" t="n">
        <v>0.00604724655209421</v>
      </c>
      <c r="BR76" s="63" t="n">
        <v>0.0094623155527116</v>
      </c>
      <c r="BS76" s="63" t="n">
        <v>0.00966174295537936</v>
      </c>
      <c r="BT76" s="63" t="n">
        <v>0.00947416482763863</v>
      </c>
      <c r="BU76" s="63" t="n">
        <v>0.00863141231012787</v>
      </c>
      <c r="BV76" s="63" t="n">
        <v>0.00790358744394615</v>
      </c>
      <c r="BW76" s="63" t="n">
        <v>0.0110486995532322</v>
      </c>
      <c r="BX76" s="63" t="n">
        <v>0.0123214580392013</v>
      </c>
      <c r="BY76" s="63" t="n">
        <v>0.0101066816395283</v>
      </c>
      <c r="BZ76" s="63" t="n">
        <v>0.0114938406641683</v>
      </c>
      <c r="CA76" s="63" t="n">
        <v>0.0134727885126751</v>
      </c>
      <c r="CB76" s="63" t="n">
        <v>0.00589470001749159</v>
      </c>
      <c r="CC76" s="63" t="n">
        <v>0.00785991270627928</v>
      </c>
      <c r="CD76" s="63" t="n">
        <v>0.0144930036750115</v>
      </c>
      <c r="CE76" s="63" t="n">
        <v>0.00908178710522289</v>
      </c>
      <c r="CF76" s="63" t="n">
        <v>0.0127079365614415</v>
      </c>
      <c r="CG76" s="63" t="n">
        <v>0.0132308153177891</v>
      </c>
      <c r="CH76" s="63" t="n">
        <v>0.00525606911730891</v>
      </c>
      <c r="CI76" s="63" t="n">
        <v>0.00545733799549031</v>
      </c>
      <c r="CJ76" s="63" t="n">
        <v>0.00679277171086845</v>
      </c>
      <c r="CK76" s="63" t="n">
        <v>0.00726345353003843</v>
      </c>
      <c r="CL76" s="63" t="n">
        <v>0.00626562399846153</v>
      </c>
      <c r="CM76" s="63" t="n">
        <v>0.00664065610319287</v>
      </c>
      <c r="CN76" s="63" t="n">
        <v>0.0063753717648547</v>
      </c>
      <c r="CO76" s="63" t="n">
        <v>0.00697948597028986</v>
      </c>
      <c r="CP76" s="63" t="n">
        <v>0.005963252626485</v>
      </c>
      <c r="CQ76" s="63" t="n">
        <v>0.00671932465355907</v>
      </c>
      <c r="CR76" s="63" t="n">
        <v>0.00433147331750794</v>
      </c>
      <c r="CS76" s="63" t="n">
        <v>0.00577085411710554</v>
      </c>
      <c r="CT76" s="63" t="n">
        <v>0.00358608902656754</v>
      </c>
      <c r="CU76" s="63" t="n">
        <v>0.00558039108353836</v>
      </c>
      <c r="CV76" s="63" t="n">
        <v>0.00716737483555874</v>
      </c>
      <c r="CW76" s="63" t="n">
        <v>0.00469920578918126</v>
      </c>
      <c r="CX76" s="63" t="n">
        <v>0.00488643156007162</v>
      </c>
      <c r="CY76" s="63" t="n">
        <v>0.00582925632370213</v>
      </c>
      <c r="CZ76" s="63" t="n">
        <v>0.00408048611008449</v>
      </c>
      <c r="DA76" s="63" t="n">
        <v>0.00440256202606193</v>
      </c>
      <c r="DB76" s="63" t="n">
        <v>0.00555604421379785</v>
      </c>
      <c r="DC76" s="63" t="n">
        <v>0.0066916449200356</v>
      </c>
      <c r="DD76" s="63" t="n">
        <v>0.00425766089323987</v>
      </c>
      <c r="DE76" s="63" t="n">
        <v>0.00682086926426906</v>
      </c>
      <c r="DF76" s="63" t="n">
        <v>0.00441140663716166</v>
      </c>
      <c r="DG76" s="63" t="n">
        <v>0.00250973234274965</v>
      </c>
      <c r="DH76" s="63" t="n">
        <v>0.00263146665149439</v>
      </c>
      <c r="DI76" s="63" t="n">
        <v>0.00314947225059581</v>
      </c>
      <c r="DJ76" s="63" t="n">
        <v>0.0000707113562439243</v>
      </c>
      <c r="DK76" s="63" t="n">
        <v>0.00181008272643712</v>
      </c>
      <c r="DL76" s="63" t="n">
        <v>0.00309134282850798</v>
      </c>
      <c r="DM76" s="63" t="n">
        <v>0.00263150488305985</v>
      </c>
      <c r="DN76" s="63" t="n">
        <v>0.00197897514351086</v>
      </c>
      <c r="DO76" s="63" t="n">
        <v>0.00568707101835009</v>
      </c>
      <c r="DP76" s="63" t="n">
        <v>0.00550169925901156</v>
      </c>
      <c r="DQ76" s="63" t="n">
        <v>0.00606723829840283</v>
      </c>
      <c r="DR76" s="63" t="n">
        <v>0.00812347684809089</v>
      </c>
      <c r="DS76" s="63" t="n">
        <v>0.00476652235075603</v>
      </c>
      <c r="DT76" s="63" t="n">
        <v>0.00644301870378428</v>
      </c>
      <c r="DU76" s="63" t="n">
        <v>0.00564544447745874</v>
      </c>
      <c r="DV76" s="63" t="n">
        <v>0.00741337630942795</v>
      </c>
      <c r="DW76" s="63" t="n">
        <v>0.00467925131978886</v>
      </c>
      <c r="DX76" s="63" t="n">
        <v>0.000504226211801573</v>
      </c>
      <c r="DY76" s="63" t="n">
        <v>0.000411135130833795</v>
      </c>
      <c r="DZ76" s="63" t="n">
        <v>0.00201505992151874</v>
      </c>
      <c r="EA76" s="63" t="n">
        <v>0.00742220575783215</v>
      </c>
      <c r="EB76" s="63" t="n">
        <v>0.00517433843325232</v>
      </c>
      <c r="EC76" s="63" t="n">
        <v>0.00466428879394809</v>
      </c>
      <c r="ED76" s="63" t="n">
        <v>0.00764669163545562</v>
      </c>
      <c r="EE76" s="63" t="n">
        <v>0.00100665943936806</v>
      </c>
      <c r="EF76" s="63" t="n">
        <v>0.00658827776488491</v>
      </c>
      <c r="EG76" s="63" t="n">
        <v>0.00491847373611876</v>
      </c>
      <c r="EH76" s="63" t="n">
        <v>0.00771123035548138</v>
      </c>
      <c r="EI76" s="63" t="n">
        <v>0.00672889630922557</v>
      </c>
      <c r="EJ76" s="63" t="n">
        <v>0.00491243058521995</v>
      </c>
      <c r="EK76" s="63" t="n">
        <v>0.00855160342564232</v>
      </c>
      <c r="EL76" s="63" t="n">
        <v>0.00581388141665329</v>
      </c>
      <c r="EM76" s="63" t="n">
        <v>0.00631023688037669</v>
      </c>
      <c r="EN76" s="63" t="n">
        <v>0.010802204531537</v>
      </c>
      <c r="EO76" s="63" t="n">
        <v>0.00796054863568063</v>
      </c>
      <c r="EP76" s="63" t="n">
        <v>0.0051929942660689</v>
      </c>
      <c r="EQ76" s="63" t="n">
        <v>0.00877769938173434</v>
      </c>
      <c r="ER76" s="63" t="n">
        <v>0.00719577974038299</v>
      </c>
      <c r="ES76" s="63" t="n">
        <v>-0.00164779548504035</v>
      </c>
      <c r="ET76" s="63" t="n">
        <v>0.00913678055221512</v>
      </c>
      <c r="EU76" s="63" t="n">
        <v>0.00849328831617946</v>
      </c>
      <c r="EV76" s="63" t="n">
        <v>0.00565312080070424</v>
      </c>
      <c r="EW76" s="63" t="n">
        <v>0.0101598857300835</v>
      </c>
      <c r="EX76" s="63" t="n">
        <v>0.00814194813784286</v>
      </c>
      <c r="EY76" s="63" t="n">
        <v>0.00973893765270106</v>
      </c>
      <c r="EZ76" s="63" t="n">
        <v>0.0106643963750013</v>
      </c>
      <c r="FA76" s="63" t="n">
        <v>-0.0159608073508385</v>
      </c>
      <c r="FB76" s="63" t="n">
        <v>-0.0067582027686105</v>
      </c>
      <c r="FC76" s="63" t="n">
        <v>0.0039804493031379</v>
      </c>
      <c r="FD76" s="63" t="n">
        <v>0.00689016400849418</v>
      </c>
      <c r="FE76" s="63" t="n">
        <v>0.00771802292970758</v>
      </c>
      <c r="FF76" s="63" t="n">
        <v>0.00386285205387971</v>
      </c>
      <c r="FG76" s="63" t="n">
        <v>0.0015525023010301</v>
      </c>
      <c r="FH76" s="63" t="n">
        <v>0.00191547549187865</v>
      </c>
      <c r="FI76" s="63" t="n">
        <v>0.00640954801635529</v>
      </c>
      <c r="FJ76" s="63" t="n">
        <v>0.00840013176677279</v>
      </c>
      <c r="FK76" s="63" t="n">
        <v>0.0098328523983231</v>
      </c>
      <c r="FL76" s="63" t="n">
        <v>0.00462593543099921</v>
      </c>
      <c r="FM76" s="63" t="n">
        <v>0.00330589157104977</v>
      </c>
      <c r="FN76" s="63" t="n">
        <v>0.00662209146830706</v>
      </c>
      <c r="FO76" s="63" t="n">
        <v>0.00241248113588544</v>
      </c>
      <c r="FP76" s="63" t="n">
        <v>0.00290497344175744</v>
      </c>
      <c r="FQ76" s="63" t="n">
        <v>0.00561340451398062</v>
      </c>
      <c r="FR76" s="63" t="n">
        <v>0.00350062023001074</v>
      </c>
      <c r="FS76" s="63" t="n">
        <v>0.000513309378895599</v>
      </c>
      <c r="FT76" s="63" t="n">
        <v>0.00411483854755623</v>
      </c>
      <c r="FU76" s="63" t="n">
        <v>0.00368087924004978</v>
      </c>
      <c r="FV76" s="63" t="n">
        <v>0.00459201695513944</v>
      </c>
      <c r="FW76" s="63" t="n">
        <v>0.00447795151816011</v>
      </c>
      <c r="FX76" s="63" t="n">
        <v>0.00272833036477271</v>
      </c>
      <c r="FY76" s="63" t="n">
        <v>-0.00132451691069269</v>
      </c>
      <c r="FZ76" s="63" t="n">
        <v>-0.00448259908497406</v>
      </c>
      <c r="GA76" s="63" t="n">
        <v>0.00498817503020788</v>
      </c>
      <c r="GB76" s="63" t="n">
        <v>0.00259988490628094</v>
      </c>
      <c r="GC76" s="63" t="n">
        <v>-0.000768718290370507</v>
      </c>
      <c r="GD76" s="63" t="n">
        <v>0.000492358190583575</v>
      </c>
      <c r="GE76" s="63" t="n">
        <v>0.0063462445405893</v>
      </c>
      <c r="GF76" s="63" t="n">
        <v>0.00345365078394821</v>
      </c>
      <c r="GG76" s="63" t="n">
        <v>0.00457886614684866</v>
      </c>
      <c r="GH76" s="63" t="n">
        <v>0.00583140469140053</v>
      </c>
      <c r="GI76" s="63" t="n">
        <v>0.0020095655319321</v>
      </c>
      <c r="GJ76" s="63" t="n">
        <v>0.00352974208816326</v>
      </c>
      <c r="GK76" s="63" t="n">
        <v>0.00599544346296832</v>
      </c>
      <c r="GL76" s="63" t="n">
        <v>0.00699272915093951</v>
      </c>
      <c r="GM76" s="63" t="n">
        <v>0.00524758334977315</v>
      </c>
      <c r="GN76" s="63" t="n">
        <v>0.0033558364078814</v>
      </c>
      <c r="GO76" s="63" t="n">
        <v>0.00379447258786936</v>
      </c>
      <c r="GP76" s="63" t="n">
        <v>0.00228951111630726</v>
      </c>
      <c r="GQ76" s="63" t="n">
        <v>0.00529758838224281</v>
      </c>
      <c r="GR76" s="63" t="n">
        <v>0.00243661890120106</v>
      </c>
      <c r="GS76" s="63" t="n">
        <v>0.00391612168914079</v>
      </c>
      <c r="GT76" s="63" t="n">
        <v>0.00322828593389701</v>
      </c>
      <c r="GU76" s="63" t="n">
        <v>-0.00434799264480534</v>
      </c>
      <c r="GV76" s="63" t="n">
        <v>0.00824339662569007</v>
      </c>
      <c r="GW76" s="63" t="n">
        <v>0.0049990936757649</v>
      </c>
      <c r="GX76" s="63" t="n">
        <v>0.0117236076436023</v>
      </c>
      <c r="GY76" s="63" t="n">
        <v>0.0152939631068325</v>
      </c>
      <c r="GZ76" s="63" t="n">
        <v>0.0138344669525359</v>
      </c>
      <c r="HA76" s="63" t="n">
        <v>0.0164896768606717</v>
      </c>
      <c r="HB76" s="63" t="n">
        <v>0.0186164965833886</v>
      </c>
      <c r="HC76" t="n">
        <v>0.0174927370367108</v>
      </c>
      <c r="HD76" t="n">
        <v>0.0114901753809149</v>
      </c>
      <c r="HE76" t="n">
        <v>0.0102048671998631</v>
      </c>
      <c r="HF76" t="n">
        <v>0.0102541956680045</v>
      </c>
      <c r="HG76" t="n">
        <v>0.0061604740631469</v>
      </c>
    </row>
    <row r="77">
      <c r="A77" s="63" t="s">
        <v>2602</v>
      </c>
      <c r="B77" s="63" t="n">
        <v>0.0132039273219726</v>
      </c>
      <c r="C77" s="63" t="n">
        <v>0.0132039273219726</v>
      </c>
      <c r="D77" s="63" t="n">
        <v>0.017097349075518</v>
      </c>
      <c r="E77" s="63" t="n">
        <v>0.0127032798554454</v>
      </c>
      <c r="F77" s="63" t="n">
        <v>0.031684238983509</v>
      </c>
      <c r="G77" s="63" t="n">
        <v>0.0186573030763588</v>
      </c>
      <c r="H77" s="63" t="n">
        <v>0.0145084117919432</v>
      </c>
      <c r="I77" s="63" t="n">
        <v>0.0204371418428926</v>
      </c>
      <c r="J77" s="63" t="n">
        <v>0.0412980817016202</v>
      </c>
      <c r="K77" s="63" t="n">
        <v>0.0101656087433781</v>
      </c>
      <c r="L77" s="63" t="n">
        <v>0.00822073136161761</v>
      </c>
      <c r="M77" s="63" t="n">
        <v>0.0217432052483599</v>
      </c>
      <c r="N77" s="63" t="n">
        <v>0.0160979636763898</v>
      </c>
      <c r="O77" s="63" t="n">
        <v>0.0173775671406002</v>
      </c>
      <c r="P77" s="63" t="n">
        <v>0.0206743566992014</v>
      </c>
      <c r="Q77" s="63" t="n">
        <v>0.0213857254629228</v>
      </c>
      <c r="R77" s="63" t="n">
        <v>0.0102561920163418</v>
      </c>
      <c r="S77" s="63" t="n">
        <v>0.0180715278655377</v>
      </c>
      <c r="T77" s="63" t="n">
        <v>0.0292121813968884</v>
      </c>
      <c r="U77" s="63" t="n">
        <v>0.0332073651202058</v>
      </c>
      <c r="V77" s="63" t="n">
        <v>0.0181712062256809</v>
      </c>
      <c r="W77" s="63" t="n">
        <v>0.0144838919249435</v>
      </c>
      <c r="X77" s="63" t="n">
        <v>0.0134860242597754</v>
      </c>
      <c r="Y77" s="63" t="n">
        <v>0.0229705619982159</v>
      </c>
      <c r="Z77" s="63" t="n">
        <v>0.0146064966208852</v>
      </c>
      <c r="AA77" s="63" t="n">
        <v>0.0083798882681565</v>
      </c>
      <c r="AB77" s="63" t="n">
        <v>0.0114709851551957</v>
      </c>
      <c r="AC77" s="63" t="n">
        <v>0.0267195674309189</v>
      </c>
      <c r="AD77" s="63" t="n">
        <v>0.0141577183503179</v>
      </c>
      <c r="AE77" s="63" t="n">
        <v>0.0113636363636365</v>
      </c>
      <c r="AF77" s="63" t="n">
        <v>0.00493448471309965</v>
      </c>
      <c r="AG77" s="63" t="n">
        <v>0.0289638698118841</v>
      </c>
      <c r="AH77" s="63" t="n">
        <v>0.0114464435416264</v>
      </c>
      <c r="AI77" s="63" t="n">
        <v>0.0196372214606777</v>
      </c>
      <c r="AJ77" s="63" t="n">
        <v>0.0167265905893388</v>
      </c>
      <c r="AK77" s="63" t="n">
        <v>0.017250922509225</v>
      </c>
      <c r="AL77" s="63" t="n">
        <v>0.018439587678728</v>
      </c>
      <c r="AM77" s="63" t="n">
        <v>0.0151078923154553</v>
      </c>
      <c r="AN77" s="63" t="n">
        <v>0.0233333333333332</v>
      </c>
      <c r="AO77" s="63" t="n">
        <v>0.0220012572146981</v>
      </c>
      <c r="AP77" s="63" t="n">
        <v>0.0197662715276226</v>
      </c>
      <c r="AQ77" s="63" t="n">
        <v>0.0386566141192597</v>
      </c>
      <c r="AR77" s="63" t="n">
        <v>0.0101359377062162</v>
      </c>
      <c r="AS77" s="63" t="n">
        <v>0.0301026940865976</v>
      </c>
      <c r="AT77" s="63" t="n">
        <v>0.0199893457801681</v>
      </c>
      <c r="AU77" s="63" t="n">
        <v>0.0232535004600958</v>
      </c>
      <c r="AV77" s="63" t="n">
        <v>0.0219230021388295</v>
      </c>
      <c r="AW77" s="63" t="n">
        <v>0.0191694810445702</v>
      </c>
      <c r="AX77" s="63" t="n">
        <v>0.0159619154298516</v>
      </c>
      <c r="AY77" s="63" t="n">
        <v>0.0198226754869533</v>
      </c>
      <c r="AZ77" s="63" t="n">
        <v>0.00837856708484419</v>
      </c>
      <c r="BA77" s="63" t="n">
        <v>0.0118156842599002</v>
      </c>
      <c r="BB77" s="63" t="n">
        <v>0.00187637969094934</v>
      </c>
      <c r="BC77" s="63" t="n">
        <v>0.00771179905255037</v>
      </c>
      <c r="BD77" s="63" t="n">
        <v>0.0110856018366676</v>
      </c>
      <c r="BE77" s="63" t="n">
        <v>0.00653085939189491</v>
      </c>
      <c r="BF77" s="63" t="n">
        <v>0.0129554829838432</v>
      </c>
      <c r="BG77" s="63" t="n">
        <v>0.00996882092179785</v>
      </c>
      <c r="BH77" s="63" t="n">
        <v>0.0148686393514923</v>
      </c>
      <c r="BI77" s="63" t="n">
        <v>0.0123124676668391</v>
      </c>
      <c r="BJ77" s="63" t="n">
        <v>-0.00398609975470154</v>
      </c>
      <c r="BK77" s="63" t="n">
        <v>0.00236018471010779</v>
      </c>
      <c r="BL77" s="63" t="n">
        <v>0.00534398034398031</v>
      </c>
      <c r="BM77" s="63" t="n">
        <v>0.00655791124417027</v>
      </c>
      <c r="BN77" s="63" t="n">
        <v>-0.00252918681585501</v>
      </c>
      <c r="BO77" s="63" t="n">
        <v>-0.00249503022434994</v>
      </c>
      <c r="BP77" s="63" t="n">
        <v>0.00142348754448407</v>
      </c>
      <c r="BQ77" s="63" t="n">
        <v>0.00111686465631022</v>
      </c>
      <c r="BR77" s="63" t="n">
        <v>-0.00168356997971597</v>
      </c>
      <c r="BS77" s="63" t="n">
        <v>0.00473413657882449</v>
      </c>
      <c r="BT77" s="63" t="n">
        <v>0.00723963599595545</v>
      </c>
      <c r="BU77" s="63" t="n">
        <v>0.00208801798907809</v>
      </c>
      <c r="BV77" s="63" t="n">
        <v>0.0136440134636961</v>
      </c>
      <c r="BW77" s="63" t="n">
        <v>0.00982349336864785</v>
      </c>
      <c r="BX77" s="63" t="n">
        <v>0.00571540418868643</v>
      </c>
      <c r="BY77" s="63" t="n">
        <v>0.00805729632945384</v>
      </c>
      <c r="BZ77" s="63" t="n">
        <v>0.00741369989960616</v>
      </c>
      <c r="CA77" s="63" t="n">
        <v>0.00733997700268296</v>
      </c>
      <c r="CB77" s="63" t="n">
        <v>0.00498449479672014</v>
      </c>
      <c r="CC77" s="63" t="n">
        <v>0.00357785139611932</v>
      </c>
      <c r="CD77" s="63" t="n">
        <v>0.00701701437356173</v>
      </c>
      <c r="CE77" s="63" t="n">
        <v>0.0171767879219269</v>
      </c>
      <c r="CF77" s="63" t="n">
        <v>0.00134430878588665</v>
      </c>
      <c r="CG77" s="63" t="n">
        <v>0.0118986317493013</v>
      </c>
      <c r="CH77" s="63" t="n">
        <v>0.0089780637188086</v>
      </c>
      <c r="CI77" s="63" t="n">
        <v>0.00491741268440293</v>
      </c>
      <c r="CJ77" s="63" t="n">
        <v>0.0128696899085858</v>
      </c>
      <c r="CK77" s="63" t="n">
        <v>0.0101047639272316</v>
      </c>
      <c r="CL77" s="63" t="n">
        <v>0.00147164456279891</v>
      </c>
      <c r="CM77" s="63" t="n">
        <v>0.0036387173521335</v>
      </c>
      <c r="CN77" s="63" t="n">
        <v>0.00873263495494236</v>
      </c>
      <c r="CO77" s="63" t="n">
        <v>0.00627246336743159</v>
      </c>
      <c r="CP77" s="63" t="n">
        <v>0.00250708336910788</v>
      </c>
      <c r="CQ77" s="63" t="n">
        <v>0.00438498826673062</v>
      </c>
      <c r="CR77" s="63" t="n">
        <v>0.00724798335521926</v>
      </c>
      <c r="CS77" s="63" t="n">
        <v>0.00895668958044094</v>
      </c>
      <c r="CT77" s="63" t="n">
        <v>0.00459800976657543</v>
      </c>
      <c r="CU77" s="63" t="n">
        <v>0.00838553411843312</v>
      </c>
      <c r="CV77" s="63" t="n">
        <v>0.00573160832905395</v>
      </c>
      <c r="CW77" s="63" t="n">
        <v>0.00821899757877231</v>
      </c>
      <c r="CX77" s="63" t="n">
        <v>0.00842971966281114</v>
      </c>
      <c r="CY77" s="63" t="n">
        <v>0.00665824261275283</v>
      </c>
      <c r="CZ77" s="63" t="n">
        <v>0.0051819308324883</v>
      </c>
      <c r="DA77" s="63" t="n">
        <v>0.0138006115816269</v>
      </c>
      <c r="DB77" s="63" t="n">
        <v>0.00235301549200129</v>
      </c>
      <c r="DC77" s="63" t="n">
        <v>-0.00535669271489791</v>
      </c>
      <c r="DD77" s="63" t="n">
        <v>0.00581321675220181</v>
      </c>
      <c r="DE77" s="63" t="n">
        <v>0.0034173766516008</v>
      </c>
      <c r="DF77" s="63" t="n">
        <v>0.00342143260719441</v>
      </c>
      <c r="DG77" s="63" t="n">
        <v>0.0065692745643946</v>
      </c>
      <c r="DH77" s="63" t="n">
        <v>0.002315318395127</v>
      </c>
      <c r="DI77" s="63" t="n">
        <v>0.00699192285630112</v>
      </c>
      <c r="DJ77" s="63" t="n">
        <v>-0.00418757890199206</v>
      </c>
      <c r="DK77" s="63" t="n">
        <v>0.00644692495593824</v>
      </c>
      <c r="DL77" s="63" t="n">
        <v>0.00652851810319666</v>
      </c>
      <c r="DM77" s="63" t="n">
        <v>0.00322019412734265</v>
      </c>
      <c r="DN77" s="63" t="n">
        <v>0.00322507035825659</v>
      </c>
      <c r="DO77" s="63" t="n">
        <v>0.0084310127829923</v>
      </c>
      <c r="DP77" s="63" t="n">
        <v>0.00906726012360326</v>
      </c>
      <c r="DQ77" s="63" t="n">
        <v>0.0122939826543083</v>
      </c>
      <c r="DR77" s="63" t="n">
        <v>0.00974518261176782</v>
      </c>
      <c r="DS77" s="63" t="n">
        <v>0.00383421048795052</v>
      </c>
      <c r="DT77" s="63" t="n">
        <v>0.00715986987335904</v>
      </c>
      <c r="DU77" s="63" t="n">
        <v>0.0045134032213876</v>
      </c>
      <c r="DV77" s="63" t="n">
        <v>0.0017226034279807</v>
      </c>
      <c r="DW77" s="63" t="n">
        <v>0.00524490556303925</v>
      </c>
      <c r="DX77" s="63" t="n">
        <v>0.00640075269430351</v>
      </c>
      <c r="DY77" s="63" t="n">
        <v>0.00648752779863182</v>
      </c>
      <c r="DZ77" s="63" t="n">
        <v>0.00647385827879798</v>
      </c>
      <c r="EA77" s="63" t="n">
        <v>0.00945256239949654</v>
      </c>
      <c r="EB77" s="63" t="n">
        <v>0.00858832818495392</v>
      </c>
      <c r="EC77" s="63" t="n">
        <v>0.0185411544958864</v>
      </c>
      <c r="ED77" s="63" t="n">
        <v>0.010841277760548</v>
      </c>
      <c r="EE77" s="63" t="n">
        <v>0.00712332421796824</v>
      </c>
      <c r="EF77" s="63" t="n">
        <v>0.00904647743678733</v>
      </c>
      <c r="EG77" s="63" t="n">
        <v>0.00748208238166481</v>
      </c>
      <c r="EH77" s="63" t="n">
        <v>0.00850792161767777</v>
      </c>
      <c r="EI77" s="63" t="n">
        <v>0.00868160971513454</v>
      </c>
      <c r="EJ77" s="63" t="n">
        <v>0.00915762644568829</v>
      </c>
      <c r="EK77" s="63" t="n">
        <v>0.00973449081124977</v>
      </c>
      <c r="EL77" s="63" t="n">
        <v>0.013160044746666</v>
      </c>
      <c r="EM77" s="63" t="n">
        <v>0.00901917971366895</v>
      </c>
      <c r="EN77" s="63" t="n">
        <v>0.0104385673711778</v>
      </c>
      <c r="EO77" s="63" t="n">
        <v>0.00717918765666448</v>
      </c>
      <c r="EP77" s="63" t="n">
        <v>0.00842072198327926</v>
      </c>
      <c r="EQ77" s="63" t="n">
        <v>0.00697264852819623</v>
      </c>
      <c r="ER77" s="63" t="n">
        <v>0.00740026888436773</v>
      </c>
      <c r="ES77" s="63" t="n">
        <v>0.00520827182218664</v>
      </c>
      <c r="ET77" s="63" t="n">
        <v>0.00855323448551348</v>
      </c>
      <c r="EU77" s="63" t="n">
        <v>0.00799142610843195</v>
      </c>
      <c r="EV77" s="63" t="n">
        <v>0.00688794378698221</v>
      </c>
      <c r="EW77" s="63" t="n">
        <v>0.00801156971672556</v>
      </c>
      <c r="EX77" s="63" t="n">
        <v>0.00843752135000342</v>
      </c>
      <c r="EY77" s="63" t="n">
        <v>0.0102412971556971</v>
      </c>
      <c r="EZ77" s="63" t="n">
        <v>0.00749972057672976</v>
      </c>
      <c r="FA77" s="63" t="n">
        <v>-0.00475921057010686</v>
      </c>
      <c r="FB77" s="63" t="n">
        <v>-0.00839352594970577</v>
      </c>
      <c r="FC77" s="63" t="n">
        <v>0.000179858136894362</v>
      </c>
      <c r="FD77" s="63" t="n">
        <v>0.003057038493959</v>
      </c>
      <c r="FE77" s="63" t="n">
        <v>0.00768653288065724</v>
      </c>
      <c r="FF77" s="63" t="n">
        <v>0.00637140982731577</v>
      </c>
      <c r="FG77" s="63" t="n">
        <v>0.00766799991160805</v>
      </c>
      <c r="FH77" s="63" t="n">
        <v>0.00396929824561387</v>
      </c>
      <c r="FI77" s="63" t="n">
        <v>0.00813656320307565</v>
      </c>
      <c r="FJ77" s="63" t="n">
        <v>0.0089809006900885</v>
      </c>
      <c r="FK77" s="63" t="n">
        <v>0.00905127984882337</v>
      </c>
      <c r="FL77" s="63" t="n">
        <v>0.00347950073952696</v>
      </c>
      <c r="FM77" s="63" t="n">
        <v>-0.00133607617754961</v>
      </c>
      <c r="FN77" s="63" t="n">
        <v>0.00346145678487986</v>
      </c>
      <c r="FO77" s="63" t="n">
        <v>0.00221149979895463</v>
      </c>
      <c r="FP77" s="63" t="n">
        <v>0.00192155413609241</v>
      </c>
      <c r="FQ77" s="63" t="n">
        <v>0.00122237794661584</v>
      </c>
      <c r="FR77" s="63" t="n">
        <v>-0.000694641785860872</v>
      </c>
      <c r="FS77" s="63" t="n">
        <v>0.00163248970478258</v>
      </c>
      <c r="FT77" s="63" t="n">
        <v>0.0035120186746862</v>
      </c>
      <c r="FU77" s="63" t="n">
        <v>0.0153820361289241</v>
      </c>
      <c r="FV77" s="63" t="n">
        <v>-0.00263147032114253</v>
      </c>
      <c r="FW77" s="63" t="n">
        <v>0.00422146116359201</v>
      </c>
      <c r="FX77" s="63" t="n">
        <v>0.00469827008871082</v>
      </c>
      <c r="FY77" s="63" t="n">
        <v>0.00132290053633866</v>
      </c>
      <c r="FZ77" s="63" t="n">
        <v>-0.00194588394338502</v>
      </c>
      <c r="GA77" s="63" t="n">
        <v>0.0019394163280384</v>
      </c>
      <c r="GB77" s="63" t="n">
        <v>0.000911502340205539</v>
      </c>
      <c r="GC77" s="63" t="n">
        <v>-0.00121764043794126</v>
      </c>
      <c r="GD77" s="63" t="n">
        <v>-0.00110643267664512</v>
      </c>
      <c r="GE77" s="63" t="n">
        <v>0.00532291314113409</v>
      </c>
      <c r="GF77" s="63" t="n">
        <v>0.00389708432800795</v>
      </c>
      <c r="GG77" s="63" t="n">
        <v>0.00494898581358494</v>
      </c>
      <c r="GH77" s="63" t="n">
        <v>0.00474259538279509</v>
      </c>
      <c r="GI77" s="63" t="n">
        <v>0.00324074074074088</v>
      </c>
      <c r="GJ77" s="63" t="n">
        <v>0.00439397283361087</v>
      </c>
      <c r="GK77" s="63" t="n">
        <v>0.00717139432680769</v>
      </c>
      <c r="GL77" s="63" t="n">
        <v>0.00952022055177615</v>
      </c>
      <c r="GM77" s="63" t="n">
        <v>0.00686653961767414</v>
      </c>
      <c r="GN77" s="63" t="n">
        <v>0.00517088305023572</v>
      </c>
      <c r="GO77" s="63" t="n">
        <v>0.0072893513350869</v>
      </c>
      <c r="GP77" s="63" t="n">
        <v>0.0103875580566208</v>
      </c>
      <c r="GQ77" s="63" t="n">
        <v>-0.00597962920576789</v>
      </c>
      <c r="GR77" s="63" t="n">
        <v>0.0016118354776502</v>
      </c>
      <c r="GS77" s="63" t="n">
        <v>0.00346753259193266</v>
      </c>
      <c r="GT77" s="63" t="n">
        <v>0.00314054162410859</v>
      </c>
      <c r="GU77" s="63" t="n">
        <v>0.000237895858709036</v>
      </c>
      <c r="GV77" s="63" t="n">
        <v>0.00570814266551234</v>
      </c>
      <c r="GW77" s="63" t="n">
        <v>0.00726495322240406</v>
      </c>
      <c r="GX77" s="63" t="n">
        <v>0.00842403809130277</v>
      </c>
      <c r="GY77" s="63" t="n">
        <v>0.00974128778706995</v>
      </c>
      <c r="GZ77" s="63" t="n">
        <v>0.0101361322216482</v>
      </c>
      <c r="HA77" s="63" t="n">
        <v>0.0113948668316244</v>
      </c>
      <c r="HB77" s="63" t="n">
        <v>0.0176309683942548</v>
      </c>
      <c r="HC77" t="n">
        <v>0.0167045172279194</v>
      </c>
      <c r="HD77" t="n">
        <v>0.011857914438036</v>
      </c>
      <c r="HE77" t="n">
        <v>0.0100805408481797</v>
      </c>
      <c r="HF77" t="n">
        <v>0.0101762923122892</v>
      </c>
      <c r="HG77" t="n">
        <v>0.00512140086370838</v>
      </c>
    </row>
    <row r="78">
      <c r="A78" s="63" t="s">
        <v>2603</v>
      </c>
      <c r="B78" s="63" t="n">
        <v>0.0211423161880719</v>
      </c>
      <c r="C78" s="63" t="n">
        <v>0.0211423161880719</v>
      </c>
      <c r="D78" s="63" t="n">
        <v>0.0180778739184178</v>
      </c>
      <c r="E78" s="63" t="n">
        <v>0.0189710122932161</v>
      </c>
      <c r="F78" s="63" t="n">
        <v>0.0227137324992552</v>
      </c>
      <c r="G78" s="63" t="n">
        <v>0.0180586907449209</v>
      </c>
      <c r="H78" s="63" t="n">
        <v>0.0140905514626994</v>
      </c>
      <c r="I78" s="63" t="n">
        <v>0.0109324305261673</v>
      </c>
      <c r="J78" s="63" t="n">
        <v>0.0223958696713877</v>
      </c>
      <c r="K78" s="63" t="n">
        <v>0.0118056503343797</v>
      </c>
      <c r="L78" s="63" t="n">
        <v>0.0151750185472448</v>
      </c>
      <c r="M78" s="63" t="n">
        <v>0.013752325272389</v>
      </c>
      <c r="N78" s="63" t="n">
        <v>0.0196605282128579</v>
      </c>
      <c r="O78" s="63" t="n">
        <v>0.0178032007198408</v>
      </c>
      <c r="P78" s="63" t="n">
        <v>0.0134503662541046</v>
      </c>
      <c r="Q78" s="63" t="n">
        <v>0.01894199015515</v>
      </c>
      <c r="R78" s="63" t="n">
        <v>0.0290466581055462</v>
      </c>
      <c r="S78" s="63" t="n">
        <v>0.0347634894223914</v>
      </c>
      <c r="T78" s="63" t="n">
        <v>0.036467007408258</v>
      </c>
      <c r="U78" s="63" t="n">
        <v>0.0294215425531916</v>
      </c>
      <c r="V78" s="63" t="n">
        <v>0.0201302545885138</v>
      </c>
      <c r="W78" s="63" t="n">
        <v>0.0198385479871261</v>
      </c>
      <c r="X78" s="63" t="n">
        <v>0.012778726266232</v>
      </c>
      <c r="Y78" s="63" t="n">
        <v>0.0127707396812424</v>
      </c>
      <c r="Z78" s="63" t="n">
        <v>0.0112982951679612</v>
      </c>
      <c r="AA78" s="63" t="n">
        <v>0.0121197007481295</v>
      </c>
      <c r="AB78" s="63" t="n">
        <v>0.0074409895037697</v>
      </c>
      <c r="AC78" s="63" t="n">
        <v>0.0119839561729604</v>
      </c>
      <c r="AD78" s="63" t="n">
        <v>0.0188505969355697</v>
      </c>
      <c r="AE78" s="63" t="n">
        <v>0.0178850989136106</v>
      </c>
      <c r="AF78" s="63" t="n">
        <v>0.0170115585384043</v>
      </c>
      <c r="AG78" s="63" t="n">
        <v>0.0168644883369231</v>
      </c>
      <c r="AH78" s="63" t="n">
        <v>0.0141511559781875</v>
      </c>
      <c r="AI78" s="63" t="n">
        <v>0.0167088832600097</v>
      </c>
      <c r="AJ78" s="63" t="n">
        <v>0.0152104550024039</v>
      </c>
      <c r="AK78" s="63" t="n">
        <v>0.0143367632496663</v>
      </c>
      <c r="AL78" s="63" t="n">
        <v>0.0238115449915111</v>
      </c>
      <c r="AM78" s="63" t="n">
        <v>0.0228846233572406</v>
      </c>
      <c r="AN78" s="63" t="n">
        <v>0.0338831921533662</v>
      </c>
      <c r="AO78" s="63" t="n">
        <v>0.019522521463013</v>
      </c>
      <c r="AP78" s="63" t="n">
        <v>0.0260314530703272</v>
      </c>
      <c r="AQ78" s="63" t="n">
        <v>0.0274696447309248</v>
      </c>
      <c r="AR78" s="63" t="n">
        <v>0.0288507130612392</v>
      </c>
      <c r="AS78" s="63" t="n">
        <v>0.0272263187748156</v>
      </c>
      <c r="AT78" s="63" t="n">
        <v>0.0324751518498068</v>
      </c>
      <c r="AU78" s="63" t="n">
        <v>0.0215596483604639</v>
      </c>
      <c r="AV78" s="63" t="n">
        <v>0.0135789542569202</v>
      </c>
      <c r="AW78" s="63" t="n">
        <v>0.0157859056719503</v>
      </c>
      <c r="AX78" s="63" t="n">
        <v>0.0168753575287612</v>
      </c>
      <c r="AY78" s="63" t="n">
        <v>0.0160640060005626</v>
      </c>
      <c r="AZ78" s="63" t="n">
        <v>0.0156869982467471</v>
      </c>
      <c r="BA78" s="63" t="n">
        <v>0.0127191787044609</v>
      </c>
      <c r="BB78" s="63" t="n">
        <v>0.00717681887503341</v>
      </c>
      <c r="BC78" s="63" t="n">
        <v>0.010985422048039</v>
      </c>
      <c r="BD78" s="63" t="n">
        <v>0.00969134533493876</v>
      </c>
      <c r="BE78" s="63" t="n">
        <v>0.00759140222797483</v>
      </c>
      <c r="BF78" s="63" t="n">
        <v>0.0145199468852837</v>
      </c>
      <c r="BG78" s="63" t="n">
        <v>0.0095034855598235</v>
      </c>
      <c r="BH78" s="63" t="n">
        <v>0.00932946249894306</v>
      </c>
      <c r="BI78" s="63" t="n">
        <v>0.00994135716280353</v>
      </c>
      <c r="BJ78" s="63" t="n">
        <v>0.0118066692473595</v>
      </c>
      <c r="BK78" s="63" t="n">
        <v>0.00983794714836161</v>
      </c>
      <c r="BL78" s="63" t="n">
        <v>0.00828078911049168</v>
      </c>
      <c r="BM78" s="63" t="n">
        <v>0.00925950776993467</v>
      </c>
      <c r="BN78" s="63" t="n">
        <v>0.00414849484097424</v>
      </c>
      <c r="BO78" s="63" t="n">
        <v>0.00442266949152548</v>
      </c>
      <c r="BP78" s="63" t="n">
        <v>0.00864819258048355</v>
      </c>
      <c r="BQ78" s="63" t="n">
        <v>0.0127042216703699</v>
      </c>
      <c r="BR78" s="63" t="n">
        <v>0.014300095506053</v>
      </c>
      <c r="BS78" s="63" t="n">
        <v>0.0122407430970861</v>
      </c>
      <c r="BT78" s="63" t="n">
        <v>0.0119670152855993</v>
      </c>
      <c r="BU78" s="63" t="n">
        <v>0.00593759316307252</v>
      </c>
      <c r="BV78" s="63" t="n">
        <v>0.00513694401224951</v>
      </c>
      <c r="BW78" s="63" t="n">
        <v>0.00975453942357296</v>
      </c>
      <c r="BX78" s="63" t="n">
        <v>0.0084436441502822</v>
      </c>
      <c r="BY78" s="63" t="n">
        <v>0.011461525468716</v>
      </c>
      <c r="BZ78" s="63" t="n">
        <v>0.013144711102629</v>
      </c>
      <c r="CA78" s="63" t="n">
        <v>0.0135863806541241</v>
      </c>
      <c r="CB78" s="63" t="n">
        <v>0.00938530873948817</v>
      </c>
      <c r="CC78" s="63" t="n">
        <v>0.0129113924050632</v>
      </c>
      <c r="CD78" s="63" t="n">
        <v>0.0141555520210856</v>
      </c>
      <c r="CE78" s="63" t="n">
        <v>0.0103060447192724</v>
      </c>
      <c r="CF78" s="63" t="n">
        <v>0.0135938262296535</v>
      </c>
      <c r="CG78" s="63" t="n">
        <v>0.0157525105563698</v>
      </c>
      <c r="CH78" s="63" t="n">
        <v>0.00420014215865772</v>
      </c>
      <c r="CI78" s="63" t="n">
        <v>0.00604864656170911</v>
      </c>
      <c r="CJ78" s="63" t="n">
        <v>0.00822957530274593</v>
      </c>
      <c r="CK78" s="63" t="n">
        <v>0.0087333474307465</v>
      </c>
      <c r="CL78" s="63" t="n">
        <v>0.00712743433327034</v>
      </c>
      <c r="CM78" s="63" t="n">
        <v>0.0119476302479029</v>
      </c>
      <c r="CN78" s="63" t="n">
        <v>0.00736367937141336</v>
      </c>
      <c r="CO78" s="63" t="n">
        <v>0.00684022460438993</v>
      </c>
      <c r="CP78" s="63" t="n">
        <v>0.00582032042182101</v>
      </c>
      <c r="CQ78" s="63" t="n">
        <v>0.00588745287013337</v>
      </c>
      <c r="CR78" s="63" t="n">
        <v>0.00284631882779762</v>
      </c>
      <c r="CS78" s="63" t="n">
        <v>0.00503687713617551</v>
      </c>
      <c r="CT78" s="63" t="n">
        <v>0.00817373665055787</v>
      </c>
      <c r="CU78" s="63" t="n">
        <v>0.00554306229534074</v>
      </c>
      <c r="CV78" s="63" t="n">
        <v>0.00874938695438932</v>
      </c>
      <c r="CW78" s="63" t="n">
        <v>0.00847902607883944</v>
      </c>
      <c r="CX78" s="63" t="n">
        <v>0.005573018107488</v>
      </c>
      <c r="CY78" s="63" t="n">
        <v>0.00759406282361064</v>
      </c>
      <c r="CZ78" s="63" t="n">
        <v>0.00411099691675232</v>
      </c>
      <c r="DA78" s="63" t="n">
        <v>0.00382880321467827</v>
      </c>
      <c r="DB78" s="63" t="n">
        <v>0.00998867069486398</v>
      </c>
      <c r="DC78" s="63" t="n">
        <v>0.001346071154817</v>
      </c>
      <c r="DD78" s="63" t="n">
        <v>0.00631056178936173</v>
      </c>
      <c r="DE78" s="63" t="n">
        <v>0.00718009610567916</v>
      </c>
      <c r="DF78" s="63" t="n">
        <v>0.00663154404450506</v>
      </c>
      <c r="DG78" s="63" t="n">
        <v>0.00323902938915932</v>
      </c>
      <c r="DH78" s="63" t="n">
        <v>0.00434124363861876</v>
      </c>
      <c r="DI78" s="63" t="n">
        <v>0.00784584370062302</v>
      </c>
      <c r="DJ78" s="63" t="n">
        <v>0.0013335015227145</v>
      </c>
      <c r="DK78" s="63" t="n">
        <v>0.00442708801986802</v>
      </c>
      <c r="DL78" s="63" t="n">
        <v>0.00748929460878278</v>
      </c>
      <c r="DM78" s="63" t="n">
        <v>0.00835837883018264</v>
      </c>
      <c r="DN78" s="63" t="n">
        <v>0.00765418599319223</v>
      </c>
      <c r="DO78" s="63" t="n">
        <v>0.0135468626936204</v>
      </c>
      <c r="DP78" s="63" t="n">
        <v>0.0120015886995113</v>
      </c>
      <c r="DQ78" s="63" t="n">
        <v>0.0114838577571497</v>
      </c>
      <c r="DR78" s="63" t="n">
        <v>0.0127705518160501</v>
      </c>
      <c r="DS78" s="63" t="n">
        <v>0.0106273111903255</v>
      </c>
      <c r="DT78" s="63" t="n">
        <v>0.0107463080168777</v>
      </c>
      <c r="DU78" s="63" t="n">
        <v>0.0124910312438851</v>
      </c>
      <c r="DV78" s="63" t="n">
        <v>0.0119503945885004</v>
      </c>
      <c r="DW78" s="63" t="n">
        <v>0.00389928698752229</v>
      </c>
      <c r="DX78" s="63" t="n">
        <v>0.00259999682927226</v>
      </c>
      <c r="DY78" s="63" t="n">
        <v>0.00192912825540392</v>
      </c>
      <c r="DZ78" s="63" t="n">
        <v>0.005886716222401</v>
      </c>
      <c r="EA78" s="63" t="n">
        <v>0.00902158905485151</v>
      </c>
      <c r="EB78" s="63" t="n">
        <v>0.00726158821974465</v>
      </c>
      <c r="EC78" s="63" t="n">
        <v>0.0084442248911667</v>
      </c>
      <c r="ED78" s="63" t="n">
        <v>0.0142518178339073</v>
      </c>
      <c r="EE78" s="63" t="n">
        <v>0.000769741608307228</v>
      </c>
      <c r="EF78" s="63" t="n">
        <v>0.00663580014176479</v>
      </c>
      <c r="EG78" s="63" t="n">
        <v>0.0078805039926888</v>
      </c>
      <c r="EH78" s="63" t="n">
        <v>0.0127540023486392</v>
      </c>
      <c r="EI78" s="63" t="n">
        <v>0.0143400214293055</v>
      </c>
      <c r="EJ78" s="63" t="n">
        <v>0.0161486369161312</v>
      </c>
      <c r="EK78" s="63" t="n">
        <v>0.017301777170198</v>
      </c>
      <c r="EL78" s="63" t="n">
        <v>0.00905667772505225</v>
      </c>
      <c r="EM78" s="63" t="n">
        <v>0.0128180229170713</v>
      </c>
      <c r="EN78" s="63" t="n">
        <v>0.0160252020271197</v>
      </c>
      <c r="EO78" s="63" t="n">
        <v>0.0163251550283094</v>
      </c>
      <c r="EP78" s="63" t="n">
        <v>0.00714939449005847</v>
      </c>
      <c r="EQ78" s="63" t="n">
        <v>0.0154484393520347</v>
      </c>
      <c r="ER78" s="63" t="n">
        <v>0.0101552468775534</v>
      </c>
      <c r="ES78" s="63" t="n">
        <v>0.0105538864494261</v>
      </c>
      <c r="ET78" s="63" t="n">
        <v>0.0191340143314529</v>
      </c>
      <c r="EU78" s="63" t="n">
        <v>0.0108335203331089</v>
      </c>
      <c r="EV78" s="63" t="n">
        <v>0.0109517408088009</v>
      </c>
      <c r="EW78" s="63" t="n">
        <v>0.0143343377535958</v>
      </c>
      <c r="EX78" s="63" t="n">
        <v>0.0161162292834292</v>
      </c>
      <c r="EY78" s="63" t="n">
        <v>0.0140023199109911</v>
      </c>
      <c r="EZ78" s="63" t="n">
        <v>0.0135171415564557</v>
      </c>
      <c r="FA78" s="63" t="n">
        <v>-0.012012392458567</v>
      </c>
      <c r="FB78" s="63" t="n">
        <v>-0.0128695327800056</v>
      </c>
      <c r="FC78" s="63" t="n">
        <v>0.00230278696268305</v>
      </c>
      <c r="FD78" s="63" t="n">
        <v>0.00520765832106029</v>
      </c>
      <c r="FE78" s="63" t="n">
        <v>0.00720841098491509</v>
      </c>
      <c r="FF78" s="63" t="n">
        <v>0.00997300190848582</v>
      </c>
      <c r="FG78" s="63" t="n">
        <v>0.00672896334788975</v>
      </c>
      <c r="FH78" s="63" t="n">
        <v>0.00527622949881534</v>
      </c>
      <c r="FI78" s="63" t="n">
        <v>0.00841359837875988</v>
      </c>
      <c r="FJ78" s="63" t="n">
        <v>0.010172400167094</v>
      </c>
      <c r="FK78" s="63" t="n">
        <v>0.0121599570825044</v>
      </c>
      <c r="FL78" s="63" t="n">
        <v>0.00511251959983228</v>
      </c>
      <c r="FM78" s="63" t="n">
        <v>-0.00123043120021982</v>
      </c>
      <c r="FN78" s="63" t="n">
        <v>0.0121214787764126</v>
      </c>
      <c r="FO78" s="63" t="n">
        <v>0.0000978101396511555</v>
      </c>
      <c r="FP78" s="63" t="n">
        <v>0.0059549682691471</v>
      </c>
      <c r="FQ78" s="63" t="n">
        <v>0.0122499243831828</v>
      </c>
      <c r="FR78" s="63" t="n">
        <v>0.01140802083111</v>
      </c>
      <c r="FS78" s="63" t="n">
        <v>0.00510683197045636</v>
      </c>
      <c r="FT78" s="63" t="n">
        <v>0.00791526259985931</v>
      </c>
      <c r="FU78" s="63" t="n">
        <v>0.00578046722839609</v>
      </c>
      <c r="FV78" s="63" t="n">
        <v>0.00799436666390529</v>
      </c>
      <c r="FW78" s="63" t="n">
        <v>0.00310252722416271</v>
      </c>
      <c r="FX78" s="63" t="n">
        <v>0.00531533561377273</v>
      </c>
      <c r="FY78" s="63" t="n">
        <v>-0.000876111694053661</v>
      </c>
      <c r="FZ78" s="63" t="n">
        <v>-0.00918684680091764</v>
      </c>
      <c r="GA78" s="63" t="n">
        <v>0.0062671084858088</v>
      </c>
      <c r="GB78" s="63" t="n">
        <v>0.000634057044680558</v>
      </c>
      <c r="GC78" s="63" t="n">
        <v>-0.00386325310439983</v>
      </c>
      <c r="GD78" s="63" t="n">
        <v>-0.00802322837473191</v>
      </c>
      <c r="GE78" s="63" t="n">
        <v>0.0075606350519728</v>
      </c>
      <c r="GF78" s="63" t="n">
        <v>0.00314116777531415</v>
      </c>
      <c r="GG78" s="63" t="n">
        <v>0.00487096047972813</v>
      </c>
      <c r="GH78" s="63" t="n">
        <v>0.00922625715391368</v>
      </c>
      <c r="GI78" s="63" t="n">
        <v>0.00180618340329364</v>
      </c>
      <c r="GJ78" s="63" t="n">
        <v>0.00887362388324275</v>
      </c>
      <c r="GK78" s="63" t="n">
        <v>0.0128189768779201</v>
      </c>
      <c r="GL78" s="63" t="n">
        <v>0.0129228767447362</v>
      </c>
      <c r="GM78" s="63" t="n">
        <v>0.0101986200722077</v>
      </c>
      <c r="GN78" s="63" t="n">
        <v>0.00897819992871396</v>
      </c>
      <c r="GO78" s="63" t="n">
        <v>0.00437277422927473</v>
      </c>
      <c r="GP78" s="63" t="n">
        <v>-0.0043157124252593</v>
      </c>
      <c r="GQ78" s="63" t="n">
        <v>0.0068453261793151</v>
      </c>
      <c r="GR78" s="63" t="n">
        <v>0.0037549781907833</v>
      </c>
      <c r="GS78" s="63" t="n">
        <v>0.00606484280532049</v>
      </c>
      <c r="GT78" s="63" t="n">
        <v>0.0128922608875284</v>
      </c>
      <c r="GU78" s="63" t="n">
        <v>-0.0021136357315682</v>
      </c>
      <c r="GV78" s="63" t="n">
        <v>0.012049088189664</v>
      </c>
      <c r="GW78" s="63" t="n">
        <v>0.012502294841197</v>
      </c>
      <c r="GX78" s="63" t="n">
        <v>0.0223296041776213</v>
      </c>
      <c r="GY78" s="63" t="n">
        <v>0.0184543076309138</v>
      </c>
      <c r="GZ78" s="63" t="n">
        <v>0.0158298939449348</v>
      </c>
      <c r="HA78" s="63" t="n">
        <v>0.0190975793732429</v>
      </c>
      <c r="HB78" s="63" t="n">
        <v>0.022011573528917</v>
      </c>
      <c r="HC78" t="n">
        <v>0.0327630052094907</v>
      </c>
      <c r="HD78" t="n">
        <v>0.00418360028687559</v>
      </c>
      <c r="HE78" t="n">
        <v>0.00676903543228979</v>
      </c>
      <c r="HF78" t="n">
        <v>-0.0000157644165589277</v>
      </c>
      <c r="HG78" t="n">
        <v>-0.00724386360411766</v>
      </c>
    </row>
    <row r="79">
      <c r="A79" s="63" t="s">
        <v>2604</v>
      </c>
      <c r="B79" s="63" t="n">
        <v>0.0198894115705208</v>
      </c>
      <c r="C79" s="63" t="n">
        <v>0.0198894115705208</v>
      </c>
      <c r="D79" s="63" t="n">
        <v>0.0176403948859039</v>
      </c>
      <c r="E79" s="63" t="n">
        <v>0.0168575063613232</v>
      </c>
      <c r="F79" s="63" t="n">
        <v>0.0245542696277761</v>
      </c>
      <c r="G79" s="63" t="n">
        <v>0.0187757594260418</v>
      </c>
      <c r="H79" s="63" t="n">
        <v>0.0150584357207071</v>
      </c>
      <c r="I79" s="63" t="n">
        <v>0.00907816074987089</v>
      </c>
      <c r="J79" s="63" t="n">
        <v>0.0252340550029255</v>
      </c>
      <c r="K79" s="63" t="n">
        <v>0.0131269173146893</v>
      </c>
      <c r="L79" s="63" t="n">
        <v>0.0155622843461729</v>
      </c>
      <c r="M79" s="63" t="n">
        <v>0.0124115933989739</v>
      </c>
      <c r="N79" s="63" t="n">
        <v>0.0197246763920278</v>
      </c>
      <c r="O79" s="63" t="n">
        <v>0.0169252468265162</v>
      </c>
      <c r="P79" s="63" t="n">
        <v>0.0115580212667592</v>
      </c>
      <c r="Q79" s="63" t="n">
        <v>0.016779838077827</v>
      </c>
      <c r="R79" s="63" t="n">
        <v>0.0242727798112117</v>
      </c>
      <c r="S79" s="63" t="n">
        <v>0.0268948655256722</v>
      </c>
      <c r="T79" s="63" t="n">
        <v>0.0287545787545787</v>
      </c>
      <c r="U79" s="63" t="n">
        <v>0.0261705536763399</v>
      </c>
      <c r="V79" s="63" t="n">
        <v>0.0199514226231783</v>
      </c>
      <c r="W79" s="63" t="n">
        <v>0.0240970686624711</v>
      </c>
      <c r="X79" s="63" t="n">
        <v>0.0153914295205402</v>
      </c>
      <c r="Y79" s="63" t="n">
        <v>0.0145583424209379</v>
      </c>
      <c r="Z79" s="63" t="n">
        <v>0.0130058580104262</v>
      </c>
      <c r="AA79" s="63" t="n">
        <v>0.0130510902435141</v>
      </c>
      <c r="AB79" s="63" t="n">
        <v>0.00874574495941349</v>
      </c>
      <c r="AC79" s="63" t="n">
        <v>0.0132385006749038</v>
      </c>
      <c r="AD79" s="63" t="n">
        <v>0.0202900035866169</v>
      </c>
      <c r="AE79" s="63" t="n">
        <v>0.0198865063024156</v>
      </c>
      <c r="AF79" s="63" t="n">
        <v>0.0178738490324486</v>
      </c>
      <c r="AG79" s="63" t="n">
        <v>0.0183339783281733</v>
      </c>
      <c r="AH79" s="63" t="n">
        <v>0.0145361265498076</v>
      </c>
      <c r="AI79" s="63" t="n">
        <v>0.0160603080957062</v>
      </c>
      <c r="AJ79" s="63" t="n">
        <v>0.0142857142857145</v>
      </c>
      <c r="AK79" s="63" t="n">
        <v>0.013402998636983</v>
      </c>
      <c r="AL79" s="63" t="n">
        <v>0.0245684824030488</v>
      </c>
      <c r="AM79" s="63" t="n">
        <v>0.021835207631383</v>
      </c>
      <c r="AN79" s="63" t="n">
        <v>0.035157588215142</v>
      </c>
      <c r="AO79" s="63" t="n">
        <v>0.0171679146154802</v>
      </c>
      <c r="AP79" s="63" t="n">
        <v>0.0257035952497153</v>
      </c>
      <c r="AQ79" s="63" t="n">
        <v>0.0271609833465505</v>
      </c>
      <c r="AR79" s="63" t="n">
        <v>0.0277938621887666</v>
      </c>
      <c r="AS79" s="63" t="n">
        <v>0.0265915492957747</v>
      </c>
      <c r="AT79" s="63" t="n">
        <v>0.0335491896242637</v>
      </c>
      <c r="AU79" s="63" t="n">
        <v>0.0208849557522124</v>
      </c>
      <c r="AV79" s="63" t="n">
        <v>0.0119625520110958</v>
      </c>
      <c r="AW79" s="63" t="n">
        <v>0.0153503512078121</v>
      </c>
      <c r="AX79" s="63" t="n">
        <v>0.0175142577531806</v>
      </c>
      <c r="AY79" s="63" t="n">
        <v>0.0159525072963651</v>
      </c>
      <c r="AZ79" s="63" t="n">
        <v>0.0166160676394738</v>
      </c>
      <c r="BA79" s="63" t="n">
        <v>0.014995825573181</v>
      </c>
      <c r="BB79" s="63" t="n">
        <v>0.00860514410452717</v>
      </c>
      <c r="BC79" s="63" t="n">
        <v>0.0136444904488568</v>
      </c>
      <c r="BD79" s="63" t="n">
        <v>0.0116969922020052</v>
      </c>
      <c r="BE79" s="63" t="n">
        <v>0.00939010215941738</v>
      </c>
      <c r="BF79" s="63" t="n">
        <v>0.0175146207690677</v>
      </c>
      <c r="BG79" s="63" t="n">
        <v>0.0108996694362549</v>
      </c>
      <c r="BH79" s="63" t="n">
        <v>0.010752688172043</v>
      </c>
      <c r="BI79" s="63" t="n">
        <v>0.0118041387350627</v>
      </c>
      <c r="BJ79" s="63" t="n">
        <v>0.0132219501656343</v>
      </c>
      <c r="BK79" s="63" t="n">
        <v>0.0114288963438904</v>
      </c>
      <c r="BL79" s="63" t="n">
        <v>0.00927591634809977</v>
      </c>
      <c r="BM79" s="63" t="n">
        <v>0.0100818804656604</v>
      </c>
      <c r="BN79" s="63" t="n">
        <v>0.00363957207455612</v>
      </c>
      <c r="BO79" s="63" t="n">
        <v>0.00302197802197801</v>
      </c>
      <c r="BP79" s="63" t="n">
        <v>0.00854560394412496</v>
      </c>
      <c r="BQ79" s="63" t="n">
        <v>0.0131714735755799</v>
      </c>
      <c r="BR79" s="63" t="n">
        <v>0.0162167957755917</v>
      </c>
      <c r="BS79" s="63" t="n">
        <v>0.013135682633467</v>
      </c>
      <c r="BT79" s="63" t="n">
        <v>0.0127050247331426</v>
      </c>
      <c r="BU79" s="63" t="n">
        <v>0.00611856650727538</v>
      </c>
      <c r="BV79" s="63" t="n">
        <v>0.00442048242027782</v>
      </c>
      <c r="BW79" s="63" t="n">
        <v>0.0107863339184411</v>
      </c>
      <c r="BX79" s="63" t="n">
        <v>0.00890947071703629</v>
      </c>
      <c r="BY79" s="63" t="n">
        <v>0.012946840621648</v>
      </c>
      <c r="BZ79" s="63" t="n">
        <v>0.0151701718957789</v>
      </c>
      <c r="CA79" s="63" t="n">
        <v>0.0148949590024743</v>
      </c>
      <c r="CB79" s="63" t="n">
        <v>0.00984797781814706</v>
      </c>
      <c r="CC79" s="63" t="n">
        <v>0.0146989206589661</v>
      </c>
      <c r="CD79" s="63" t="n">
        <v>0.0158389512234949</v>
      </c>
      <c r="CE79" s="63" t="n">
        <v>0.0106778726922017</v>
      </c>
      <c r="CF79" s="63" t="n">
        <v>0.0145184377343059</v>
      </c>
      <c r="CG79" s="63" t="n">
        <v>0.0189465197527545</v>
      </c>
      <c r="CH79" s="63" t="n">
        <v>0.00474746142687588</v>
      </c>
      <c r="CI79" s="63" t="n">
        <v>0.00627816423852656</v>
      </c>
      <c r="CJ79" s="63" t="n">
        <v>0.00954327079846085</v>
      </c>
      <c r="CK79" s="63" t="n">
        <v>0.0113910422049959</v>
      </c>
      <c r="CL79" s="63" t="n">
        <v>0.00941046221976194</v>
      </c>
      <c r="CM79" s="63" t="n">
        <v>0.0136044377886988</v>
      </c>
      <c r="CN79" s="63" t="n">
        <v>0.00855252205759949</v>
      </c>
      <c r="CO79" s="63" t="n">
        <v>0.00732457135783116</v>
      </c>
      <c r="CP79" s="63" t="n">
        <v>0.00546884601204356</v>
      </c>
      <c r="CQ79" s="63" t="n">
        <v>0.00590763714885201</v>
      </c>
      <c r="CR79" s="63" t="n">
        <v>0.00326049535227524</v>
      </c>
      <c r="CS79" s="63" t="n">
        <v>0.00510698425514744</v>
      </c>
      <c r="CT79" s="63" t="n">
        <v>0.00837467113851353</v>
      </c>
      <c r="CU79" s="63" t="n">
        <v>0.00581557458673565</v>
      </c>
      <c r="CV79" s="63" t="n">
        <v>0.00873232743257679</v>
      </c>
      <c r="CW79" s="63" t="n">
        <v>0.00853895530298576</v>
      </c>
      <c r="CX79" s="63" t="n">
        <v>0.00459340573786449</v>
      </c>
      <c r="CY79" s="63" t="n">
        <v>0.00769171155112969</v>
      </c>
      <c r="CZ79" s="63" t="n">
        <v>0.00378766030262812</v>
      </c>
      <c r="DA79" s="63" t="n">
        <v>0.00339028501379102</v>
      </c>
      <c r="DB79" s="63" t="n">
        <v>0.0110146034170089</v>
      </c>
      <c r="DC79" s="63" t="n">
        <v>0.00141610966353234</v>
      </c>
      <c r="DD79" s="63" t="n">
        <v>0.00661802138129985</v>
      </c>
      <c r="DE79" s="63" t="n">
        <v>0.00811043680227774</v>
      </c>
      <c r="DF79" s="63" t="n">
        <v>0.00685605990226867</v>
      </c>
      <c r="DG79" s="63" t="n">
        <v>0.00239896659900363</v>
      </c>
      <c r="DH79" s="63" t="n">
        <v>0.00476804123711339</v>
      </c>
      <c r="DI79" s="63" t="n">
        <v>0.00817164110738555</v>
      </c>
      <c r="DJ79" s="63" t="n">
        <v>0.00158109950022722</v>
      </c>
      <c r="DK79" s="63" t="n">
        <v>0.00531644650892726</v>
      </c>
      <c r="DL79" s="63" t="n">
        <v>0.00779713022290407</v>
      </c>
      <c r="DM79" s="63" t="n">
        <v>0.00900836362985125</v>
      </c>
      <c r="DN79" s="63" t="n">
        <v>0.00853745118920823</v>
      </c>
      <c r="DO79" s="63" t="n">
        <v>0.0149944562749689</v>
      </c>
      <c r="DP79" s="63" t="n">
        <v>0.0138539697952247</v>
      </c>
      <c r="DQ79" s="63" t="n">
        <v>0.0121938705705296</v>
      </c>
      <c r="DR79" s="63" t="n">
        <v>0.0139562389118866</v>
      </c>
      <c r="DS79" s="63" t="n">
        <v>0.0104480845178383</v>
      </c>
      <c r="DT79" s="63" t="n">
        <v>0.0117418120650419</v>
      </c>
      <c r="DU79" s="63" t="n">
        <v>0.014083129584352</v>
      </c>
      <c r="DV79" s="63" t="n">
        <v>0.0133571221911468</v>
      </c>
      <c r="DW79" s="63" t="n">
        <v>0.00421920850186375</v>
      </c>
      <c r="DX79" s="63" t="n">
        <v>0.00247982183190931</v>
      </c>
      <c r="DY79" s="63" t="n">
        <v>0.0011029180059241</v>
      </c>
      <c r="DZ79" s="63" t="n">
        <v>0.00624822940602487</v>
      </c>
      <c r="EA79" s="63" t="n">
        <v>0.00988503949323527</v>
      </c>
      <c r="EB79" s="63" t="n">
        <v>0.0082549909396441</v>
      </c>
      <c r="EC79" s="63" t="n">
        <v>0.0100614439324116</v>
      </c>
      <c r="ED79" s="63" t="n">
        <v>0.0157250399209186</v>
      </c>
      <c r="EE79" s="63" t="n">
        <v>0.000703708694545391</v>
      </c>
      <c r="EF79" s="63" t="n">
        <v>0.00791489616374408</v>
      </c>
      <c r="EG79" s="63" t="n">
        <v>0.00912936985081281</v>
      </c>
      <c r="EH79" s="63" t="n">
        <v>0.0142247719917623</v>
      </c>
      <c r="EI79" s="63" t="n">
        <v>0.0133870944348558</v>
      </c>
      <c r="EJ79" s="63" t="n">
        <v>0.0135823672534707</v>
      </c>
      <c r="EK79" s="63" t="n">
        <v>0.0157302418842402</v>
      </c>
      <c r="EL79" s="63" t="n">
        <v>0.00920300835499699</v>
      </c>
      <c r="EM79" s="63" t="n">
        <v>0.0114195192506372</v>
      </c>
      <c r="EN79" s="63" t="n">
        <v>0.0145456526476355</v>
      </c>
      <c r="EO79" s="63" t="n">
        <v>0.0169011437469795</v>
      </c>
      <c r="EP79" s="63" t="n">
        <v>0.00737944053543838</v>
      </c>
      <c r="EQ79" s="63" t="n">
        <v>0.0138513956231163</v>
      </c>
      <c r="ER79" s="63" t="n">
        <v>0.00925459175100496</v>
      </c>
      <c r="ES79" s="63" t="n">
        <v>0.00746641394413627</v>
      </c>
      <c r="ET79" s="63" t="n">
        <v>0.0176569292960111</v>
      </c>
      <c r="EU79" s="63" t="n">
        <v>0.0109174942227219</v>
      </c>
      <c r="EV79" s="63" t="n">
        <v>0.0112567806348776</v>
      </c>
      <c r="EW79" s="63" t="n">
        <v>0.0149560117302052</v>
      </c>
      <c r="EX79" s="63" t="n">
        <v>0.0177333140710778</v>
      </c>
      <c r="EY79" s="63" t="n">
        <v>0.0155434898328541</v>
      </c>
      <c r="EZ79" s="63" t="n">
        <v>0.0136632071845406</v>
      </c>
      <c r="FA79" s="63" t="n">
        <v>-0.0192360728075015</v>
      </c>
      <c r="FB79" s="63" t="n">
        <v>-0.0174692442882249</v>
      </c>
      <c r="FC79" s="63" t="n">
        <v>0.0050680308613269</v>
      </c>
      <c r="FD79" s="63" t="n">
        <v>0.00868492240520147</v>
      </c>
      <c r="FE79" s="63" t="n">
        <v>0.00912769361061438</v>
      </c>
      <c r="FF79" s="63" t="n">
        <v>0.0116094740768369</v>
      </c>
      <c r="FG79" s="63" t="n">
        <v>0.00727059040420341</v>
      </c>
      <c r="FH79" s="63" t="n">
        <v>0.00575389789405056</v>
      </c>
      <c r="FI79" s="63" t="n">
        <v>0.00931507472532478</v>
      </c>
      <c r="FJ79" s="63" t="n">
        <v>0.0111109859027958</v>
      </c>
      <c r="FK79" s="63" t="n">
        <v>0.0126160464520155</v>
      </c>
      <c r="FL79" s="63" t="n">
        <v>0.00373105581175226</v>
      </c>
      <c r="FM79" s="63" t="n">
        <v>-0.00362946555845511</v>
      </c>
      <c r="FN79" s="63" t="n">
        <v>0.0132061144309814</v>
      </c>
      <c r="FO79" s="63" t="n">
        <v>-0.00160752495465255</v>
      </c>
      <c r="FP79" s="63" t="n">
        <v>0.00607056212534962</v>
      </c>
      <c r="FQ79" s="63" t="n">
        <v>0.0145225299263601</v>
      </c>
      <c r="FR79" s="63" t="n">
        <v>0.0129929652526115</v>
      </c>
      <c r="FS79" s="63" t="n">
        <v>0.00514525615799832</v>
      </c>
      <c r="FT79" s="63" t="n">
        <v>0.00845825307763159</v>
      </c>
      <c r="FU79" s="63" t="n">
        <v>0.00543929579804026</v>
      </c>
      <c r="FV79" s="63" t="n">
        <v>0.00849679950443938</v>
      </c>
      <c r="FW79" s="63" t="n">
        <v>0.00283570324416726</v>
      </c>
      <c r="FX79" s="63" t="n">
        <v>0.00545120457329529</v>
      </c>
      <c r="FY79" s="63" t="n">
        <v>-0.00141125347736915</v>
      </c>
      <c r="FZ79" s="63" t="n">
        <v>-0.0110619693965737</v>
      </c>
      <c r="GA79" s="63" t="n">
        <v>0.0067237603709378</v>
      </c>
      <c r="GB79" s="63" t="n">
        <v>0.000163397024131706</v>
      </c>
      <c r="GC79" s="63" t="n">
        <v>-0.00456415859174775</v>
      </c>
      <c r="GD79" s="63" t="n">
        <v>-0.00924197353574718</v>
      </c>
      <c r="GE79" s="63" t="n">
        <v>0.00746461812421706</v>
      </c>
      <c r="GF79" s="63" t="n">
        <v>0.00368924057136977</v>
      </c>
      <c r="GG79" s="63" t="n">
        <v>0.00489408102878097</v>
      </c>
      <c r="GH79" s="63" t="n">
        <v>0.00986275688508043</v>
      </c>
      <c r="GI79" s="63" t="n">
        <v>0.00103919689249876</v>
      </c>
      <c r="GJ79" s="63" t="n">
        <v>0.00897014654598971</v>
      </c>
      <c r="GK79" s="63" t="n">
        <v>0.0144943461062053</v>
      </c>
      <c r="GL79" s="63" t="n">
        <v>0.0137457044673539</v>
      </c>
      <c r="GM79" s="63" t="n">
        <v>0.00959642562284491</v>
      </c>
      <c r="GN79" s="63" t="n">
        <v>0.00951483024349886</v>
      </c>
      <c r="GO79" s="63" t="n">
        <v>0.00306865398543832</v>
      </c>
      <c r="GP79" s="63" t="n">
        <v>-0.00619453892488653</v>
      </c>
      <c r="GQ79" s="63" t="n">
        <v>0.00597502915814219</v>
      </c>
      <c r="GR79" s="63" t="n">
        <v>0.00366826004732612</v>
      </c>
      <c r="GS79" s="63" t="n">
        <v>0.00715820969009506</v>
      </c>
      <c r="GT79" s="63" t="n">
        <v>0.0152770073987722</v>
      </c>
      <c r="GU79" s="63" t="n">
        <v>-0.00186121451191723</v>
      </c>
      <c r="GV79" s="63" t="n">
        <v>0.0124961732208955</v>
      </c>
      <c r="GW79" s="63" t="n">
        <v>0.0140645043063954</v>
      </c>
      <c r="GX79" s="63" t="n">
        <v>0.0236909871244635</v>
      </c>
      <c r="GY79" s="63" t="n">
        <v>0.017361448228991</v>
      </c>
      <c r="GZ79" s="63" t="n">
        <v>0.0148268323153804</v>
      </c>
      <c r="HA79" s="63" t="n">
        <v>0.0177904302702334</v>
      </c>
      <c r="HB79" s="63" t="n">
        <v>0.0212004636551482</v>
      </c>
      <c r="HC79" t="n">
        <v>0.0334353254700686</v>
      </c>
      <c r="HD79" t="n">
        <v>0.00128936749361297</v>
      </c>
      <c r="HE79" t="n">
        <v>0.00612058344262945</v>
      </c>
      <c r="HF79" t="n">
        <v>-0.0026861544538811</v>
      </c>
      <c r="HG79" t="n">
        <v>-0.00902285420049909</v>
      </c>
    </row>
    <row r="80">
      <c r="A80" s="63" t="s">
        <v>2605</v>
      </c>
      <c r="B80" s="63" t="n">
        <v>0.0251540041067762</v>
      </c>
      <c r="C80" s="63" t="n">
        <v>0.0251540041067762</v>
      </c>
      <c r="D80" s="63" t="n">
        <v>0.0193415122684026</v>
      </c>
      <c r="E80" s="63" t="n">
        <v>0.0254221676389317</v>
      </c>
      <c r="F80" s="63" t="n">
        <v>0.0168273549314328</v>
      </c>
      <c r="G80" s="63" t="n">
        <v>0.0159599528857479</v>
      </c>
      <c r="H80" s="63" t="n">
        <v>0.0108979189612195</v>
      </c>
      <c r="I80" s="63" t="n">
        <v>0.0173175067377715</v>
      </c>
      <c r="J80" s="63" t="n">
        <v>0.0127952201116059</v>
      </c>
      <c r="K80" s="63" t="n">
        <v>0.00701246660730193</v>
      </c>
      <c r="L80" s="63" t="n">
        <v>0.0138720017685419</v>
      </c>
      <c r="M80" s="63" t="n">
        <v>0.0186971926955575</v>
      </c>
      <c r="N80" s="63" t="n">
        <v>0.0192636986301369</v>
      </c>
      <c r="O80" s="63" t="n">
        <v>0.021052078958421</v>
      </c>
      <c r="P80" s="63" t="n">
        <v>0.0203609440074037</v>
      </c>
      <c r="Q80" s="63" t="n">
        <v>0.0268581506676746</v>
      </c>
      <c r="R80" s="63" t="n">
        <v>0.0463735400922565</v>
      </c>
      <c r="S80" s="63" t="n">
        <v>0.0628429395488439</v>
      </c>
      <c r="T80" s="63" t="n">
        <v>0.0638926885231434</v>
      </c>
      <c r="U80" s="63" t="n">
        <v>0.0415577951972128</v>
      </c>
      <c r="V80" s="63" t="n">
        <v>0.0213037072432605</v>
      </c>
      <c r="W80" s="63" t="n">
        <v>0.00491266375545862</v>
      </c>
      <c r="X80" s="63" t="n">
        <v>0.00318150073717693</v>
      </c>
      <c r="Y80" s="63" t="n">
        <v>0.00607209158415833</v>
      </c>
      <c r="Z80" s="63" t="n">
        <v>0.0049206166147695</v>
      </c>
      <c r="AA80" s="63" t="n">
        <v>0.00856891473164767</v>
      </c>
      <c r="AB80" s="63" t="n">
        <v>0.00219988621278211</v>
      </c>
      <c r="AC80" s="63" t="n">
        <v>0.00677440108995953</v>
      </c>
      <c r="AD80" s="63" t="n">
        <v>0.0129313585444704</v>
      </c>
      <c r="AE80" s="63" t="n">
        <v>0.00987159504193569</v>
      </c>
      <c r="AF80" s="63" t="n">
        <v>0.0134499485521093</v>
      </c>
      <c r="AG80" s="63" t="n">
        <v>0.0106969323373705</v>
      </c>
      <c r="AH80" s="63" t="n">
        <v>0.0124134467046964</v>
      </c>
      <c r="AI80" s="63" t="n">
        <v>0.0196321627272404</v>
      </c>
      <c r="AJ80" s="63" t="n">
        <v>0.0191498974733257</v>
      </c>
      <c r="AK80" s="63" t="n">
        <v>0.0178693220570181</v>
      </c>
      <c r="AL80" s="63" t="n">
        <v>0.0206043956043958</v>
      </c>
      <c r="AM80" s="63" t="n">
        <v>0.0271476873584349</v>
      </c>
      <c r="AN80" s="63" t="n">
        <v>0.0292106104186642</v>
      </c>
      <c r="AO80" s="63" t="n">
        <v>0.0283815675071419</v>
      </c>
      <c r="AP80" s="63" t="n">
        <v>0.0272963343197052</v>
      </c>
      <c r="AQ80" s="63" t="n">
        <v>0.0287167127153021</v>
      </c>
      <c r="AR80" s="63" t="n">
        <v>0.0328580816594759</v>
      </c>
      <c r="AS80" s="63" t="n">
        <v>0.0295997123018616</v>
      </c>
      <c r="AT80" s="63" t="n">
        <v>0.0283188693946641</v>
      </c>
      <c r="AU80" s="63" t="n">
        <v>0.023907193060382</v>
      </c>
      <c r="AV80" s="63" t="n">
        <v>0.0204909666224353</v>
      </c>
      <c r="AW80" s="63" t="n">
        <v>0.0178040059013278</v>
      </c>
      <c r="AX80" s="63" t="n">
        <v>0.0140284499914012</v>
      </c>
      <c r="AY80" s="63" t="n">
        <v>0.0167417744827252</v>
      </c>
      <c r="AZ80" s="63" t="n">
        <v>0.0117955439056356</v>
      </c>
      <c r="BA80" s="63" t="n">
        <v>0.00254357041921804</v>
      </c>
      <c r="BB80" s="63" t="n">
        <v>0.000916181168953312</v>
      </c>
      <c r="BC80" s="63" t="n">
        <v>-0.00133780834135244</v>
      </c>
      <c r="BD80" s="63" t="n">
        <v>0.000564042303172752</v>
      </c>
      <c r="BE80" s="63" t="n">
        <v>-0.000281862169399183</v>
      </c>
      <c r="BF80" s="63" t="n">
        <v>0.00108077627931014</v>
      </c>
      <c r="BG80" s="63" t="n">
        <v>0.00354393541119036</v>
      </c>
      <c r="BH80" s="63" t="n">
        <v>0.00322739072475975</v>
      </c>
      <c r="BI80" s="63" t="n">
        <v>0.00202811385411583</v>
      </c>
      <c r="BJ80" s="63" t="n">
        <v>0.00556020844965555</v>
      </c>
      <c r="BK80" s="63" t="n">
        <v>0.00310020128172495</v>
      </c>
      <c r="BL80" s="63" t="n">
        <v>0.00408238577392339</v>
      </c>
      <c r="BM80" s="63" t="n">
        <v>0.00597234345568975</v>
      </c>
      <c r="BN80" s="63" t="n">
        <v>0.00621089646983619</v>
      </c>
      <c r="BO80" s="63" t="n">
        <v>0.0103027277265919</v>
      </c>
      <c r="BP80" s="63" t="n">
        <v>0.00909703504043113</v>
      </c>
      <c r="BQ80" s="63" t="n">
        <v>0.0108180300500835</v>
      </c>
      <c r="BR80" s="63" t="n">
        <v>0.00640813899715931</v>
      </c>
      <c r="BS80" s="63" t="n">
        <v>0.00842413898735295</v>
      </c>
      <c r="BT80" s="63" t="n">
        <v>0.00889621802243568</v>
      </c>
      <c r="BU80" s="63" t="n">
        <v>0.00529066391380084</v>
      </c>
      <c r="BV80" s="63" t="n">
        <v>0.0080439851956442</v>
      </c>
      <c r="BW80" s="63" t="n">
        <v>0.00551794392920057</v>
      </c>
      <c r="BX80" s="63" t="n">
        <v>0.0064585575888052</v>
      </c>
      <c r="BY80" s="63" t="n">
        <v>0.00526370976197965</v>
      </c>
      <c r="BZ80" s="63" t="n">
        <v>0.00483978638184235</v>
      </c>
      <c r="CA80" s="63" t="n">
        <v>0.00811742235509039</v>
      </c>
      <c r="CB80" s="63" t="n">
        <v>0.00741366173109004</v>
      </c>
      <c r="CC80" s="63" t="n">
        <v>0.00553976982358595</v>
      </c>
      <c r="CD80" s="63" t="n">
        <v>0.00719658467168127</v>
      </c>
      <c r="CE80" s="63" t="n">
        <v>0.00882044243500735</v>
      </c>
      <c r="CF80" s="63" t="n">
        <v>0.00970368740121241</v>
      </c>
      <c r="CG80" s="63" t="n">
        <v>0.00267506836285802</v>
      </c>
      <c r="CH80" s="63" t="n">
        <v>0.00195648307345708</v>
      </c>
      <c r="CI80" s="63" t="n">
        <v>0.00514792899408278</v>
      </c>
      <c r="CJ80" s="63" t="n">
        <v>0.00266870744294656</v>
      </c>
      <c r="CK80" s="63" t="n">
        <v>-0.00250503943480052</v>
      </c>
      <c r="CL80" s="63" t="n">
        <v>-0.00260942926092333</v>
      </c>
      <c r="CM80" s="63" t="n">
        <v>0.00472106381304593</v>
      </c>
      <c r="CN80" s="63" t="n">
        <v>0.00205576004385621</v>
      </c>
      <c r="CO80" s="63" t="n">
        <v>0.00455247064340281</v>
      </c>
      <c r="CP80" s="63" t="n">
        <v>0.00742988291126934</v>
      </c>
      <c r="CQ80" s="63" t="n">
        <v>0.00583056606687782</v>
      </c>
      <c r="CR80" s="63" t="n">
        <v>0.00101731352451151</v>
      </c>
      <c r="CS80" s="63" t="n">
        <v>0.00467872140515047</v>
      </c>
      <c r="CT80" s="63" t="n">
        <v>0.00729077202023087</v>
      </c>
      <c r="CU80" s="63" t="n">
        <v>0.00433901131174563</v>
      </c>
      <c r="CV80" s="63" t="n">
        <v>0.00875372599328372</v>
      </c>
      <c r="CW80" s="63" t="n">
        <v>0.00832242378904069</v>
      </c>
      <c r="CX80" s="63" t="n">
        <v>0.00997867012890663</v>
      </c>
      <c r="CY80" s="63" t="n">
        <v>0.00716213982700675</v>
      </c>
      <c r="CZ80" s="63" t="n">
        <v>0.00550662801086732</v>
      </c>
      <c r="DA80" s="63" t="n">
        <v>0.00576661528697064</v>
      </c>
      <c r="DB80" s="63" t="n">
        <v>0.00537295133692739</v>
      </c>
      <c r="DC80" s="63" t="n">
        <v>0.00109395455605177</v>
      </c>
      <c r="DD80" s="63" t="n">
        <v>0.00498011536670129</v>
      </c>
      <c r="DE80" s="63" t="n">
        <v>0.00322638146167553</v>
      </c>
      <c r="DF80" s="63" t="n">
        <v>0.00565021943462263</v>
      </c>
      <c r="DG80" s="63" t="n">
        <v>0.00681990847894842</v>
      </c>
      <c r="DH80" s="63" t="n">
        <v>0.00254452926208648</v>
      </c>
      <c r="DI80" s="63" t="n">
        <v>0.00642394538771218</v>
      </c>
      <c r="DJ80" s="63" t="n">
        <v>0.000347844235351502</v>
      </c>
      <c r="DK80" s="63" t="n">
        <v>0.000608515743171445</v>
      </c>
      <c r="DL80" s="63" t="n">
        <v>0.00618571031415072</v>
      </c>
      <c r="DM80" s="63" t="n">
        <v>0.0056296193962837</v>
      </c>
      <c r="DN80" s="63" t="n">
        <v>0.00401827111309538</v>
      </c>
      <c r="DO80" s="63" t="n">
        <v>0.00740576041595409</v>
      </c>
      <c r="DP80" s="63" t="n">
        <v>0.00422743247143509</v>
      </c>
      <c r="DQ80" s="63" t="n">
        <v>0.00852071005917177</v>
      </c>
      <c r="DR80" s="63" t="n">
        <v>0.00791229423006001</v>
      </c>
      <c r="DS80" s="63" t="n">
        <v>0.0113927419086586</v>
      </c>
      <c r="DT80" s="63" t="n">
        <v>0.0065448685270757</v>
      </c>
      <c r="DU80" s="63" t="n">
        <v>0.00588148801646815</v>
      </c>
      <c r="DV80" s="63" t="n">
        <v>0.00617193717617615</v>
      </c>
      <c r="DW80" s="63" t="n">
        <v>0.00256662738704416</v>
      </c>
      <c r="DX80" s="63" t="n">
        <v>0.00313969214915955</v>
      </c>
      <c r="DY80" s="63" t="n">
        <v>0.00537694814053902</v>
      </c>
      <c r="DZ80" s="63" t="n">
        <v>0.00439030620390168</v>
      </c>
      <c r="EA80" s="63" t="n">
        <v>0.00543607839397264</v>
      </c>
      <c r="EB80" s="63" t="n">
        <v>0.00306695122915168</v>
      </c>
      <c r="EC80" s="63" t="n">
        <v>0.00173367586565587</v>
      </c>
      <c r="ED80" s="63" t="n">
        <v>0.00829150867697726</v>
      </c>
      <c r="EE80" s="63" t="n">
        <v>0.00104547014948664</v>
      </c>
      <c r="EF80" s="63" t="n">
        <v>0.00126260658114186</v>
      </c>
      <c r="EG80" s="63" t="n">
        <v>0.00277111809944897</v>
      </c>
      <c r="EH80" s="63" t="n">
        <v>0.00650499906849644</v>
      </c>
      <c r="EI80" s="63" t="n">
        <v>0.0183708411099628</v>
      </c>
      <c r="EJ80" s="63" t="n">
        <v>0.0269304171336826</v>
      </c>
      <c r="EK80" s="63" t="n">
        <v>0.0240117994100295</v>
      </c>
      <c r="EL80" s="63" t="n">
        <v>0.00845480209713667</v>
      </c>
      <c r="EM80" s="63" t="n">
        <v>0.0188102549453688</v>
      </c>
      <c r="EN80" s="63" t="n">
        <v>0.0222761173106041</v>
      </c>
      <c r="EO80" s="63" t="n">
        <v>0.0139465997449293</v>
      </c>
      <c r="EP80" s="63" t="n">
        <v>0.00620790391950021</v>
      </c>
      <c r="EQ80" s="63" t="n">
        <v>0.0220438996196084</v>
      </c>
      <c r="ER80" s="63" t="n">
        <v>0.0139142785749042</v>
      </c>
      <c r="ES80" s="63" t="n">
        <v>0.0234515857059474</v>
      </c>
      <c r="ET80" s="63" t="n">
        <v>0.0252335145685207</v>
      </c>
      <c r="EU80" s="63" t="n">
        <v>0.0104581303928597</v>
      </c>
      <c r="EV80" s="63" t="n">
        <v>0.00962808906288237</v>
      </c>
      <c r="EW80" s="63" t="n">
        <v>0.0117658463290802</v>
      </c>
      <c r="EX80" s="63" t="n">
        <v>0.00948525713190729</v>
      </c>
      <c r="EY80" s="63" t="n">
        <v>0.0076877446909478</v>
      </c>
      <c r="EZ80" s="63" t="n">
        <v>0.0129270762203018</v>
      </c>
      <c r="FA80" s="63" t="n">
        <v>0.0183179134315867</v>
      </c>
      <c r="FB80" s="63" t="n">
        <v>0.0062434369721045</v>
      </c>
      <c r="FC80" s="63" t="n">
        <v>-0.00877959142004792</v>
      </c>
      <c r="FD80" s="63" t="n">
        <v>-0.00901756594381198</v>
      </c>
      <c r="FE80" s="63" t="n">
        <v>-0.000773698857927996</v>
      </c>
      <c r="FF80" s="63" t="n">
        <v>0.00283138795793381</v>
      </c>
      <c r="FG80" s="63" t="n">
        <v>0.00435609334485743</v>
      </c>
      <c r="FH80" s="63" t="n">
        <v>0.00314389636616075</v>
      </c>
      <c r="FI80" s="63" t="n">
        <v>0.00449517883491346</v>
      </c>
      <c r="FJ80" s="63" t="n">
        <v>0.00603507173764517</v>
      </c>
      <c r="FK80" s="63" t="n">
        <v>0.0101075268817203</v>
      </c>
      <c r="FL80" s="63" t="n">
        <v>0.0113062088903331</v>
      </c>
      <c r="FM80" s="63" t="n">
        <v>0.0093959136639632</v>
      </c>
      <c r="FN80" s="63" t="n">
        <v>0.00744237102085643</v>
      </c>
      <c r="FO80" s="63" t="n">
        <v>0.00783412146701812</v>
      </c>
      <c r="FP80" s="63" t="n">
        <v>0.00545963652875225</v>
      </c>
      <c r="FQ80" s="63" t="n">
        <v>0.0019461947054904</v>
      </c>
      <c r="FR80" s="63" t="n">
        <v>0.00395994977624681</v>
      </c>
      <c r="FS80" s="63" t="n">
        <v>0.00495980844877719</v>
      </c>
      <c r="FT80" s="63" t="n">
        <v>0.00535015316541876</v>
      </c>
      <c r="FU80" s="63" t="n">
        <v>0.00743765803700835</v>
      </c>
      <c r="FV80" s="63" t="n">
        <v>0.00555543886916898</v>
      </c>
      <c r="FW80" s="63" t="n">
        <v>0.00442815218640003</v>
      </c>
      <c r="FX80" s="63" t="n">
        <v>0.00462698206394596</v>
      </c>
      <c r="FY80" s="63" t="n">
        <v>0.00164562202442542</v>
      </c>
      <c r="FZ80" s="63" t="n">
        <v>-0.000382314345054091</v>
      </c>
      <c r="GA80" s="63" t="n">
        <v>0.00419672944532867</v>
      </c>
      <c r="GB80" s="63" t="n">
        <v>0.00277926462716693</v>
      </c>
      <c r="GC80" s="63" t="n">
        <v>-0.000667227822373828</v>
      </c>
      <c r="GD80" s="63" t="n">
        <v>-0.00246525530800279</v>
      </c>
      <c r="GE80" s="63" t="n">
        <v>0.00804217766931314</v>
      </c>
      <c r="GF80" s="63" t="n">
        <v>0.000602692708439712</v>
      </c>
      <c r="GG80" s="63" t="n">
        <v>0.00476759262095094</v>
      </c>
      <c r="GH80" s="63" t="n">
        <v>0.00640113798008524</v>
      </c>
      <c r="GI80" s="63" t="n">
        <v>0.00524987380111042</v>
      </c>
      <c r="GJ80" s="63" t="n">
        <v>0.00845636235814018</v>
      </c>
      <c r="GK80" s="63" t="n">
        <v>0.00553718679042348</v>
      </c>
      <c r="GL80" s="63" t="n">
        <v>0.00933959274225504</v>
      </c>
      <c r="GM80" s="63" t="n">
        <v>0.0127856659241887</v>
      </c>
      <c r="GN80" s="63" t="n">
        <v>0.00661731935590137</v>
      </c>
      <c r="GO80" s="63" t="n">
        <v>0.0100869130003753</v>
      </c>
      <c r="GP80" s="63" t="n">
        <v>0.00390680832817192</v>
      </c>
      <c r="GQ80" s="63" t="n">
        <v>0.0106022495372786</v>
      </c>
      <c r="GR80" s="63" t="n">
        <v>0.00417950259223088</v>
      </c>
      <c r="GS80" s="63" t="n">
        <v>0.0013468391369007</v>
      </c>
      <c r="GT80" s="63" t="n">
        <v>0.00243786252697054</v>
      </c>
      <c r="GU80" s="63" t="n">
        <v>-0.00317735413056042</v>
      </c>
      <c r="GV80" s="63" t="n">
        <v>0.010001776016302</v>
      </c>
      <c r="GW80" s="63" t="n">
        <v>0.00535858067023898</v>
      </c>
      <c r="GX80" s="63" t="n">
        <v>0.0160084691153457</v>
      </c>
      <c r="GY80" s="63" t="n">
        <v>0.0233127055604381</v>
      </c>
      <c r="GZ80" s="63" t="n">
        <v>0.0205592250889837</v>
      </c>
      <c r="HA80" s="63" t="n">
        <v>0.0254546085508052</v>
      </c>
      <c r="HB80" s="63" t="n">
        <v>0.0259902874837139</v>
      </c>
      <c r="HC80" t="n">
        <v>0.029331244330832</v>
      </c>
      <c r="HD80" t="n">
        <v>0.0188901439592397</v>
      </c>
      <c r="HE80" t="n">
        <v>0.0099382788850888</v>
      </c>
      <c r="HF80" t="n">
        <v>0.0127443576828157</v>
      </c>
      <c r="HG80" t="n">
        <v>0.000891717786694946</v>
      </c>
    </row>
    <row r="81">
      <c r="A81" s="63" t="s">
        <v>2606</v>
      </c>
      <c r="B81" s="63" t="n">
        <v>545.1</v>
      </c>
      <c r="C81" s="63" t="n">
        <v>549</v>
      </c>
      <c r="D81" s="63" t="n">
        <v>555.7</v>
      </c>
      <c r="E81" s="63" t="n">
        <v>556.3</v>
      </c>
      <c r="F81" s="63" t="n">
        <v>570.5</v>
      </c>
      <c r="G81" s="63" t="n">
        <v>580.4</v>
      </c>
      <c r="H81" s="63" t="n">
        <v>588.8</v>
      </c>
      <c r="I81" s="63" t="n">
        <v>598.4</v>
      </c>
      <c r="J81" s="63" t="n">
        <v>618.5</v>
      </c>
      <c r="K81" s="63" t="n">
        <v>630.4</v>
      </c>
      <c r="L81" s="63" t="n">
        <v>642.3</v>
      </c>
      <c r="M81" s="63" t="n">
        <v>664</v>
      </c>
      <c r="N81" s="63" t="n">
        <v>683.4</v>
      </c>
      <c r="O81" s="63" t="n">
        <v>700.2</v>
      </c>
      <c r="P81" s="63" t="n">
        <v>716.2</v>
      </c>
      <c r="Q81" s="63" t="n">
        <v>735.4</v>
      </c>
      <c r="R81" s="63" t="n">
        <v>748.2</v>
      </c>
      <c r="S81" s="63" t="n">
        <v>765.3</v>
      </c>
      <c r="T81" s="63" t="n">
        <v>783.2</v>
      </c>
      <c r="U81" s="63" t="n">
        <v>792.5</v>
      </c>
      <c r="V81" s="63" t="n">
        <v>792</v>
      </c>
      <c r="W81" s="63" t="n">
        <v>800.4</v>
      </c>
      <c r="X81" s="63" t="n">
        <v>821.3</v>
      </c>
      <c r="Y81" s="63" t="n">
        <v>845.8</v>
      </c>
      <c r="Z81" s="63" t="n">
        <v>871.3</v>
      </c>
      <c r="AA81" s="63" t="n">
        <v>889.4</v>
      </c>
      <c r="AB81" s="63" t="n">
        <v>908.5</v>
      </c>
      <c r="AC81" s="63" t="n">
        <v>930</v>
      </c>
      <c r="AD81" s="63" t="n">
        <v>950.1</v>
      </c>
      <c r="AE81" s="63" t="n">
        <v>981</v>
      </c>
      <c r="AF81" s="63" t="n">
        <v>1007.6</v>
      </c>
      <c r="AG81" s="63" t="n">
        <v>1038.2</v>
      </c>
      <c r="AH81" s="63" t="n">
        <v>1063.9</v>
      </c>
      <c r="AI81" s="63" t="n">
        <v>1106.1</v>
      </c>
      <c r="AJ81" s="63" t="n">
        <v>1138.1</v>
      </c>
      <c r="AK81" s="63" t="n">
        <v>1174.5</v>
      </c>
      <c r="AL81" s="63" t="n">
        <v>1208.6</v>
      </c>
      <c r="AM81" s="63" t="n">
        <v>1234.5</v>
      </c>
      <c r="AN81" s="63" t="n">
        <v>1269.5</v>
      </c>
      <c r="AO81" s="63" t="n">
        <v>1301</v>
      </c>
      <c r="AP81" s="63" t="n">
        <v>1333.9</v>
      </c>
      <c r="AQ81" s="63" t="n">
        <v>1354</v>
      </c>
      <c r="AR81" s="63" t="n">
        <v>1377.4</v>
      </c>
      <c r="AS81" s="63" t="n">
        <v>1428.8</v>
      </c>
      <c r="AT81" s="63" t="n">
        <v>1467.8</v>
      </c>
      <c r="AU81" s="63" t="n">
        <v>1496.8</v>
      </c>
      <c r="AV81" s="63" t="n">
        <v>1530.7</v>
      </c>
      <c r="AW81" s="63" t="n">
        <v>1550.7</v>
      </c>
      <c r="AX81" s="63" t="n">
        <v>1567.7</v>
      </c>
      <c r="AY81" s="63" t="n">
        <v>1581.9</v>
      </c>
      <c r="AZ81" s="63" t="n">
        <v>1596.6</v>
      </c>
      <c r="BA81" s="63" t="n">
        <v>1604.5</v>
      </c>
      <c r="BB81" s="63" t="n">
        <v>1622.6</v>
      </c>
      <c r="BC81" s="63" t="n">
        <v>1654.8</v>
      </c>
      <c r="BD81" s="63" t="n">
        <v>1691.6</v>
      </c>
      <c r="BE81" s="63" t="n">
        <v>1741.7</v>
      </c>
      <c r="BF81" s="63" t="n">
        <v>1784.2</v>
      </c>
      <c r="BG81" s="63" t="n">
        <v>1828.4</v>
      </c>
      <c r="BH81" s="63" t="n">
        <v>1867.3</v>
      </c>
      <c r="BI81" s="63" t="n">
        <v>1900.7</v>
      </c>
      <c r="BJ81" s="63" t="n">
        <v>1932.4</v>
      </c>
      <c r="BK81" s="63" t="n">
        <v>1963.8</v>
      </c>
      <c r="BL81" s="63" t="n">
        <v>1997.6</v>
      </c>
      <c r="BM81" s="63" t="n">
        <v>2037.2</v>
      </c>
      <c r="BN81" s="63" t="n">
        <v>2065.5</v>
      </c>
      <c r="BO81" s="63" t="n">
        <v>2083.6</v>
      </c>
      <c r="BP81" s="63" t="n">
        <v>2113.1</v>
      </c>
      <c r="BQ81" s="63" t="n">
        <v>2154.2</v>
      </c>
      <c r="BR81" s="63" t="n">
        <v>2194.3</v>
      </c>
      <c r="BS81" s="63" t="n">
        <v>2231.4</v>
      </c>
      <c r="BT81" s="63" t="n">
        <v>2272</v>
      </c>
      <c r="BU81" s="63" t="n">
        <v>2332.8</v>
      </c>
      <c r="BV81" s="63" t="n">
        <v>2367.1</v>
      </c>
      <c r="BW81" s="63" t="n">
        <v>2422.5</v>
      </c>
      <c r="BX81" s="63" t="n">
        <v>2463.6</v>
      </c>
      <c r="BY81" s="63" t="n">
        <v>2509.5</v>
      </c>
      <c r="BZ81" s="63" t="n">
        <v>2541.9</v>
      </c>
      <c r="CA81" s="63" t="n">
        <v>2564.7</v>
      </c>
      <c r="CB81" s="63" t="n">
        <v>2593.5</v>
      </c>
      <c r="CC81" s="63" t="n">
        <v>2637.3</v>
      </c>
      <c r="CD81" s="63" t="n">
        <v>2686.6</v>
      </c>
      <c r="CE81" s="63" t="n">
        <v>2741</v>
      </c>
      <c r="CF81" s="63" t="n">
        <v>2771.6</v>
      </c>
      <c r="CG81" s="63" t="n">
        <v>2774.8</v>
      </c>
      <c r="CH81" s="63" t="n">
        <v>2774.1</v>
      </c>
      <c r="CI81" s="63" t="n">
        <v>2802.8</v>
      </c>
      <c r="CJ81" s="63" t="n">
        <v>2830.9</v>
      </c>
      <c r="CK81" s="63" t="n">
        <v>2861.2</v>
      </c>
      <c r="CL81" s="63" t="n">
        <v>2915.9</v>
      </c>
      <c r="CM81" s="63" t="n">
        <v>2955</v>
      </c>
      <c r="CN81" s="63" t="n">
        <v>2979.4</v>
      </c>
      <c r="CO81" s="63" t="n">
        <v>3023.8</v>
      </c>
      <c r="CP81" s="63" t="n">
        <v>3019</v>
      </c>
      <c r="CQ81" s="63" t="n">
        <v>3069.8</v>
      </c>
      <c r="CR81" s="63" t="n">
        <v>3096.9</v>
      </c>
      <c r="CS81" s="63" t="n">
        <v>3144.9</v>
      </c>
      <c r="CT81" s="63" t="n">
        <v>3156.6</v>
      </c>
      <c r="CU81" s="63" t="n">
        <v>3227.4</v>
      </c>
      <c r="CV81" s="63" t="n">
        <v>3262.7</v>
      </c>
      <c r="CW81" s="63" t="n">
        <v>3315.7</v>
      </c>
      <c r="CX81" s="63" t="n">
        <v>3362.1</v>
      </c>
      <c r="CY81" s="63" t="n">
        <v>3399.3</v>
      </c>
      <c r="CZ81" s="63" t="n">
        <v>3443</v>
      </c>
      <c r="DA81" s="63" t="n">
        <v>3484.1</v>
      </c>
      <c r="DB81" s="63" t="n">
        <v>3528.3</v>
      </c>
      <c r="DC81" s="63" t="n">
        <v>3594</v>
      </c>
      <c r="DD81" s="63" t="n">
        <v>3651.3</v>
      </c>
      <c r="DE81" s="63" t="n">
        <v>3708.7</v>
      </c>
      <c r="DF81" s="63" t="n">
        <v>3780.5</v>
      </c>
      <c r="DG81" s="63" t="n">
        <v>3840</v>
      </c>
      <c r="DH81" s="63" t="n">
        <v>3907.4</v>
      </c>
      <c r="DI81" s="63" t="n">
        <v>3997.1</v>
      </c>
      <c r="DJ81" s="63" t="n">
        <v>4079.3</v>
      </c>
      <c r="DK81" s="63" t="n">
        <v>4149.9</v>
      </c>
      <c r="DL81" s="63" t="n">
        <v>4222</v>
      </c>
      <c r="DM81" s="63" t="n">
        <v>4293.5</v>
      </c>
      <c r="DN81" s="63" t="n">
        <v>4372.7</v>
      </c>
      <c r="DO81" s="63" t="n">
        <v>4416.9</v>
      </c>
      <c r="DP81" s="63" t="n">
        <v>4480.2</v>
      </c>
      <c r="DQ81" s="63" t="n">
        <v>4591</v>
      </c>
      <c r="DR81" s="63" t="n">
        <v>4758.7</v>
      </c>
      <c r="DS81" s="63" t="n">
        <v>4786.6</v>
      </c>
      <c r="DT81" s="63" t="n">
        <v>4878.8</v>
      </c>
      <c r="DU81" s="63" t="n">
        <v>4905.7</v>
      </c>
      <c r="DV81" s="63" t="n">
        <v>4987.2</v>
      </c>
      <c r="DW81" s="63" t="n">
        <v>4969.3</v>
      </c>
      <c r="DX81" s="63" t="n">
        <v>4944.1</v>
      </c>
      <c r="DY81" s="63" t="n">
        <v>4946</v>
      </c>
      <c r="DZ81" s="63" t="n">
        <v>4953.9</v>
      </c>
      <c r="EA81" s="63" t="n">
        <v>5006.4</v>
      </c>
      <c r="EB81" s="63" t="n">
        <v>5020.5</v>
      </c>
      <c r="EC81" s="63" t="n">
        <v>5035.5</v>
      </c>
      <c r="ED81" s="63" t="n">
        <v>5035.7</v>
      </c>
      <c r="EE81" s="63" t="n">
        <v>5109.8</v>
      </c>
      <c r="EF81" s="63" t="n">
        <v>5177.4</v>
      </c>
      <c r="EG81" s="63" t="n">
        <v>5264.9</v>
      </c>
      <c r="EH81" s="63" t="n">
        <v>5284</v>
      </c>
      <c r="EI81" s="63" t="n">
        <v>5390.8</v>
      </c>
      <c r="EJ81" s="63" t="n">
        <v>5502.5</v>
      </c>
      <c r="EK81" s="63" t="n">
        <v>5546.1</v>
      </c>
      <c r="EL81" s="63" t="n">
        <v>5586.1</v>
      </c>
      <c r="EM81" s="63" t="n">
        <v>5649.4</v>
      </c>
      <c r="EN81" s="63" t="n">
        <v>5749.8</v>
      </c>
      <c r="EO81" s="63" t="n">
        <v>5826.7</v>
      </c>
      <c r="EP81" s="63" t="n">
        <v>5983.1</v>
      </c>
      <c r="EQ81" s="63" t="n">
        <v>6024.2</v>
      </c>
      <c r="ER81" s="63" t="n">
        <v>6073</v>
      </c>
      <c r="ES81" s="63" t="n">
        <v>6193</v>
      </c>
      <c r="ET81" s="63" t="n">
        <v>6354.7</v>
      </c>
      <c r="EU81" s="63" t="n">
        <v>6381.4</v>
      </c>
      <c r="EV81" s="63" t="n">
        <v>6407.7</v>
      </c>
      <c r="EW81" s="63" t="n">
        <v>6485.3</v>
      </c>
      <c r="EX81" s="63" t="n">
        <v>6552.3</v>
      </c>
      <c r="EY81" s="63" t="n">
        <v>6544.1</v>
      </c>
      <c r="EZ81" s="63" t="n">
        <v>6558</v>
      </c>
      <c r="FA81" s="63" t="n">
        <v>6529.4</v>
      </c>
      <c r="FB81" s="63" t="n">
        <v>6234.6</v>
      </c>
      <c r="FC81" s="63" t="n">
        <v>6262.8</v>
      </c>
      <c r="FD81" s="63" t="n">
        <v>6245.2</v>
      </c>
      <c r="FE81" s="63" t="n">
        <v>6286.6</v>
      </c>
      <c r="FF81" s="63" t="n">
        <v>6240.2</v>
      </c>
      <c r="FG81" s="63" t="n">
        <v>6368.2</v>
      </c>
      <c r="FH81" s="63" t="n">
        <v>6430.5</v>
      </c>
      <c r="FI81" s="63" t="n">
        <v>6481.4</v>
      </c>
      <c r="FJ81" s="63" t="n">
        <v>6584.9</v>
      </c>
      <c r="FK81" s="63" t="n">
        <v>6615.9</v>
      </c>
      <c r="FL81" s="63" t="n">
        <v>6689.7</v>
      </c>
      <c r="FM81" s="63" t="n">
        <v>6645.7</v>
      </c>
      <c r="FN81" s="63" t="n">
        <v>6844.2</v>
      </c>
      <c r="FO81" s="63" t="n">
        <v>6884.3</v>
      </c>
      <c r="FP81" s="63" t="n">
        <v>6914.2</v>
      </c>
      <c r="FQ81" s="63" t="n">
        <v>7101.8</v>
      </c>
      <c r="FR81" s="63" t="n">
        <v>7052.2</v>
      </c>
      <c r="FS81" s="63" t="n">
        <v>7111.5</v>
      </c>
      <c r="FT81" s="63" t="n">
        <v>7121.5</v>
      </c>
      <c r="FU81" s="63" t="n">
        <v>7205.1</v>
      </c>
      <c r="FV81" s="63" t="n">
        <v>7367.7</v>
      </c>
      <c r="FW81" s="63" t="n">
        <v>7418.9</v>
      </c>
      <c r="FX81" s="63" t="n">
        <v>7512.6</v>
      </c>
      <c r="FY81" s="63" t="n">
        <v>7643.9</v>
      </c>
      <c r="FZ81" s="63" t="n">
        <v>7755.9</v>
      </c>
      <c r="GA81" s="63" t="n">
        <v>7840.7</v>
      </c>
      <c r="GB81" s="63" t="n">
        <v>7913.3</v>
      </c>
      <c r="GC81" s="63" t="n">
        <v>7968.5</v>
      </c>
      <c r="GD81" s="63" t="n">
        <v>8003.5</v>
      </c>
      <c r="GE81" s="63" t="n">
        <v>8050.2</v>
      </c>
      <c r="GF81" s="63" t="n">
        <v>8130.4</v>
      </c>
      <c r="GG81" s="63" t="n">
        <v>8224.9</v>
      </c>
      <c r="GH81" s="63" t="n">
        <v>8321.3</v>
      </c>
      <c r="GI81" s="63" t="n">
        <v>8412.8</v>
      </c>
      <c r="GJ81" s="63" t="n">
        <v>8529.1</v>
      </c>
      <c r="GK81" s="63" t="n">
        <v>8676.9</v>
      </c>
      <c r="GL81" s="63" t="n">
        <v>8772.7</v>
      </c>
      <c r="GM81" s="63" t="n">
        <v>8853.5</v>
      </c>
      <c r="GN81" s="63" t="n">
        <v>8979.5</v>
      </c>
      <c r="GO81" s="63" t="n">
        <v>9034.7</v>
      </c>
      <c r="GP81" s="63" t="n">
        <v>9233.2</v>
      </c>
      <c r="GQ81" s="63" t="n">
        <v>9284.9</v>
      </c>
      <c r="GR81" s="63" t="n">
        <v>9340.9</v>
      </c>
      <c r="GS81" s="63" t="n">
        <v>9488.2</v>
      </c>
      <c r="GT81" s="63" t="n">
        <v>9635.9</v>
      </c>
      <c r="GU81" s="63" t="n">
        <v>9004.6</v>
      </c>
      <c r="GV81" s="63" t="n">
        <v>9440.7</v>
      </c>
      <c r="GW81" s="63" t="n">
        <v>9807.8</v>
      </c>
      <c r="GX81" s="63" t="n">
        <v>9888.4</v>
      </c>
      <c r="GY81" s="63" t="n">
        <v>10180</v>
      </c>
      <c r="GZ81" s="63" t="n">
        <v>10459.1</v>
      </c>
      <c r="HA81" s="63" t="n">
        <v>10766</v>
      </c>
      <c r="HB81" s="63" t="n">
        <v>10902.1</v>
      </c>
      <c r="HC81" t="n">
        <v>11004.6</v>
      </c>
      <c r="HD81" t="n">
        <v>11287.6</v>
      </c>
      <c r="HE81" t="n">
        <v>11334.1</v>
      </c>
      <c r="HF81" t="n">
        <v>11581.9</v>
      </c>
      <c r="HG81" t="n">
        <v>11767.2</v>
      </c>
    </row>
    <row r="82">
      <c r="A82" s="63" t="s">
        <v>2607</v>
      </c>
      <c r="B82" s="63" t="n">
        <v>77.1</v>
      </c>
      <c r="C82" s="63" t="n">
        <v>76.7</v>
      </c>
      <c r="D82" s="63" t="n">
        <v>78.5</v>
      </c>
      <c r="E82" s="63" t="n">
        <v>78.9</v>
      </c>
      <c r="F82" s="63" t="n">
        <v>80.3</v>
      </c>
      <c r="G82" s="63" t="n">
        <v>82.8</v>
      </c>
      <c r="H82" s="63" t="n">
        <v>84.6</v>
      </c>
      <c r="I82" s="63" t="n">
        <v>87.9</v>
      </c>
      <c r="J82" s="63" t="n">
        <v>87.9</v>
      </c>
      <c r="K82" s="63" t="n">
        <v>91.3</v>
      </c>
      <c r="L82" s="63" t="n">
        <v>95.5</v>
      </c>
      <c r="M82" s="63" t="n">
        <v>105.6</v>
      </c>
      <c r="N82" s="63" t="n">
        <v>104.1</v>
      </c>
      <c r="O82" s="63" t="n">
        <v>109.9</v>
      </c>
      <c r="P82" s="63" t="n">
        <v>113.8</v>
      </c>
      <c r="Q82" s="63" t="n">
        <v>122.2</v>
      </c>
      <c r="R82" s="63" t="n">
        <v>115.7</v>
      </c>
      <c r="S82" s="63" t="n">
        <v>108.6</v>
      </c>
      <c r="T82" s="63" t="n">
        <v>111</v>
      </c>
      <c r="U82" s="63" t="n">
        <v>113.5</v>
      </c>
      <c r="V82" s="63" t="n">
        <v>112.7</v>
      </c>
      <c r="W82" s="63" t="n">
        <v>114.3</v>
      </c>
      <c r="X82" s="63" t="n">
        <v>120.7</v>
      </c>
      <c r="Y82" s="63" t="n">
        <v>125.2</v>
      </c>
      <c r="Z82" s="63" t="n">
        <v>126.4</v>
      </c>
      <c r="AA82" s="63" t="n">
        <v>128.6</v>
      </c>
      <c r="AB82" s="63" t="n">
        <v>132.7</v>
      </c>
      <c r="AC82" s="63" t="n">
        <v>136.2</v>
      </c>
      <c r="AD82" s="63" t="n">
        <v>138.6</v>
      </c>
      <c r="AE82" s="63" t="n">
        <v>140.5</v>
      </c>
      <c r="AF82" s="63" t="n">
        <v>142.4</v>
      </c>
      <c r="AG82" s="63" t="n">
        <v>156.5</v>
      </c>
      <c r="AH82" s="63" t="n">
        <v>158.5</v>
      </c>
      <c r="AI82" s="63" t="n">
        <v>166.1</v>
      </c>
      <c r="AJ82" s="63" t="n">
        <v>168.3</v>
      </c>
      <c r="AK82" s="63" t="n">
        <v>170.9</v>
      </c>
      <c r="AL82" s="63" t="n">
        <v>180.1</v>
      </c>
      <c r="AM82" s="63" t="n">
        <v>179.2</v>
      </c>
      <c r="AN82" s="63" t="n">
        <v>180.7</v>
      </c>
      <c r="AO82" s="63" t="n">
        <v>177.8</v>
      </c>
      <c r="AP82" s="63" t="n">
        <v>167.6</v>
      </c>
      <c r="AQ82" s="63" t="n">
        <v>160.3</v>
      </c>
      <c r="AR82" s="63" t="n">
        <v>173.4</v>
      </c>
      <c r="AS82" s="63" t="n">
        <v>185</v>
      </c>
      <c r="AT82" s="63" t="n">
        <v>188.2</v>
      </c>
      <c r="AU82" s="63" t="n">
        <v>176.4</v>
      </c>
      <c r="AV82" s="63" t="n">
        <v>182.3</v>
      </c>
      <c r="AW82" s="63" t="n">
        <v>171.8</v>
      </c>
      <c r="AX82" s="63" t="n">
        <v>165.2</v>
      </c>
      <c r="AY82" s="63" t="n">
        <v>169.4</v>
      </c>
      <c r="AZ82" s="63" t="n">
        <v>170.7</v>
      </c>
      <c r="BA82" s="63" t="n">
        <v>179.5</v>
      </c>
      <c r="BB82" s="63" t="n">
        <v>183.3</v>
      </c>
      <c r="BC82" s="63" t="n">
        <v>182.6</v>
      </c>
      <c r="BD82" s="63" t="n">
        <v>183.8</v>
      </c>
      <c r="BE82" s="63" t="n">
        <v>195.3</v>
      </c>
      <c r="BF82" s="63" t="n">
        <v>221.9</v>
      </c>
      <c r="BG82" s="63" t="n">
        <v>231.8</v>
      </c>
      <c r="BH82" s="63" t="n">
        <v>232.4</v>
      </c>
      <c r="BI82" s="63" t="n">
        <v>226.9</v>
      </c>
      <c r="BJ82" s="63" t="n">
        <v>240.7</v>
      </c>
      <c r="BK82" s="63" t="n">
        <v>238.5</v>
      </c>
      <c r="BL82" s="63" t="n">
        <v>240.7</v>
      </c>
      <c r="BM82" s="63" t="n">
        <v>244.3</v>
      </c>
      <c r="BN82" s="63" t="n">
        <v>245.6</v>
      </c>
      <c r="BO82" s="63" t="n">
        <v>251.6</v>
      </c>
      <c r="BP82" s="63" t="n">
        <v>264.4</v>
      </c>
      <c r="BQ82" s="63" t="n">
        <v>264.2</v>
      </c>
      <c r="BR82" s="63" t="n">
        <v>275.4</v>
      </c>
      <c r="BS82" s="63" t="n">
        <v>282.3</v>
      </c>
      <c r="BT82" s="63" t="n">
        <v>289.5</v>
      </c>
      <c r="BU82" s="63" t="n">
        <v>298.6</v>
      </c>
      <c r="BV82" s="63" t="n">
        <v>319.2</v>
      </c>
      <c r="BW82" s="63" t="n">
        <v>322.5</v>
      </c>
      <c r="BX82" s="63" t="n">
        <v>333.6</v>
      </c>
      <c r="BY82" s="63" t="n">
        <v>326.8</v>
      </c>
      <c r="BZ82" s="63" t="n">
        <v>348.1</v>
      </c>
      <c r="CA82" s="63" t="n">
        <v>339.5</v>
      </c>
      <c r="CB82" s="63" t="n">
        <v>337.2</v>
      </c>
      <c r="CC82" s="63" t="n">
        <v>339.7</v>
      </c>
      <c r="CD82" s="63" t="n">
        <v>345.6</v>
      </c>
      <c r="CE82" s="63" t="n">
        <v>351.1</v>
      </c>
      <c r="CF82" s="63" t="n">
        <v>358.9</v>
      </c>
      <c r="CG82" s="63" t="n">
        <v>357</v>
      </c>
      <c r="CH82" s="63" t="n">
        <v>347.5</v>
      </c>
      <c r="CI82" s="63" t="n">
        <v>353</v>
      </c>
      <c r="CJ82" s="63" t="n">
        <v>353.6</v>
      </c>
      <c r="CK82" s="63" t="n">
        <v>362.6</v>
      </c>
      <c r="CL82" s="63" t="n">
        <v>378.7</v>
      </c>
      <c r="CM82" s="63" t="n">
        <v>395.2</v>
      </c>
      <c r="CN82" s="63" t="n">
        <v>407.9</v>
      </c>
      <c r="CO82" s="63" t="n">
        <v>418.8</v>
      </c>
      <c r="CP82" s="63" t="n">
        <v>418.9</v>
      </c>
      <c r="CQ82" s="63" t="n">
        <v>429.6</v>
      </c>
      <c r="CR82" s="63" t="n">
        <v>423.4</v>
      </c>
      <c r="CS82" s="63" t="n">
        <v>440</v>
      </c>
      <c r="CT82" s="63" t="n">
        <v>450.2</v>
      </c>
      <c r="CU82" s="63" t="n">
        <v>454.1</v>
      </c>
      <c r="CV82" s="63" t="n">
        <v>456.8</v>
      </c>
      <c r="CW82" s="63" t="n">
        <v>465.5</v>
      </c>
      <c r="CX82" s="63" t="n">
        <v>467.4</v>
      </c>
      <c r="CY82" s="63" t="n">
        <v>472</v>
      </c>
      <c r="CZ82" s="63" t="n">
        <v>484.5</v>
      </c>
      <c r="DA82" s="63" t="n">
        <v>501</v>
      </c>
      <c r="DB82" s="63" t="n">
        <v>523.3</v>
      </c>
      <c r="DC82" s="63" t="n">
        <v>547.5</v>
      </c>
      <c r="DD82" s="63" t="n">
        <v>547.5</v>
      </c>
      <c r="DE82" s="63" t="n">
        <v>556.8</v>
      </c>
      <c r="DF82" s="63" t="n">
        <v>575.6</v>
      </c>
      <c r="DG82" s="63" t="n">
        <v>575.1</v>
      </c>
      <c r="DH82" s="63" t="n">
        <v>588.5</v>
      </c>
      <c r="DI82" s="63" t="n">
        <v>596.6</v>
      </c>
      <c r="DJ82" s="63" t="n">
        <v>617.4</v>
      </c>
      <c r="DK82" s="63" t="n">
        <v>630.2</v>
      </c>
      <c r="DL82" s="63" t="n">
        <v>645.4</v>
      </c>
      <c r="DM82" s="63" t="n">
        <v>668.1</v>
      </c>
      <c r="DN82" s="63" t="n">
        <v>682.4</v>
      </c>
      <c r="DO82" s="63" t="n">
        <v>690.2</v>
      </c>
      <c r="DP82" s="63" t="n">
        <v>699.5</v>
      </c>
      <c r="DQ82" s="63" t="n">
        <v>713.3</v>
      </c>
      <c r="DR82" s="63" t="n">
        <v>720.6</v>
      </c>
      <c r="DS82" s="63" t="n">
        <v>750.7</v>
      </c>
      <c r="DT82" s="63" t="n">
        <v>760.3</v>
      </c>
      <c r="DU82" s="63" t="n">
        <v>782.7</v>
      </c>
      <c r="DV82" s="63" t="n">
        <v>810</v>
      </c>
      <c r="DW82" s="63" t="n">
        <v>827.8</v>
      </c>
      <c r="DX82" s="63" t="n">
        <v>845.6</v>
      </c>
      <c r="DY82" s="63" t="n">
        <v>840.9</v>
      </c>
      <c r="DZ82" s="63" t="n">
        <v>859.7</v>
      </c>
      <c r="EA82" s="63" t="n">
        <v>864.4</v>
      </c>
      <c r="EB82" s="63" t="n">
        <v>873</v>
      </c>
      <c r="EC82" s="63" t="n">
        <v>883.4</v>
      </c>
      <c r="ED82" s="63" t="n">
        <v>876.3</v>
      </c>
      <c r="EE82" s="63" t="n">
        <v>892.4</v>
      </c>
      <c r="EF82" s="63" t="n">
        <v>905.3</v>
      </c>
      <c r="EG82" s="63" t="n">
        <v>916.1</v>
      </c>
      <c r="EH82" s="63" t="n">
        <v>946.6</v>
      </c>
      <c r="EI82" s="63" t="n">
        <v>963</v>
      </c>
      <c r="EJ82" s="63" t="n">
        <v>964.2</v>
      </c>
      <c r="EK82" s="63" t="n">
        <v>977.8</v>
      </c>
      <c r="EL82" s="63" t="n">
        <v>957.1</v>
      </c>
      <c r="EM82" s="63" t="n">
        <v>963.9</v>
      </c>
      <c r="EN82" s="63" t="n">
        <v>988</v>
      </c>
      <c r="EO82" s="63" t="n">
        <v>1007.5</v>
      </c>
      <c r="EP82" s="63" t="n">
        <v>1049.5</v>
      </c>
      <c r="EQ82" s="63" t="n">
        <v>1052</v>
      </c>
      <c r="ER82" s="63" t="n">
        <v>1048.8</v>
      </c>
      <c r="ES82" s="63" t="n">
        <v>1053.2</v>
      </c>
      <c r="ET82" s="63" t="n">
        <v>1017.2</v>
      </c>
      <c r="EU82" s="63" t="n">
        <v>998.5</v>
      </c>
      <c r="EV82" s="63" t="n">
        <v>987.1</v>
      </c>
      <c r="EW82" s="63" t="n">
        <v>978.8</v>
      </c>
      <c r="EX82" s="63" t="n">
        <v>965</v>
      </c>
      <c r="EY82" s="63" t="n">
        <v>967.5</v>
      </c>
      <c r="EZ82" s="63" t="n">
        <v>957.2</v>
      </c>
      <c r="FA82" s="63" t="n">
        <v>951.5</v>
      </c>
      <c r="FB82" s="63" t="n">
        <v>913.8</v>
      </c>
      <c r="FC82" s="63" t="n">
        <v>902</v>
      </c>
      <c r="FD82" s="63" t="n">
        <v>935</v>
      </c>
      <c r="FE82" s="63" t="n">
        <v>1001.7</v>
      </c>
      <c r="FF82" s="63" t="n">
        <v>1057.1</v>
      </c>
      <c r="FG82" s="63" t="n">
        <v>1103.5</v>
      </c>
      <c r="FH82" s="63" t="n">
        <v>1129</v>
      </c>
      <c r="FI82" s="63" t="n">
        <v>1144.4</v>
      </c>
      <c r="FJ82" s="63" t="n">
        <v>1181.2</v>
      </c>
      <c r="FK82" s="63" t="n">
        <v>1211.9</v>
      </c>
      <c r="FL82" s="63" t="n">
        <v>1252.1</v>
      </c>
      <c r="FM82" s="63" t="n">
        <v>1268.2</v>
      </c>
      <c r="FN82" s="63" t="n">
        <v>1297.7</v>
      </c>
      <c r="FO82" s="63" t="n">
        <v>1308.7</v>
      </c>
      <c r="FP82" s="63" t="n">
        <v>1286.8</v>
      </c>
      <c r="FQ82" s="63" t="n">
        <v>1306.6</v>
      </c>
      <c r="FR82" s="63" t="n">
        <v>1339.6</v>
      </c>
      <c r="FS82" s="63" t="n">
        <v>1364.1</v>
      </c>
      <c r="FT82" s="63" t="n">
        <v>1363.1</v>
      </c>
      <c r="FU82" s="63" t="n">
        <v>1340.1</v>
      </c>
      <c r="FV82" s="63" t="n">
        <v>1349.4</v>
      </c>
      <c r="FW82" s="63" t="n">
        <v>1376.7</v>
      </c>
      <c r="FX82" s="63" t="n">
        <v>1381.9</v>
      </c>
      <c r="FY82" s="63" t="n">
        <v>1371.7</v>
      </c>
      <c r="FZ82" s="63" t="n">
        <v>1356.1</v>
      </c>
      <c r="GA82" s="63" t="n">
        <v>1339.9</v>
      </c>
      <c r="GB82" s="63" t="n">
        <v>1352.3</v>
      </c>
      <c r="GC82" s="63" t="n">
        <v>1342.5</v>
      </c>
      <c r="GD82" s="63" t="n">
        <v>1335.9</v>
      </c>
      <c r="GE82" s="63" t="n">
        <v>1334</v>
      </c>
      <c r="GF82" s="63" t="n">
        <v>1355.9</v>
      </c>
      <c r="GG82" s="63" t="n">
        <v>1371.1</v>
      </c>
      <c r="GH82" s="63" t="n">
        <v>1409.4</v>
      </c>
      <c r="GI82" s="63" t="n">
        <v>1419.7</v>
      </c>
      <c r="GJ82" s="63" t="n">
        <v>1423.9</v>
      </c>
      <c r="GK82" s="63" t="n">
        <v>1461.5</v>
      </c>
      <c r="GL82" s="63" t="n">
        <v>1472.2</v>
      </c>
      <c r="GM82" s="63" t="n">
        <v>1479.6</v>
      </c>
      <c r="GN82" s="63" t="n">
        <v>1499.9</v>
      </c>
      <c r="GO82" s="63" t="n">
        <v>1529.7</v>
      </c>
      <c r="GP82" s="63" t="n">
        <v>1531.8</v>
      </c>
      <c r="GQ82" s="63" t="n">
        <v>1533.5</v>
      </c>
      <c r="GR82" s="63" t="n">
        <v>1570.1</v>
      </c>
      <c r="GS82" s="63" t="n">
        <v>1581.1</v>
      </c>
      <c r="GT82" s="63" t="n">
        <v>1577.7</v>
      </c>
      <c r="GU82" s="63" t="n">
        <v>1411.5</v>
      </c>
      <c r="GV82" s="63" t="n">
        <v>1691.6</v>
      </c>
      <c r="GW82" s="63" t="n">
        <v>1654.4</v>
      </c>
      <c r="GX82" s="63" t="n">
        <v>1650.2</v>
      </c>
      <c r="GY82" s="63" t="n">
        <v>1784.1</v>
      </c>
      <c r="GZ82" s="63" t="n">
        <v>1792.8</v>
      </c>
      <c r="HA82" s="63" t="n">
        <v>1769.2</v>
      </c>
      <c r="HB82" s="63" t="n">
        <v>1756.4</v>
      </c>
      <c r="HC82" t="n">
        <v>1774.4</v>
      </c>
      <c r="HD82" t="n">
        <v>1807.4</v>
      </c>
      <c r="HE82" t="n">
        <v>1825.3</v>
      </c>
      <c r="HF82" t="n">
        <v>1827.4</v>
      </c>
      <c r="HG82" t="n">
        <v>1824.1</v>
      </c>
    </row>
    <row r="83">
      <c r="A83" s="63" t="s">
        <v>2608</v>
      </c>
      <c r="B83" s="63" t="n">
        <v>20.4</v>
      </c>
      <c r="C83" s="63" t="n">
        <v>20.2</v>
      </c>
      <c r="D83" s="63" t="n">
        <v>20.9</v>
      </c>
      <c r="E83" s="63" t="n">
        <v>21.2</v>
      </c>
      <c r="F83" s="63" t="n">
        <v>21.1</v>
      </c>
      <c r="G83" s="63" t="n">
        <v>21.7</v>
      </c>
      <c r="H83" s="63" t="n">
        <v>22</v>
      </c>
      <c r="I83" s="63" t="n">
        <v>22.5</v>
      </c>
      <c r="J83" s="63" t="n">
        <v>23.1</v>
      </c>
      <c r="K83" s="63" t="n">
        <v>20.2</v>
      </c>
      <c r="L83" s="63" t="n">
        <v>23.9</v>
      </c>
      <c r="M83" s="63" t="n">
        <v>23.8</v>
      </c>
      <c r="N83" s="63" t="n">
        <v>23.5</v>
      </c>
      <c r="O83" s="63" t="n">
        <v>23.3</v>
      </c>
      <c r="P83" s="63" t="n">
        <v>22.3</v>
      </c>
      <c r="Q83" s="63" t="n">
        <v>23.3</v>
      </c>
      <c r="R83" s="63" t="n">
        <v>23.5</v>
      </c>
      <c r="S83" s="63" t="n">
        <v>22.9</v>
      </c>
      <c r="T83" s="63" t="n">
        <v>23.3</v>
      </c>
      <c r="U83" s="63" t="n">
        <v>23</v>
      </c>
      <c r="V83" s="63" t="n">
        <v>22.7</v>
      </c>
      <c r="W83" s="63" t="n">
        <v>22.4</v>
      </c>
      <c r="X83" s="63" t="n">
        <v>22.2</v>
      </c>
      <c r="Y83" s="63" t="n">
        <v>21.9</v>
      </c>
      <c r="Z83" s="63" t="n">
        <v>21.6</v>
      </c>
      <c r="AA83" s="63" t="n">
        <v>20.5</v>
      </c>
      <c r="AB83" s="63" t="n">
        <v>20</v>
      </c>
      <c r="AC83" s="63" t="n">
        <v>19.1</v>
      </c>
      <c r="AD83" s="63" t="n">
        <v>16.4</v>
      </c>
      <c r="AE83" s="63" t="n">
        <v>16.3</v>
      </c>
      <c r="AF83" s="63" t="n">
        <v>15.6</v>
      </c>
      <c r="AG83" s="63" t="n">
        <v>15.1</v>
      </c>
      <c r="AH83" s="63" t="n">
        <v>15.9</v>
      </c>
      <c r="AI83" s="63" t="n">
        <v>15.6</v>
      </c>
      <c r="AJ83" s="63" t="n">
        <v>17.1</v>
      </c>
      <c r="AK83" s="63" t="n">
        <v>17.5</v>
      </c>
      <c r="AL83" s="63" t="n">
        <v>17.3</v>
      </c>
      <c r="AM83" s="63" t="n">
        <v>15.6</v>
      </c>
      <c r="AN83" s="63" t="n">
        <v>15.4</v>
      </c>
      <c r="AO83" s="63" t="n">
        <v>16.1</v>
      </c>
      <c r="AP83" s="63" t="n">
        <v>15.8</v>
      </c>
      <c r="AQ83" s="63" t="n">
        <v>17.1</v>
      </c>
      <c r="AR83" s="63" t="n">
        <v>19.9</v>
      </c>
      <c r="AS83" s="63" t="n">
        <v>23.2</v>
      </c>
      <c r="AT83" s="63" t="n">
        <v>24</v>
      </c>
      <c r="AU83" s="63" t="n">
        <v>23.3</v>
      </c>
      <c r="AV83" s="63" t="n">
        <v>23.1</v>
      </c>
      <c r="AW83" s="63" t="n">
        <v>24.7</v>
      </c>
      <c r="AX83" s="63" t="n">
        <v>23.5</v>
      </c>
      <c r="AY83" s="63" t="n">
        <v>21.1</v>
      </c>
      <c r="AZ83" s="63" t="n">
        <v>24.4</v>
      </c>
      <c r="BA83" s="63" t="n">
        <v>26.3</v>
      </c>
      <c r="BB83" s="63" t="n">
        <v>25.8</v>
      </c>
      <c r="BC83" s="63" t="n">
        <v>24.7</v>
      </c>
      <c r="BD83" s="63" t="n">
        <v>23.7</v>
      </c>
      <c r="BE83" s="63" t="n">
        <v>23.5</v>
      </c>
      <c r="BF83" s="63" t="n">
        <v>23.2</v>
      </c>
      <c r="BG83" s="63" t="n">
        <v>21.7</v>
      </c>
      <c r="BH83" s="63" t="n">
        <v>24.4</v>
      </c>
      <c r="BI83" s="63" t="n">
        <v>29.3</v>
      </c>
      <c r="BJ83" s="63" t="n">
        <v>26.9</v>
      </c>
      <c r="BK83" s="63" t="n">
        <v>25.3</v>
      </c>
      <c r="BL83" s="63" t="n">
        <v>27.1</v>
      </c>
      <c r="BM83" s="63" t="n">
        <v>25.6</v>
      </c>
      <c r="BN83" s="63" t="n">
        <v>22</v>
      </c>
      <c r="BO83" s="63" t="n">
        <v>21.1</v>
      </c>
      <c r="BP83" s="63" t="n">
        <v>16.6</v>
      </c>
      <c r="BQ83" s="63" t="n">
        <v>13.4</v>
      </c>
      <c r="BR83" s="63" t="n">
        <v>14.5</v>
      </c>
      <c r="BS83" s="63" t="n">
        <v>14.1</v>
      </c>
      <c r="BT83" s="63" t="n">
        <v>17.5</v>
      </c>
      <c r="BU83" s="63" t="n">
        <v>20.3</v>
      </c>
      <c r="BV83" s="63" t="n">
        <v>21.1</v>
      </c>
      <c r="BW83" s="63" t="n">
        <v>20.3</v>
      </c>
      <c r="BX83" s="63" t="n">
        <v>21.2</v>
      </c>
      <c r="BY83" s="63" t="n">
        <v>27.4</v>
      </c>
      <c r="BZ83" s="63" t="n">
        <v>23.1</v>
      </c>
      <c r="CA83" s="63" t="n">
        <v>21.2</v>
      </c>
      <c r="CB83" s="63" t="n">
        <v>20</v>
      </c>
      <c r="CC83" s="63" t="n">
        <v>21.8</v>
      </c>
      <c r="CD83" s="63" t="n">
        <v>23.1</v>
      </c>
      <c r="CE83" s="63" t="n">
        <v>26.7</v>
      </c>
      <c r="CF83" s="63" t="n">
        <v>31.6</v>
      </c>
      <c r="CG83" s="63" t="n">
        <v>31.3</v>
      </c>
      <c r="CH83" s="63" t="n">
        <v>33</v>
      </c>
      <c r="CI83" s="63" t="n">
        <v>35.5</v>
      </c>
      <c r="CJ83" s="63" t="n">
        <v>39.4</v>
      </c>
      <c r="CK83" s="63" t="n">
        <v>46.4</v>
      </c>
      <c r="CL83" s="63" t="n">
        <v>50</v>
      </c>
      <c r="CM83" s="63" t="n">
        <v>57.3</v>
      </c>
      <c r="CN83" s="63" t="n">
        <v>64.3</v>
      </c>
      <c r="CO83" s="63" t="n">
        <v>70.7</v>
      </c>
      <c r="CP83" s="63" t="n">
        <v>80.7</v>
      </c>
      <c r="CQ83" s="63" t="n">
        <v>86.9</v>
      </c>
      <c r="CR83" s="63" t="n">
        <v>92.5</v>
      </c>
      <c r="CS83" s="63" t="n">
        <v>100.2</v>
      </c>
      <c r="CT83" s="63" t="n">
        <v>109</v>
      </c>
      <c r="CU83" s="63" t="n">
        <v>113.5</v>
      </c>
      <c r="CV83" s="63" t="n">
        <v>116.3</v>
      </c>
      <c r="CW83" s="63" t="n">
        <v>115.9</v>
      </c>
      <c r="CX83" s="63" t="n">
        <v>118.3</v>
      </c>
      <c r="CY83" s="63" t="n">
        <v>121.6</v>
      </c>
      <c r="CZ83" s="63" t="n">
        <v>125.7</v>
      </c>
      <c r="DA83" s="63" t="n">
        <v>134</v>
      </c>
      <c r="DB83" s="63" t="n">
        <v>139.5</v>
      </c>
      <c r="DC83" s="63" t="n">
        <v>141.6</v>
      </c>
      <c r="DD83" s="63" t="n">
        <v>143.7</v>
      </c>
      <c r="DE83" s="63" t="n">
        <v>145.3</v>
      </c>
      <c r="DF83" s="63" t="n">
        <v>144.2</v>
      </c>
      <c r="DG83" s="63" t="n">
        <v>144.6</v>
      </c>
      <c r="DH83" s="63" t="n">
        <v>147.4</v>
      </c>
      <c r="DI83" s="63" t="n">
        <v>152.1</v>
      </c>
      <c r="DJ83" s="63" t="n">
        <v>156.8</v>
      </c>
      <c r="DK83" s="63" t="n">
        <v>162.6</v>
      </c>
      <c r="DL83" s="63" t="n">
        <v>168</v>
      </c>
      <c r="DM83" s="63" t="n">
        <v>173.4</v>
      </c>
      <c r="DN83" s="63" t="n">
        <v>176.1</v>
      </c>
      <c r="DO83" s="63" t="n">
        <v>179.6</v>
      </c>
      <c r="DP83" s="63" t="n">
        <v>179.4</v>
      </c>
      <c r="DQ83" s="63" t="n">
        <v>178.9</v>
      </c>
      <c r="DR83" s="63" t="n">
        <v>179.8</v>
      </c>
      <c r="DS83" s="63" t="n">
        <v>180.2</v>
      </c>
      <c r="DT83" s="63" t="n">
        <v>182.9</v>
      </c>
      <c r="DU83" s="63" t="n">
        <v>191</v>
      </c>
      <c r="DV83" s="63" t="n">
        <v>197.1</v>
      </c>
      <c r="DW83" s="63" t="n">
        <v>202.6</v>
      </c>
      <c r="DX83" s="63" t="n">
        <v>204.8</v>
      </c>
      <c r="DY83" s="63" t="n">
        <v>205.1</v>
      </c>
      <c r="DZ83" s="63" t="n">
        <v>207.3</v>
      </c>
      <c r="EA83" s="63" t="n">
        <v>208.9</v>
      </c>
      <c r="EB83" s="63" t="n">
        <v>207.7</v>
      </c>
      <c r="EC83" s="63" t="n">
        <v>209.9</v>
      </c>
      <c r="ED83" s="63" t="n">
        <v>218.7</v>
      </c>
      <c r="EE83" s="63" t="n">
        <v>223.2</v>
      </c>
      <c r="EF83" s="63" t="n">
        <v>227.5</v>
      </c>
      <c r="EG83" s="63" t="n">
        <v>239</v>
      </c>
      <c r="EH83" s="63" t="n">
        <v>243</v>
      </c>
      <c r="EI83" s="63" t="n">
        <v>243.4</v>
      </c>
      <c r="EJ83" s="63" t="n">
        <v>241.8</v>
      </c>
      <c r="EK83" s="63" t="n">
        <v>242.9</v>
      </c>
      <c r="EL83" s="63" t="n">
        <v>233.7</v>
      </c>
      <c r="EM83" s="63" t="n">
        <v>231.2</v>
      </c>
      <c r="EN83" s="63" t="n">
        <v>213.6</v>
      </c>
      <c r="EO83" s="63" t="n">
        <v>206</v>
      </c>
      <c r="EP83" s="63" t="n">
        <v>194.5</v>
      </c>
      <c r="EQ83" s="63" t="n">
        <v>183.4</v>
      </c>
      <c r="ER83" s="63" t="n">
        <v>177.8</v>
      </c>
      <c r="ES83" s="63" t="n">
        <v>168.7</v>
      </c>
      <c r="ET83" s="63" t="n">
        <v>162.5</v>
      </c>
      <c r="EU83" s="63" t="n">
        <v>180.3</v>
      </c>
      <c r="EV83" s="63" t="n">
        <v>193.6</v>
      </c>
      <c r="EW83" s="63" t="n">
        <v>208.7</v>
      </c>
      <c r="EX83" s="63" t="n">
        <v>249.2</v>
      </c>
      <c r="EY83" s="63" t="n">
        <v>281</v>
      </c>
      <c r="EZ83" s="63" t="n">
        <v>305.2</v>
      </c>
      <c r="FA83" s="63" t="n">
        <v>325.6</v>
      </c>
      <c r="FB83" s="63" t="n">
        <v>326.5</v>
      </c>
      <c r="FC83" s="63" t="n">
        <v>335.9</v>
      </c>
      <c r="FD83" s="63" t="n">
        <v>355.9</v>
      </c>
      <c r="FE83" s="63" t="n">
        <v>372</v>
      </c>
      <c r="FF83" s="63" t="n">
        <v>404.9</v>
      </c>
      <c r="FG83" s="63" t="n">
        <v>428.9</v>
      </c>
      <c r="FH83" s="63" t="n">
        <v>442.6</v>
      </c>
      <c r="FI83" s="63" t="n">
        <v>458.3</v>
      </c>
      <c r="FJ83" s="63" t="n">
        <v>489.1</v>
      </c>
      <c r="FK83" s="63" t="n">
        <v>501.4</v>
      </c>
      <c r="FL83" s="63" t="n">
        <v>510.1</v>
      </c>
      <c r="FM83" s="63" t="n">
        <v>525.6</v>
      </c>
      <c r="FN83" s="63" t="n">
        <v>526.8</v>
      </c>
      <c r="FO83" s="63" t="n">
        <v>532.5</v>
      </c>
      <c r="FP83" s="63" t="n">
        <v>536.1</v>
      </c>
      <c r="FQ83" s="63" t="n">
        <v>542.6</v>
      </c>
      <c r="FR83" s="63" t="n">
        <v>562.3</v>
      </c>
      <c r="FS83" s="63" t="n">
        <v>576.3</v>
      </c>
      <c r="FT83" s="63" t="n">
        <v>588.6</v>
      </c>
      <c r="FU83" s="63" t="n">
        <v>587.6</v>
      </c>
      <c r="FV83" s="63" t="n">
        <v>595</v>
      </c>
      <c r="FW83" s="63" t="n">
        <v>599.1</v>
      </c>
      <c r="FX83" s="63" t="n">
        <v>600.3</v>
      </c>
      <c r="FY83" s="63" t="n">
        <v>599.7</v>
      </c>
      <c r="FZ83" s="63" t="n">
        <v>588.8</v>
      </c>
      <c r="GA83" s="63" t="n">
        <v>603.1</v>
      </c>
      <c r="GB83" s="63" t="n">
        <v>606.4</v>
      </c>
      <c r="GC83" s="63" t="n">
        <v>607.2</v>
      </c>
      <c r="GD83" s="63" t="n">
        <v>612</v>
      </c>
      <c r="GE83" s="63" t="n">
        <v>619.1</v>
      </c>
      <c r="GF83" s="63" t="n">
        <v>619.9</v>
      </c>
      <c r="GG83" s="63" t="n">
        <v>623.9</v>
      </c>
      <c r="GH83" s="63" t="n">
        <v>633.9</v>
      </c>
      <c r="GI83" s="63" t="n">
        <v>634.3</v>
      </c>
      <c r="GJ83" s="63" t="n">
        <v>643.8</v>
      </c>
      <c r="GK83" s="63" t="n">
        <v>656.2</v>
      </c>
      <c r="GL83" s="63" t="n">
        <v>663.5</v>
      </c>
      <c r="GM83" s="63" t="n">
        <v>669</v>
      </c>
      <c r="GN83" s="63" t="n">
        <v>679.8</v>
      </c>
      <c r="GO83" s="63" t="n">
        <v>673.6</v>
      </c>
      <c r="GP83" s="63" t="n">
        <v>667.8</v>
      </c>
      <c r="GQ83" s="63" t="n">
        <v>674.7</v>
      </c>
      <c r="GR83" s="63" t="n">
        <v>685.7</v>
      </c>
      <c r="GS83" s="63" t="n">
        <v>709.8</v>
      </c>
      <c r="GT83" s="63" t="n">
        <v>740.9</v>
      </c>
      <c r="GU83" s="63" t="n">
        <v>738.2</v>
      </c>
      <c r="GV83" s="63" t="n">
        <v>765.2</v>
      </c>
      <c r="GW83" s="63" t="n">
        <v>780.3</v>
      </c>
      <c r="GX83" s="63" t="n">
        <v>791.6</v>
      </c>
      <c r="GY83" s="63" t="n">
        <v>807.2</v>
      </c>
      <c r="GZ83" s="63" t="n">
        <v>822.4</v>
      </c>
      <c r="HA83" s="63" t="n">
        <v>835.5</v>
      </c>
      <c r="HB83" s="63" t="n">
        <v>837.2</v>
      </c>
      <c r="HC83" t="n">
        <v>875.3</v>
      </c>
      <c r="HD83" t="n">
        <v>893.1</v>
      </c>
      <c r="HE83" t="n">
        <v>907.5</v>
      </c>
      <c r="HF83" t="n">
        <v>945.8</v>
      </c>
      <c r="HG83" t="n">
        <v>961.1</v>
      </c>
    </row>
    <row r="84">
      <c r="A84" s="63" t="s">
        <v>2609</v>
      </c>
      <c r="B84" s="63" t="n">
        <v>109.2</v>
      </c>
      <c r="C84" s="63" t="n">
        <v>113.1</v>
      </c>
      <c r="D84" s="63" t="n">
        <v>117.5</v>
      </c>
      <c r="E84" s="63" t="n">
        <v>120</v>
      </c>
      <c r="F84" s="63" t="n">
        <v>122.8</v>
      </c>
      <c r="G84" s="63" t="n">
        <v>124.2</v>
      </c>
      <c r="H84" s="63" t="n">
        <v>126.1</v>
      </c>
      <c r="I84" s="63" t="n">
        <v>127.4</v>
      </c>
      <c r="J84" s="63" t="n">
        <v>131</v>
      </c>
      <c r="K84" s="63" t="n">
        <v>134.1</v>
      </c>
      <c r="L84" s="63" t="n">
        <v>138.4</v>
      </c>
      <c r="M84" s="63" t="n">
        <v>142.8</v>
      </c>
      <c r="N84" s="63" t="n">
        <v>146.6</v>
      </c>
      <c r="O84" s="63" t="n">
        <v>151.6</v>
      </c>
      <c r="P84" s="63" t="n">
        <v>158.8</v>
      </c>
      <c r="Q84" s="63" t="n">
        <v>164.6</v>
      </c>
      <c r="R84" s="63" t="n">
        <v>170.5</v>
      </c>
      <c r="S84" s="63" t="n">
        <v>177.6</v>
      </c>
      <c r="T84" s="63" t="n">
        <v>183.9</v>
      </c>
      <c r="U84" s="63" t="n">
        <v>190.4</v>
      </c>
      <c r="V84" s="63" t="n">
        <v>196.4</v>
      </c>
      <c r="W84" s="63" t="n">
        <v>198.5</v>
      </c>
      <c r="X84" s="63" t="n">
        <v>202.5</v>
      </c>
      <c r="Y84" s="63" t="n">
        <v>206.5</v>
      </c>
      <c r="Z84" s="63" t="n">
        <v>210.5</v>
      </c>
      <c r="AA84" s="63" t="n">
        <v>217.1</v>
      </c>
      <c r="AB84" s="63" t="n">
        <v>222.8</v>
      </c>
      <c r="AC84" s="63" t="n">
        <v>229.7</v>
      </c>
      <c r="AD84" s="63" t="n">
        <v>238.8</v>
      </c>
      <c r="AE84" s="63" t="n">
        <v>246.6</v>
      </c>
      <c r="AF84" s="63" t="n">
        <v>255.4</v>
      </c>
      <c r="AG84" s="63" t="n">
        <v>265.5</v>
      </c>
      <c r="AH84" s="63" t="n">
        <v>273.3</v>
      </c>
      <c r="AI84" s="63" t="n">
        <v>281.3</v>
      </c>
      <c r="AJ84" s="63" t="n">
        <v>289.8</v>
      </c>
      <c r="AK84" s="63" t="n">
        <v>298.9</v>
      </c>
      <c r="AL84" s="63" t="n">
        <v>308.6</v>
      </c>
      <c r="AM84" s="63" t="n">
        <v>318.6</v>
      </c>
      <c r="AN84" s="63" t="n">
        <v>330.4</v>
      </c>
      <c r="AO84" s="63" t="n">
        <v>351</v>
      </c>
      <c r="AP84" s="63" t="n">
        <v>378.8</v>
      </c>
      <c r="AQ84" s="63" t="n">
        <v>392.5</v>
      </c>
      <c r="AR84" s="63" t="n">
        <v>397.7</v>
      </c>
      <c r="AS84" s="63" t="n">
        <v>421.8</v>
      </c>
      <c r="AT84" s="63" t="n">
        <v>439.6</v>
      </c>
      <c r="AU84" s="63" t="n">
        <v>467.3</v>
      </c>
      <c r="AV84" s="63" t="n">
        <v>506.4</v>
      </c>
      <c r="AW84" s="63" t="n">
        <v>522.4</v>
      </c>
      <c r="AX84" s="63" t="n">
        <v>541</v>
      </c>
      <c r="AY84" s="63" t="n">
        <v>557.2</v>
      </c>
      <c r="AZ84" s="63" t="n">
        <v>558.8</v>
      </c>
      <c r="BA84" s="63" t="n">
        <v>562.5</v>
      </c>
      <c r="BB84" s="63" t="n">
        <v>575.1</v>
      </c>
      <c r="BC84" s="63" t="n">
        <v>585.8</v>
      </c>
      <c r="BD84" s="63" t="n">
        <v>610.2</v>
      </c>
      <c r="BE84" s="63" t="n">
        <v>629.8</v>
      </c>
      <c r="BF84" s="63" t="n">
        <v>642.8</v>
      </c>
      <c r="BG84" s="63" t="n">
        <v>667.2</v>
      </c>
      <c r="BH84" s="63" t="n">
        <v>693.7</v>
      </c>
      <c r="BI84" s="63" t="n">
        <v>703.2</v>
      </c>
      <c r="BJ84" s="63" t="n">
        <v>714.7</v>
      </c>
      <c r="BK84" s="63" t="n">
        <v>721.2</v>
      </c>
      <c r="BL84" s="63" t="n">
        <v>722.7</v>
      </c>
      <c r="BM84" s="63" t="n">
        <v>738.6</v>
      </c>
      <c r="BN84" s="63" t="n">
        <v>763.4</v>
      </c>
      <c r="BO84" s="63" t="n">
        <v>770.6</v>
      </c>
      <c r="BP84" s="63" t="n">
        <v>768.1</v>
      </c>
      <c r="BQ84" s="63" t="n">
        <v>763</v>
      </c>
      <c r="BR84" s="63" t="n">
        <v>758.1</v>
      </c>
      <c r="BS84" s="63" t="n">
        <v>764.7</v>
      </c>
      <c r="BT84" s="63" t="n">
        <v>780.5</v>
      </c>
      <c r="BU84" s="63" t="n">
        <v>801.9</v>
      </c>
      <c r="BV84" s="63" t="n">
        <v>816.5</v>
      </c>
      <c r="BW84" s="63" t="n">
        <v>830.3</v>
      </c>
      <c r="BX84" s="63" t="n">
        <v>859</v>
      </c>
      <c r="BY84" s="63" t="n">
        <v>886.3</v>
      </c>
      <c r="BZ84" s="63" t="n">
        <v>930.1</v>
      </c>
      <c r="CA84" s="63" t="n">
        <v>956.6</v>
      </c>
      <c r="CB84" s="63" t="n">
        <v>970.4</v>
      </c>
      <c r="CC84" s="63" t="n">
        <v>981.9</v>
      </c>
      <c r="CD84" s="63" t="n">
        <v>996.1</v>
      </c>
      <c r="CE84" s="63" t="n">
        <v>1001.4</v>
      </c>
      <c r="CF84" s="63" t="n">
        <v>1010.4</v>
      </c>
      <c r="CG84" s="63" t="n">
        <v>1011.5</v>
      </c>
      <c r="CH84" s="63" t="n">
        <v>1009.2</v>
      </c>
      <c r="CI84" s="63" t="n">
        <v>1010.5</v>
      </c>
      <c r="CJ84" s="63" t="n">
        <v>1012</v>
      </c>
      <c r="CK84" s="63" t="n">
        <v>1003.1</v>
      </c>
      <c r="CL84" s="63" t="n">
        <v>996.3</v>
      </c>
      <c r="CM84" s="63" t="n">
        <v>997.3</v>
      </c>
      <c r="CN84" s="63" t="n">
        <v>992.5</v>
      </c>
      <c r="CO84" s="63" t="n">
        <v>995.7</v>
      </c>
      <c r="CP84" s="63" t="n">
        <v>1002.7</v>
      </c>
      <c r="CQ84" s="63" t="n">
        <v>1002.4</v>
      </c>
      <c r="CR84" s="63" t="n">
        <v>1001.2</v>
      </c>
      <c r="CS84" s="63" t="n">
        <v>1001.5</v>
      </c>
      <c r="CT84" s="63" t="n">
        <v>1009.5</v>
      </c>
      <c r="CU84" s="63" t="n">
        <v>1029.5</v>
      </c>
      <c r="CV84" s="63" t="n">
        <v>1051.6</v>
      </c>
      <c r="CW84" s="63" t="n">
        <v>1084</v>
      </c>
      <c r="CX84" s="63" t="n">
        <v>1105.6</v>
      </c>
      <c r="CY84" s="63" t="n">
        <v>1123.3</v>
      </c>
      <c r="CZ84" s="63" t="n">
        <v>1136.1</v>
      </c>
      <c r="DA84" s="63" t="n">
        <v>1149.2</v>
      </c>
      <c r="DB84" s="63" t="n">
        <v>1160.5</v>
      </c>
      <c r="DC84" s="63" t="n">
        <v>1177.3</v>
      </c>
      <c r="DD84" s="63" t="n">
        <v>1197.7</v>
      </c>
      <c r="DE84" s="63" t="n">
        <v>1219.9</v>
      </c>
      <c r="DF84" s="63" t="n">
        <v>1234.2</v>
      </c>
      <c r="DG84" s="63" t="n">
        <v>1255.5</v>
      </c>
      <c r="DH84" s="63" t="n">
        <v>1276</v>
      </c>
      <c r="DI84" s="63" t="n">
        <v>1300.4</v>
      </c>
      <c r="DJ84" s="63" t="n">
        <v>1335.9</v>
      </c>
      <c r="DK84" s="63" t="n">
        <v>1361.9</v>
      </c>
      <c r="DL84" s="63" t="n">
        <v>1367.1</v>
      </c>
      <c r="DM84" s="63" t="n">
        <v>1345.1</v>
      </c>
      <c r="DN84" s="63" t="n">
        <v>1326.7</v>
      </c>
      <c r="DO84" s="63" t="n">
        <v>1321</v>
      </c>
      <c r="DP84" s="63" t="n">
        <v>1337.2</v>
      </c>
      <c r="DQ84" s="63" t="n">
        <v>1359.8</v>
      </c>
      <c r="DR84" s="63" t="n">
        <v>1398.1</v>
      </c>
      <c r="DS84" s="63" t="n">
        <v>1441.8</v>
      </c>
      <c r="DT84" s="63" t="n">
        <v>1478.2</v>
      </c>
      <c r="DU84" s="63" t="n">
        <v>1504.5</v>
      </c>
      <c r="DV84" s="63" t="n">
        <v>1494.8</v>
      </c>
      <c r="DW84" s="63" t="n">
        <v>1486.8</v>
      </c>
      <c r="DX84" s="63" t="n">
        <v>1462.4</v>
      </c>
      <c r="DY84" s="63" t="n">
        <v>1403.7</v>
      </c>
      <c r="DZ84" s="63" t="n">
        <v>1388</v>
      </c>
      <c r="EA84" s="63" t="n">
        <v>1398.7</v>
      </c>
      <c r="EB84" s="63" t="n">
        <v>1401.3</v>
      </c>
      <c r="EC84" s="63" t="n">
        <v>1422.5</v>
      </c>
      <c r="ED84" s="63" t="n">
        <v>1437.6</v>
      </c>
      <c r="EE84" s="63" t="n">
        <v>1419.2</v>
      </c>
      <c r="EF84" s="63" t="n">
        <v>1434</v>
      </c>
      <c r="EG84" s="63" t="n">
        <v>1451.5</v>
      </c>
      <c r="EH84" s="63" t="n">
        <v>1452.2</v>
      </c>
      <c r="EI84" s="63" t="n">
        <v>1467.5</v>
      </c>
      <c r="EJ84" s="63" t="n">
        <v>1477.8</v>
      </c>
      <c r="EK84" s="63" t="n">
        <v>1597.3</v>
      </c>
      <c r="EL84" s="63" t="n">
        <v>1545.5</v>
      </c>
      <c r="EM84" s="63" t="n">
        <v>1611.1</v>
      </c>
      <c r="EN84" s="63" t="n">
        <v>1648.9</v>
      </c>
      <c r="EO84" s="63" t="n">
        <v>1740</v>
      </c>
      <c r="EP84" s="63" t="n">
        <v>1805.5</v>
      </c>
      <c r="EQ84" s="63" t="n">
        <v>1909.5</v>
      </c>
      <c r="ER84" s="63" t="n">
        <v>1931.4</v>
      </c>
      <c r="ES84" s="63" t="n">
        <v>1949.7</v>
      </c>
      <c r="ET84" s="63" t="n">
        <v>1997.6</v>
      </c>
      <c r="EU84" s="63" t="n">
        <v>2125</v>
      </c>
      <c r="EV84" s="63" t="n">
        <v>2143.4</v>
      </c>
      <c r="EW84" s="63" t="n">
        <v>2155.3</v>
      </c>
      <c r="EX84" s="63" t="n">
        <v>2181.1</v>
      </c>
      <c r="EY84" s="63" t="n">
        <v>2148.7</v>
      </c>
      <c r="EZ84" s="63" t="n">
        <v>2175.2</v>
      </c>
      <c r="FA84" s="63" t="n">
        <v>2101</v>
      </c>
      <c r="FB84" s="63" t="n">
        <v>1982.2</v>
      </c>
      <c r="FC84" s="63" t="n">
        <v>1865.1</v>
      </c>
      <c r="FD84" s="63" t="n">
        <v>1773.6</v>
      </c>
      <c r="FE84" s="63" t="n">
        <v>1733</v>
      </c>
      <c r="FF84" s="63" t="n">
        <v>1729.5</v>
      </c>
      <c r="FG84" s="63" t="n">
        <v>1742.5</v>
      </c>
      <c r="FH84" s="63" t="n">
        <v>1735.7</v>
      </c>
      <c r="FI84" s="63" t="n">
        <v>1783</v>
      </c>
      <c r="FJ84" s="63" t="n">
        <v>1847.8</v>
      </c>
      <c r="FK84" s="63" t="n">
        <v>1882.4</v>
      </c>
      <c r="FL84" s="63" t="n">
        <v>1913.9</v>
      </c>
      <c r="FM84" s="63" t="n">
        <v>1981.8</v>
      </c>
      <c r="FN84" s="63" t="n">
        <v>2039.5</v>
      </c>
      <c r="FO84" s="63" t="n">
        <v>2088.9</v>
      </c>
      <c r="FP84" s="63" t="n">
        <v>2025.8</v>
      </c>
      <c r="FQ84" s="63" t="n">
        <v>2260</v>
      </c>
      <c r="FR84" s="63" t="n">
        <v>1957.5</v>
      </c>
      <c r="FS84" s="63" t="n">
        <v>1963.9</v>
      </c>
      <c r="FT84" s="63" t="n">
        <v>1998.1</v>
      </c>
      <c r="FU84" s="63" t="n">
        <v>2013.4</v>
      </c>
      <c r="FV84" s="63" t="n">
        <v>2067.2</v>
      </c>
      <c r="FW84" s="63" t="n">
        <v>2160.8</v>
      </c>
      <c r="FX84" s="63" t="n">
        <v>2214</v>
      </c>
      <c r="FY84" s="63" t="n">
        <v>2267.6</v>
      </c>
      <c r="FZ84" s="63" t="n">
        <v>2322.2</v>
      </c>
      <c r="GA84" s="63" t="n">
        <v>2341.2</v>
      </c>
      <c r="GB84" s="63" t="n">
        <v>2347.8</v>
      </c>
      <c r="GC84" s="63" t="n">
        <v>2367.2</v>
      </c>
      <c r="GD84" s="63" t="n">
        <v>2388.1</v>
      </c>
      <c r="GE84" s="63" t="n">
        <v>2391.2</v>
      </c>
      <c r="GF84" s="63" t="n">
        <v>2421.8</v>
      </c>
      <c r="GG84" s="63" t="n">
        <v>2460.5</v>
      </c>
      <c r="GH84" s="63" t="n">
        <v>2535.6</v>
      </c>
      <c r="GI84" s="63" t="n">
        <v>2612.7</v>
      </c>
      <c r="GJ84" s="63" t="n">
        <v>2636.3</v>
      </c>
      <c r="GK84" s="63" t="n">
        <v>2659.4</v>
      </c>
      <c r="GL84" s="63" t="n">
        <v>2690.3</v>
      </c>
      <c r="GM84" s="63" t="n">
        <v>2755.1</v>
      </c>
      <c r="GN84" s="63" t="n">
        <v>2808</v>
      </c>
      <c r="GO84" s="63" t="n">
        <v>2904.2</v>
      </c>
      <c r="GP84" s="63" t="n">
        <v>2921.6</v>
      </c>
      <c r="GQ84" s="63" t="n">
        <v>2963.1</v>
      </c>
      <c r="GR84" s="63" t="n">
        <v>2962.3</v>
      </c>
      <c r="GS84" s="63" t="n">
        <v>2952.8</v>
      </c>
      <c r="GT84" s="63" t="n">
        <v>2926.1</v>
      </c>
      <c r="GU84" s="63" t="n">
        <v>2869.8</v>
      </c>
      <c r="GV84" s="63" t="n">
        <v>2865</v>
      </c>
      <c r="GW84" s="63" t="n">
        <v>2994</v>
      </c>
      <c r="GX84" s="63" t="n">
        <v>3079.2</v>
      </c>
      <c r="GY84" s="63" t="n">
        <v>3198.3</v>
      </c>
      <c r="GZ84" s="63" t="n">
        <v>3262.6</v>
      </c>
      <c r="HA84" s="63" t="n">
        <v>3318.6</v>
      </c>
      <c r="HB84" s="63" t="n">
        <v>3342.2</v>
      </c>
      <c r="HC84" t="n">
        <v>3407</v>
      </c>
      <c r="HD84" t="n">
        <v>3453.4</v>
      </c>
      <c r="HE84" t="n">
        <v>3525.4</v>
      </c>
      <c r="HF84" t="n">
        <v>3577</v>
      </c>
      <c r="HG84" t="n">
        <v>3602.6</v>
      </c>
    </row>
    <row r="85">
      <c r="A85" s="63" t="s">
        <v>2610</v>
      </c>
      <c r="B85" s="63" t="n">
        <v>77.5</v>
      </c>
      <c r="C85" s="63" t="n">
        <v>81.1</v>
      </c>
      <c r="D85" s="63" t="n">
        <v>81.1</v>
      </c>
      <c r="E85" s="63" t="n">
        <v>76.9</v>
      </c>
      <c r="F85" s="63" t="n">
        <v>89.1</v>
      </c>
      <c r="G85" s="63" t="n">
        <v>90.8</v>
      </c>
      <c r="H85" s="63" t="n">
        <v>93.7</v>
      </c>
      <c r="I85" s="63" t="n">
        <v>97.6</v>
      </c>
      <c r="J85" s="63" t="n">
        <v>102.7</v>
      </c>
      <c r="K85" s="63" t="n">
        <v>104.3</v>
      </c>
      <c r="L85" s="63" t="n">
        <v>108.2</v>
      </c>
      <c r="M85" s="63" t="n">
        <v>115.5</v>
      </c>
      <c r="N85" s="63" t="n">
        <v>121</v>
      </c>
      <c r="O85" s="63" t="n">
        <v>117.2</v>
      </c>
      <c r="P85" s="63" t="n">
        <v>116.6</v>
      </c>
      <c r="Q85" s="63" t="n">
        <v>119.1</v>
      </c>
      <c r="R85" s="63" t="n">
        <v>111.1</v>
      </c>
      <c r="S85" s="63" t="n">
        <v>110.8</v>
      </c>
      <c r="T85" s="63" t="n">
        <v>107.3</v>
      </c>
      <c r="U85" s="63" t="n">
        <v>103.8</v>
      </c>
      <c r="V85" s="63" t="n">
        <v>103.9</v>
      </c>
      <c r="W85" s="63" t="n">
        <v>115.6</v>
      </c>
      <c r="X85" s="63" t="n">
        <v>135.4</v>
      </c>
      <c r="Y85" s="63" t="n">
        <v>142</v>
      </c>
      <c r="Z85" s="63" t="n">
        <v>159.1</v>
      </c>
      <c r="AA85" s="63" t="n">
        <v>156.6</v>
      </c>
      <c r="AB85" s="63" t="n">
        <v>158.4</v>
      </c>
      <c r="AC85" s="63" t="n">
        <v>157.1</v>
      </c>
      <c r="AD85" s="63" t="n">
        <v>165</v>
      </c>
      <c r="AE85" s="63" t="n">
        <v>185.7</v>
      </c>
      <c r="AF85" s="63" t="n">
        <v>199.9</v>
      </c>
      <c r="AG85" s="63" t="n">
        <v>196.1</v>
      </c>
      <c r="AH85" s="63" t="n">
        <v>187.5</v>
      </c>
      <c r="AI85" s="63" t="n">
        <v>220</v>
      </c>
      <c r="AJ85" s="63" t="n">
        <v>223.8</v>
      </c>
      <c r="AK85" s="63" t="n">
        <v>231.5</v>
      </c>
      <c r="AL85" s="63" t="n">
        <v>222.3</v>
      </c>
      <c r="AM85" s="63" t="n">
        <v>219.7</v>
      </c>
      <c r="AN85" s="63" t="n">
        <v>211.3</v>
      </c>
      <c r="AO85" s="63" t="n">
        <v>205.2</v>
      </c>
      <c r="AP85" s="63" t="n">
        <v>197.2</v>
      </c>
      <c r="AQ85" s="63" t="n">
        <v>169.9</v>
      </c>
      <c r="AR85" s="63" t="n">
        <v>179.2</v>
      </c>
      <c r="AS85" s="63" t="n">
        <v>204.4</v>
      </c>
      <c r="AT85" s="63" t="n">
        <v>213</v>
      </c>
      <c r="AU85" s="63" t="n">
        <v>211.8</v>
      </c>
      <c r="AV85" s="63" t="n">
        <v>228.6</v>
      </c>
      <c r="AW85" s="63" t="n">
        <v>211.4</v>
      </c>
      <c r="AX85" s="63" t="n">
        <v>188.2</v>
      </c>
      <c r="AY85" s="63" t="n">
        <v>200.5</v>
      </c>
      <c r="AZ85" s="63" t="n">
        <v>200.4</v>
      </c>
      <c r="BA85" s="63" t="n">
        <v>191.5</v>
      </c>
      <c r="BB85" s="63" t="n">
        <v>209.5</v>
      </c>
      <c r="BC85" s="63" t="n">
        <v>238.3</v>
      </c>
      <c r="BD85" s="63" t="n">
        <v>254.4</v>
      </c>
      <c r="BE85" s="63" t="n">
        <v>269.2</v>
      </c>
      <c r="BF85" s="63" t="n">
        <v>301.1</v>
      </c>
      <c r="BG85" s="63" t="n">
        <v>301.2</v>
      </c>
      <c r="BH85" s="63" t="n">
        <v>295.3</v>
      </c>
      <c r="BI85" s="63" t="n">
        <v>305.2</v>
      </c>
      <c r="BJ85" s="63" t="n">
        <v>311.4</v>
      </c>
      <c r="BK85" s="63" t="n">
        <v>310.3</v>
      </c>
      <c r="BL85" s="63" t="n">
        <v>331.5</v>
      </c>
      <c r="BM85" s="63" t="n">
        <v>306.6</v>
      </c>
      <c r="BN85" s="63" t="n">
        <v>296.7</v>
      </c>
      <c r="BO85" s="63" t="n">
        <v>286.4</v>
      </c>
      <c r="BP85" s="63" t="n">
        <v>275.6</v>
      </c>
      <c r="BQ85" s="63" t="n">
        <v>277.7</v>
      </c>
      <c r="BR85" s="63" t="n">
        <v>288.4</v>
      </c>
      <c r="BS85" s="63" t="n">
        <v>319.7</v>
      </c>
      <c r="BT85" s="63" t="n">
        <v>344.2</v>
      </c>
      <c r="BU85" s="63" t="n">
        <v>338.9</v>
      </c>
      <c r="BV85" s="63" t="n">
        <v>344.1</v>
      </c>
      <c r="BW85" s="63" t="n">
        <v>352.3</v>
      </c>
      <c r="BX85" s="63" t="n">
        <v>359.3</v>
      </c>
      <c r="BY85" s="63" t="n">
        <v>381.4</v>
      </c>
      <c r="BZ85" s="63" t="n">
        <v>363.2</v>
      </c>
      <c r="CA85" s="63" t="n">
        <v>356.4</v>
      </c>
      <c r="CB85" s="63" t="n">
        <v>355</v>
      </c>
      <c r="CC85" s="63" t="n">
        <v>331.8</v>
      </c>
      <c r="CD85" s="63" t="n">
        <v>344.4</v>
      </c>
      <c r="CE85" s="63" t="n">
        <v>361.4</v>
      </c>
      <c r="CF85" s="63" t="n">
        <v>337.8</v>
      </c>
      <c r="CG85" s="63" t="n">
        <v>329.4</v>
      </c>
      <c r="CH85" s="63" t="n">
        <v>367</v>
      </c>
      <c r="CI85" s="63" t="n">
        <v>373.1</v>
      </c>
      <c r="CJ85" s="63" t="n">
        <v>376.3</v>
      </c>
      <c r="CK85" s="63" t="n">
        <v>372.6</v>
      </c>
      <c r="CL85" s="63" t="n">
        <v>400.9</v>
      </c>
      <c r="CM85" s="63" t="n">
        <v>407.8</v>
      </c>
      <c r="CN85" s="63" t="n">
        <v>399.3</v>
      </c>
      <c r="CO85" s="63" t="n">
        <v>424.7</v>
      </c>
      <c r="CP85" s="63" t="n">
        <v>406.5</v>
      </c>
      <c r="CQ85" s="63" t="n">
        <v>444.7</v>
      </c>
      <c r="CR85" s="63" t="n">
        <v>452.4</v>
      </c>
      <c r="CS85" s="63" t="n">
        <v>511.6</v>
      </c>
      <c r="CT85" s="63" t="n">
        <v>517.5</v>
      </c>
      <c r="CU85" s="63" t="n">
        <v>539.2</v>
      </c>
      <c r="CV85" s="63" t="n">
        <v>571.9</v>
      </c>
      <c r="CW85" s="63" t="n">
        <v>595.8</v>
      </c>
      <c r="CX85" s="63" t="n">
        <v>588.9</v>
      </c>
      <c r="CY85" s="63" t="n">
        <v>605.8</v>
      </c>
      <c r="CZ85" s="63" t="n">
        <v>649.9</v>
      </c>
      <c r="DA85" s="63" t="n">
        <v>650.3</v>
      </c>
      <c r="DB85" s="63" t="n">
        <v>683.8</v>
      </c>
      <c r="DC85" s="63" t="n">
        <v>700.2</v>
      </c>
      <c r="DD85" s="63" t="n">
        <v>706</v>
      </c>
      <c r="DE85" s="63" t="n">
        <v>716.3</v>
      </c>
      <c r="DF85" s="63" t="n">
        <v>753.3</v>
      </c>
      <c r="DG85" s="63" t="n">
        <v>767.9</v>
      </c>
      <c r="DH85" s="63" t="n">
        <v>808.1</v>
      </c>
      <c r="DI85" s="63" t="n">
        <v>799.9</v>
      </c>
      <c r="DJ85" s="63" t="n">
        <v>728.6</v>
      </c>
      <c r="DK85" s="63" t="n">
        <v>729.6</v>
      </c>
      <c r="DL85" s="63" t="n">
        <v>749.1</v>
      </c>
      <c r="DM85" s="63" t="n">
        <v>722.4</v>
      </c>
      <c r="DN85" s="63" t="n">
        <v>761.9</v>
      </c>
      <c r="DO85" s="63" t="n">
        <v>754.1</v>
      </c>
      <c r="DP85" s="63" t="n">
        <v>737.7</v>
      </c>
      <c r="DQ85" s="63" t="n">
        <v>726.5</v>
      </c>
      <c r="DR85" s="63" t="n">
        <v>714.8</v>
      </c>
      <c r="DS85" s="63" t="n">
        <v>699.1</v>
      </c>
      <c r="DT85" s="63" t="n">
        <v>677.6</v>
      </c>
      <c r="DU85" s="63" t="n">
        <v>631.5</v>
      </c>
      <c r="DV85" s="63" t="n">
        <v>622.6</v>
      </c>
      <c r="DW85" s="63" t="n">
        <v>638</v>
      </c>
      <c r="DX85" s="63" t="n">
        <v>627.7</v>
      </c>
      <c r="DY85" s="63" t="n">
        <v>585.2</v>
      </c>
      <c r="DZ85" s="63" t="n">
        <v>711.7</v>
      </c>
      <c r="EA85" s="63" t="n">
        <v>756</v>
      </c>
      <c r="EB85" s="63" t="n">
        <v>778.5</v>
      </c>
      <c r="EC85" s="63" t="n">
        <v>848.2</v>
      </c>
      <c r="ED85" s="63" t="n">
        <v>862.8</v>
      </c>
      <c r="EE85" s="63" t="n">
        <v>891.4</v>
      </c>
      <c r="EF85" s="63" t="n">
        <v>941.8</v>
      </c>
      <c r="EG85" s="63" t="n">
        <v>976.6</v>
      </c>
      <c r="EH85" s="63" t="n">
        <v>1064.6</v>
      </c>
      <c r="EI85" s="63" t="n">
        <v>1113.5</v>
      </c>
      <c r="EJ85" s="63" t="n">
        <v>1158.9</v>
      </c>
      <c r="EK85" s="63" t="n">
        <v>1164.7</v>
      </c>
      <c r="EL85" s="63" t="n">
        <v>1257.9</v>
      </c>
      <c r="EM85" s="63" t="n">
        <v>1276.9</v>
      </c>
      <c r="EN85" s="63" t="n">
        <v>1287.2</v>
      </c>
      <c r="EO85" s="63" t="n">
        <v>1395.3</v>
      </c>
      <c r="EP85" s="63" t="n">
        <v>1445.4</v>
      </c>
      <c r="EQ85" s="63" t="n">
        <v>1453.1</v>
      </c>
      <c r="ER85" s="63" t="n">
        <v>1505.8</v>
      </c>
      <c r="ES85" s="63" t="n">
        <v>1421.3</v>
      </c>
      <c r="ET85" s="63" t="n">
        <v>1316.3</v>
      </c>
      <c r="EU85" s="63" t="n">
        <v>1347.7</v>
      </c>
      <c r="EV85" s="63" t="n">
        <v>1229.2</v>
      </c>
      <c r="EW85" s="63" t="n">
        <v>1138.9</v>
      </c>
      <c r="EX85" s="63" t="n">
        <v>1053.8</v>
      </c>
      <c r="EY85" s="63" t="n">
        <v>1027</v>
      </c>
      <c r="EZ85" s="63" t="n">
        <v>1008.2</v>
      </c>
      <c r="FA85" s="63" t="n">
        <v>732.8</v>
      </c>
      <c r="FB85" s="63" t="n">
        <v>953.5</v>
      </c>
      <c r="FC85" s="63" t="n">
        <v>1003.3</v>
      </c>
      <c r="FD85" s="63" t="n">
        <v>1123.2</v>
      </c>
      <c r="FE85" s="63" t="n">
        <v>1227.5</v>
      </c>
      <c r="FF85" s="63" t="n">
        <v>1295.5</v>
      </c>
      <c r="FG85" s="63" t="n">
        <v>1300</v>
      </c>
      <c r="FH85" s="63" t="n">
        <v>1475.5</v>
      </c>
      <c r="FI85" s="63" t="n">
        <v>1483.8</v>
      </c>
      <c r="FJ85" s="63" t="n">
        <v>1323.4</v>
      </c>
      <c r="FK85" s="63" t="n">
        <v>1443.9</v>
      </c>
      <c r="FL85" s="63" t="n">
        <v>1447.1</v>
      </c>
      <c r="FM85" s="63" t="n">
        <v>1585</v>
      </c>
      <c r="FN85" s="63" t="n">
        <v>1660</v>
      </c>
      <c r="FO85" s="63" t="n">
        <v>1662.6</v>
      </c>
      <c r="FP85" s="63" t="n">
        <v>1644.6</v>
      </c>
      <c r="FQ85" s="63" t="n">
        <v>1642.3</v>
      </c>
      <c r="FR85" s="63" t="n">
        <v>1672.8</v>
      </c>
      <c r="FS85" s="63" t="n">
        <v>1665.6</v>
      </c>
      <c r="FT85" s="63" t="n">
        <v>1676.1</v>
      </c>
      <c r="FU85" s="63" t="n">
        <v>1714.8</v>
      </c>
      <c r="FV85" s="63" t="n">
        <v>1650.3</v>
      </c>
      <c r="FW85" s="63" t="n">
        <v>1832.1</v>
      </c>
      <c r="FX85" s="63" t="n">
        <v>1864.9</v>
      </c>
      <c r="FY85" s="63" t="n">
        <v>1884.5</v>
      </c>
      <c r="FZ85" s="63" t="n">
        <v>1847.9</v>
      </c>
      <c r="GA85" s="63" t="n">
        <v>1831.7</v>
      </c>
      <c r="GB85" s="63" t="n">
        <v>1779</v>
      </c>
      <c r="GC85" s="63" t="n">
        <v>1653</v>
      </c>
      <c r="GD85" s="63" t="n">
        <v>1757.8</v>
      </c>
      <c r="GE85" s="63" t="n">
        <v>1708.7</v>
      </c>
      <c r="GF85" s="63" t="n">
        <v>1731</v>
      </c>
      <c r="GG85" s="63" t="n">
        <v>1700.1</v>
      </c>
      <c r="GH85" s="63" t="n">
        <v>1721.1</v>
      </c>
      <c r="GI85" s="63" t="n">
        <v>1723.6</v>
      </c>
      <c r="GJ85" s="63" t="n">
        <v>1718</v>
      </c>
      <c r="GK85" s="63" t="n">
        <v>1742.7</v>
      </c>
      <c r="GL85" s="63" t="n">
        <v>1772.4</v>
      </c>
      <c r="GM85" s="63" t="n">
        <v>1846</v>
      </c>
      <c r="GN85" s="63" t="n">
        <v>1868.8</v>
      </c>
      <c r="GO85" s="63" t="n">
        <v>1891.1</v>
      </c>
      <c r="GP85" s="63" t="n">
        <v>1871</v>
      </c>
      <c r="GQ85" s="63" t="n">
        <v>1896.6</v>
      </c>
      <c r="GR85" s="63" t="n">
        <v>1975</v>
      </c>
      <c r="GS85" s="63" t="n">
        <v>2006.6</v>
      </c>
      <c r="GT85" s="63" t="n">
        <v>1751.4</v>
      </c>
      <c r="GU85" s="63" t="n">
        <v>1644.9</v>
      </c>
      <c r="GV85" s="63" t="n">
        <v>2284</v>
      </c>
      <c r="GW85" s="63" t="n">
        <v>2059.6</v>
      </c>
      <c r="GX85" s="63" t="n">
        <v>2280.4</v>
      </c>
      <c r="GY85" s="63" t="n">
        <v>2580</v>
      </c>
      <c r="GZ85" s="63" t="n">
        <v>2541.1</v>
      </c>
      <c r="HA85" s="63" t="n">
        <v>2555</v>
      </c>
      <c r="HB85" t="n">
        <v>2604.4</v>
      </c>
      <c r="HC85" t="n">
        <v>2781.5</v>
      </c>
      <c r="HD85" t="n">
        <v>2809</v>
      </c>
      <c r="HE85" t="n">
        <v>2748.4</v>
      </c>
      <c r="HF85" t="n">
        <v>2673.1</v>
      </c>
      <c r="HG85" t="n">
        <v>2658</v>
      </c>
    </row>
    <row r="86">
      <c r="A86" s="63" t="s">
        <v>2611</v>
      </c>
      <c r="B86" s="63"/>
      <c r="C86" s="63"/>
      <c r="D86" s="63"/>
      <c r="E86" s="63"/>
      <c r="F86" s="63"/>
      <c r="G86" s="63"/>
      <c r="H86" s="63"/>
      <c r="I86" s="63"/>
      <c r="J86" s="63"/>
      <c r="K86" s="63"/>
      <c r="L86" s="63"/>
      <c r="M86" s="63"/>
      <c r="N86" s="63"/>
      <c r="O86" s="63"/>
      <c r="P86" s="63"/>
      <c r="Q86" s="63"/>
      <c r="R86" s="63"/>
      <c r="S86" s="63"/>
      <c r="T86" s="63"/>
      <c r="U86" s="63"/>
      <c r="V86" s="63"/>
      <c r="W86" s="63"/>
      <c r="X86" s="63"/>
      <c r="Y86" s="63"/>
      <c r="Z86" s="63"/>
      <c r="AA86" s="63"/>
      <c r="AB86" s="63"/>
      <c r="AC86" s="63"/>
      <c r="AD86" s="63"/>
      <c r="AE86" s="63"/>
      <c r="AF86" s="63"/>
      <c r="AG86" s="63"/>
      <c r="AH86" s="63"/>
      <c r="AI86" s="63"/>
      <c r="AJ86" s="63"/>
      <c r="AK86" s="63"/>
      <c r="AL86" s="63"/>
      <c r="AM86" s="63"/>
      <c r="AN86" s="63"/>
      <c r="AO86" s="63"/>
      <c r="AP86" s="63"/>
      <c r="AQ86" s="63"/>
      <c r="AR86" s="63"/>
      <c r="AS86" s="63"/>
      <c r="AT86" s="63"/>
      <c r="AU86" s="63"/>
      <c r="AV86" s="63"/>
      <c r="AW86" s="63"/>
      <c r="AX86" s="63"/>
      <c r="AY86" s="63"/>
      <c r="AZ86" s="63"/>
      <c r="BA86" s="63"/>
      <c r="BB86" s="63"/>
      <c r="BC86" s="63"/>
      <c r="BD86" s="63"/>
      <c r="BE86" s="63"/>
      <c r="BF86" s="63"/>
      <c r="BG86" s="63"/>
      <c r="BH86" s="63"/>
      <c r="BI86" s="63"/>
      <c r="BJ86" s="63"/>
      <c r="BK86" s="63"/>
      <c r="BL86" s="63"/>
      <c r="BM86" s="63"/>
      <c r="BN86" s="63"/>
      <c r="BO86" s="63"/>
      <c r="BP86" s="63"/>
      <c r="BQ86" s="63"/>
      <c r="BR86" s="63"/>
      <c r="BS86" s="63"/>
      <c r="BT86" s="63"/>
      <c r="BU86" s="63"/>
      <c r="BV86" s="63"/>
      <c r="BW86" s="63"/>
      <c r="BX86" s="63"/>
      <c r="BY86" s="63"/>
      <c r="BZ86" s="63"/>
      <c r="CA86" s="63"/>
      <c r="CB86" s="63"/>
      <c r="CC86" s="63"/>
      <c r="CD86" s="63"/>
      <c r="CE86" s="63"/>
      <c r="CF86" s="63"/>
      <c r="CG86" s="63"/>
      <c r="CH86" s="63"/>
      <c r="CI86" s="63"/>
      <c r="CJ86" s="63"/>
      <c r="CK86" s="63"/>
      <c r="CL86" s="63"/>
      <c r="CM86" s="63"/>
      <c r="CN86" s="63"/>
      <c r="CO86" s="63"/>
      <c r="CP86" s="63"/>
      <c r="CQ86" s="63"/>
      <c r="CR86" s="63"/>
      <c r="CS86" s="63"/>
      <c r="CT86" s="63"/>
      <c r="CU86" s="63"/>
      <c r="CV86" s="63"/>
      <c r="CW86" s="63"/>
      <c r="CX86" s="63"/>
      <c r="CY86" s="63"/>
      <c r="CZ86" s="63"/>
      <c r="DA86" s="63"/>
      <c r="DB86" s="63"/>
      <c r="DC86" s="63"/>
      <c r="DD86" s="63"/>
      <c r="DE86" s="63"/>
      <c r="DF86" s="63"/>
      <c r="DG86" s="63"/>
      <c r="DH86" s="63"/>
      <c r="DI86" s="63"/>
      <c r="DJ86" s="63"/>
      <c r="DK86" s="63"/>
      <c r="DL86" s="63"/>
      <c r="DM86" s="63"/>
      <c r="DN86" s="63"/>
      <c r="DO86" s="63"/>
      <c r="DP86" s="63"/>
      <c r="DQ86" s="63"/>
      <c r="DR86" s="63"/>
      <c r="DS86" s="63"/>
      <c r="DT86" s="63"/>
      <c r="DU86" s="63"/>
      <c r="DV86" s="63"/>
      <c r="DW86" s="63"/>
      <c r="DX86" s="63"/>
      <c r="DY86" s="63"/>
      <c r="DZ86" s="63"/>
      <c r="EA86" s="63"/>
      <c r="EB86" s="63"/>
      <c r="EC86" s="63"/>
      <c r="ED86" s="63"/>
      <c r="EE86" s="63"/>
      <c r="EF86" s="63"/>
      <c r="EG86" s="63"/>
      <c r="EH86" s="63"/>
      <c r="EI86" s="63"/>
      <c r="EJ86" s="63"/>
      <c r="EK86" s="63"/>
      <c r="EL86" s="63"/>
      <c r="EM86" s="63"/>
      <c r="EN86" s="63"/>
      <c r="EO86" s="63"/>
      <c r="EP86" s="63"/>
      <c r="EQ86" s="63"/>
      <c r="ER86" s="63"/>
      <c r="ES86" s="63"/>
      <c r="ET86" s="63"/>
      <c r="EU86" s="63"/>
      <c r="EV86" s="63"/>
      <c r="EW86" s="63"/>
      <c r="EX86" s="63"/>
      <c r="EY86" s="63"/>
      <c r="EZ86" s="63"/>
      <c r="FA86" s="63"/>
      <c r="FB86" s="63"/>
      <c r="FC86" s="63"/>
      <c r="FD86" s="63"/>
      <c r="FE86" s="63"/>
      <c r="FF86" s="63"/>
      <c r="FG86" s="63"/>
      <c r="FH86" s="63"/>
      <c r="FI86" s="63"/>
      <c r="FJ86" s="63"/>
      <c r="FK86" s="63"/>
      <c r="FL86" s="63"/>
      <c r="FM86" s="63"/>
      <c r="FN86" s="63"/>
      <c r="FO86" s="63"/>
      <c r="FP86" s="63"/>
      <c r="FQ86" s="63"/>
      <c r="FR86" s="63"/>
      <c r="FS86" s="63"/>
      <c r="FT86" s="63"/>
      <c r="FU86" s="63"/>
      <c r="FV86" s="63"/>
      <c r="FW86" s="63"/>
      <c r="FX86" s="63"/>
      <c r="FY86" s="63"/>
      <c r="FZ86" s="63"/>
      <c r="GA86" s="63"/>
      <c r="GB86" s="63"/>
      <c r="GC86" s="63"/>
      <c r="GD86" s="63"/>
      <c r="GE86" s="63"/>
      <c r="GF86" s="63"/>
      <c r="GG86" s="63"/>
      <c r="GH86" s="63"/>
      <c r="GI86" s="63"/>
      <c r="GJ86" s="63"/>
      <c r="GK86" s="63"/>
      <c r="GL86" s="63"/>
      <c r="GM86" s="63"/>
      <c r="GN86" s="63"/>
      <c r="GO86" s="63"/>
      <c r="GP86" s="63"/>
      <c r="GQ86" s="63"/>
      <c r="GR86" s="63"/>
      <c r="GS86" s="63"/>
      <c r="GT86" s="63"/>
      <c r="GU86" s="63"/>
      <c r="GV86" s="63"/>
      <c r="GW86" s="63"/>
      <c r="GX86" s="63" t="n">
        <v>0</v>
      </c>
      <c r="GY86" s="63" t="n">
        <v>21.4</v>
      </c>
      <c r="GZ86" s="63" t="n">
        <v>57</v>
      </c>
      <c r="HA86" s="63" t="n">
        <v>35.5</v>
      </c>
      <c r="HB86" s="63" t="n">
        <v>0</v>
      </c>
      <c r="HC86" t="n">
        <v>0</v>
      </c>
      <c r="HD86" t="n">
        <v>0</v>
      </c>
      <c r="HE86" t="n">
        <v>0</v>
      </c>
      <c r="HF86"/>
      <c r="HG86"/>
    </row>
    <row r="87">
      <c r="A87" s="63" t="s">
        <v>2612</v>
      </c>
      <c r="B87" s="63"/>
      <c r="C87" s="63"/>
      <c r="D87" s="63"/>
      <c r="E87" s="63"/>
      <c r="F87" s="63"/>
      <c r="G87" s="63"/>
      <c r="H87" s="63"/>
      <c r="I87" s="63"/>
      <c r="J87" s="63"/>
      <c r="K87" s="63"/>
      <c r="L87" s="63"/>
      <c r="M87" s="63"/>
      <c r="N87" s="63"/>
      <c r="O87" s="63"/>
      <c r="P87" s="63"/>
      <c r="Q87" s="63"/>
      <c r="R87" s="63"/>
      <c r="S87" s="63"/>
      <c r="T87" s="63"/>
      <c r="U87" s="63"/>
      <c r="V87" s="63"/>
      <c r="W87" s="63"/>
      <c r="X87" s="63"/>
      <c r="Y87" s="63"/>
      <c r="Z87" s="63"/>
      <c r="AA87" s="63"/>
      <c r="AB87" s="63"/>
      <c r="AC87" s="63"/>
      <c r="AD87" s="63"/>
      <c r="AE87" s="63"/>
      <c r="AF87" s="63"/>
      <c r="AG87" s="63"/>
      <c r="AH87" s="63"/>
      <c r="AI87" s="63"/>
      <c r="AJ87" s="63"/>
      <c r="AK87" s="63"/>
      <c r="AL87" s="63"/>
      <c r="AM87" s="63"/>
      <c r="AN87" s="63"/>
      <c r="AO87" s="63"/>
      <c r="AP87" s="63"/>
      <c r="AQ87" s="63"/>
      <c r="AR87" s="63"/>
      <c r="AS87" s="63"/>
      <c r="AT87" s="63"/>
      <c r="AU87" s="63"/>
      <c r="AV87" s="63"/>
      <c r="AW87" s="63"/>
      <c r="AX87" s="63"/>
      <c r="AY87" s="63"/>
      <c r="AZ87" s="63"/>
      <c r="BA87" s="63"/>
      <c r="BB87" s="63"/>
      <c r="BC87" s="63"/>
      <c r="BD87" s="63"/>
      <c r="BE87" s="63"/>
      <c r="BF87" s="63"/>
      <c r="BG87" s="63"/>
      <c r="BH87" s="63"/>
      <c r="BI87" s="63"/>
      <c r="BJ87" s="63"/>
      <c r="BK87" s="63"/>
      <c r="BL87" s="63"/>
      <c r="BM87" s="63"/>
      <c r="BN87" s="63"/>
      <c r="BO87" s="63"/>
      <c r="BP87" s="63"/>
      <c r="BQ87" s="63"/>
      <c r="BR87" s="63"/>
      <c r="BS87" s="63"/>
      <c r="BT87" s="63"/>
      <c r="BU87" s="63"/>
      <c r="BV87" s="63"/>
      <c r="BW87" s="63"/>
      <c r="BX87" s="63"/>
      <c r="BY87" s="63"/>
      <c r="BZ87" s="63"/>
      <c r="CA87" s="63"/>
      <c r="CB87" s="63"/>
      <c r="CC87" s="63"/>
      <c r="CD87" s="63"/>
      <c r="CE87" s="63"/>
      <c r="CF87" s="63"/>
      <c r="CG87" s="63"/>
      <c r="CH87" s="63"/>
      <c r="CI87" s="63"/>
      <c r="CJ87" s="63"/>
      <c r="CK87" s="63"/>
      <c r="CL87" s="63"/>
      <c r="CM87" s="63"/>
      <c r="CN87" s="63"/>
      <c r="CO87" s="63"/>
      <c r="CP87" s="63"/>
      <c r="CQ87" s="63"/>
      <c r="CR87" s="63"/>
      <c r="CS87" s="63"/>
      <c r="CT87" s="63"/>
      <c r="CU87" s="63"/>
      <c r="CV87" s="63"/>
      <c r="CW87" s="63"/>
      <c r="CX87" s="63"/>
      <c r="CY87" s="63"/>
      <c r="CZ87" s="63"/>
      <c r="DA87" s="63"/>
      <c r="DB87" s="63"/>
      <c r="DC87" s="63"/>
      <c r="DD87" s="63"/>
      <c r="DE87" s="63"/>
      <c r="DF87" s="63"/>
      <c r="DG87" s="63"/>
      <c r="DH87" s="63"/>
      <c r="DI87" s="63"/>
      <c r="DJ87" s="63"/>
      <c r="DK87" s="63"/>
      <c r="DL87" s="63"/>
      <c r="DM87" s="63"/>
      <c r="DN87" s="63"/>
      <c r="DO87" s="63"/>
      <c r="DP87" s="63"/>
      <c r="DQ87" s="63"/>
      <c r="DR87" s="63"/>
      <c r="DS87" s="63"/>
      <c r="DT87" s="63"/>
      <c r="DU87" s="63"/>
      <c r="DV87" s="63"/>
      <c r="DW87" s="63"/>
      <c r="DX87" s="63"/>
      <c r="DY87" s="63"/>
      <c r="DZ87" s="63"/>
      <c r="EA87" s="63"/>
      <c r="EB87" s="63"/>
      <c r="EC87" s="63"/>
      <c r="ED87" s="63"/>
      <c r="EE87" s="63"/>
      <c r="EF87" s="63"/>
      <c r="EG87" s="63"/>
      <c r="EH87" s="63"/>
      <c r="EI87" s="63"/>
      <c r="EJ87" s="63"/>
      <c r="EK87" s="63"/>
      <c r="EL87" s="63"/>
      <c r="EM87" s="63"/>
      <c r="EN87" s="63"/>
      <c r="EO87" s="63"/>
      <c r="EP87" s="63"/>
      <c r="EQ87" s="63"/>
      <c r="ER87" s="63"/>
      <c r="ES87" s="63"/>
      <c r="ET87" s="63"/>
      <c r="EU87" s="63"/>
      <c r="EV87" s="63"/>
      <c r="EW87" s="63"/>
      <c r="EX87" s="63"/>
      <c r="EY87" s="63"/>
      <c r="EZ87" s="63"/>
      <c r="FA87" s="63"/>
      <c r="FB87" s="63"/>
      <c r="FC87" s="63"/>
      <c r="FD87" s="63"/>
      <c r="FE87" s="63"/>
      <c r="FF87" s="63"/>
      <c r="FG87" s="63"/>
      <c r="FH87" s="63"/>
      <c r="FI87" s="63"/>
      <c r="FJ87" s="63"/>
      <c r="FK87" s="63"/>
      <c r="FL87" s="63"/>
      <c r="FM87" s="63"/>
      <c r="FN87" s="63"/>
      <c r="FO87" s="63"/>
      <c r="FP87" s="63"/>
      <c r="FQ87" s="63"/>
      <c r="FR87" s="63"/>
      <c r="FS87" s="63"/>
      <c r="FT87" s="63"/>
      <c r="FU87" s="63"/>
      <c r="FV87" s="63"/>
      <c r="FW87" s="63"/>
      <c r="FX87" s="63"/>
      <c r="FY87" s="63"/>
      <c r="FZ87" s="63"/>
      <c r="GA87" s="63"/>
      <c r="GB87" s="63"/>
      <c r="GC87" s="63"/>
      <c r="GD87" s="63"/>
      <c r="GE87" s="63"/>
      <c r="GF87" s="63"/>
      <c r="GG87" s="63"/>
      <c r="GH87" s="63"/>
      <c r="GI87" s="63"/>
      <c r="GJ87" s="63"/>
      <c r="GK87" s="63"/>
      <c r="GL87" s="63"/>
      <c r="GM87" s="63"/>
      <c r="GN87" s="63"/>
      <c r="GO87" s="63"/>
      <c r="GP87" s="63"/>
      <c r="GQ87" s="63"/>
      <c r="GR87" s="63"/>
      <c r="GS87" s="63"/>
      <c r="GT87" s="63"/>
      <c r="GU87" s="63" t="n">
        <v>60.3</v>
      </c>
      <c r="GV87" s="63" t="n">
        <v>18.5</v>
      </c>
      <c r="GW87" s="63" t="n">
        <v>0</v>
      </c>
      <c r="GX87" s="63" t="n">
        <v>0.3</v>
      </c>
      <c r="GY87" s="63" t="n">
        <v>11.3</v>
      </c>
      <c r="GZ87" s="63" t="n">
        <v>10.4</v>
      </c>
      <c r="HA87" s="63" t="n">
        <v>5.3</v>
      </c>
      <c r="HB87" s="63" t="n">
        <v>2.4</v>
      </c>
      <c r="HC87" t="n">
        <v>0.3</v>
      </c>
      <c r="HD87" t="n">
        <v>0</v>
      </c>
      <c r="HE87" t="n">
        <v>0</v>
      </c>
      <c r="HF87"/>
      <c r="HG87"/>
    </row>
    <row r="88" ht="19.399999999999999" customHeight="1">
      <c r="A88" s="63" t="s">
        <v>2613</v>
      </c>
      <c r="B88" s="63" t="n">
        <v>27088</v>
      </c>
      <c r="C88" s="63" t="n">
        <v>34148</v>
      </c>
      <c r="D88" s="63" t="n">
        <v>31952</v>
      </c>
      <c r="E88" s="63" t="n">
        <v>32332</v>
      </c>
      <c r="F88" s="63" t="n">
        <v>32820</v>
      </c>
      <c r="G88" s="63" t="n">
        <v>38700</v>
      </c>
      <c r="H88" s="63" t="n">
        <v>37216</v>
      </c>
      <c r="I88" s="63" t="n">
        <v>37732</v>
      </c>
      <c r="J88" s="63" t="n">
        <v>38284</v>
      </c>
      <c r="K88" s="63" t="n">
        <v>38748</v>
      </c>
      <c r="L88" s="63" t="n">
        <v>39284</v>
      </c>
      <c r="M88" s="63" t="n">
        <v>47476</v>
      </c>
      <c r="N88" s="63" t="n">
        <v>49096</v>
      </c>
      <c r="O88" s="63" t="n">
        <v>50332</v>
      </c>
      <c r="P88" s="63" t="n">
        <v>51216</v>
      </c>
      <c r="Q88" s="63" t="n">
        <v>52016</v>
      </c>
      <c r="R88" s="63" t="n">
        <v>52464</v>
      </c>
      <c r="S88" s="63" t="n">
        <v>56916</v>
      </c>
      <c r="T88" s="63" t="n">
        <v>59804</v>
      </c>
      <c r="U88" s="63" t="n">
        <v>61244</v>
      </c>
      <c r="V88" s="63" t="n">
        <v>62000</v>
      </c>
      <c r="W88" s="63" t="n">
        <v>62888</v>
      </c>
      <c r="X88" s="63" t="n">
        <v>69012</v>
      </c>
      <c r="Y88" s="63" t="n">
        <v>69680</v>
      </c>
      <c r="Z88" s="63" t="n">
        <v>70960</v>
      </c>
      <c r="AA88" s="63" t="n">
        <v>71416</v>
      </c>
      <c r="AB88" s="63" t="n">
        <v>76996</v>
      </c>
      <c r="AC88" s="63" t="n">
        <v>78632</v>
      </c>
      <c r="AD88" s="63" t="n">
        <v>79228</v>
      </c>
      <c r="AE88" s="63" t="n">
        <v>80364</v>
      </c>
      <c r="AF88" s="63" t="n">
        <v>86256</v>
      </c>
      <c r="AG88" s="63" t="n">
        <v>87108</v>
      </c>
      <c r="AH88" s="63" t="n">
        <v>87776</v>
      </c>
      <c r="AI88" s="63" t="n">
        <v>87912</v>
      </c>
      <c r="AJ88" s="63" t="n">
        <v>94276</v>
      </c>
      <c r="AK88" s="63" t="n">
        <v>95556</v>
      </c>
      <c r="AL88" s="63" t="n">
        <v>96528</v>
      </c>
      <c r="AM88" s="63" t="n">
        <v>97848</v>
      </c>
      <c r="AN88" s="63" t="n">
        <v>107624</v>
      </c>
      <c r="AO88" s="63" t="n">
        <v>108324</v>
      </c>
      <c r="AP88" s="63" t="n">
        <v>109348</v>
      </c>
      <c r="AQ88" s="63" t="n">
        <v>109988</v>
      </c>
      <c r="AR88" s="63" t="n">
        <v>126932</v>
      </c>
      <c r="AS88" s="63" t="n">
        <v>128076</v>
      </c>
      <c r="AT88" s="63" t="n">
        <v>130716</v>
      </c>
      <c r="AU88" s="63" t="n">
        <v>131096</v>
      </c>
      <c r="AV88" s="63" t="n">
        <v>146284</v>
      </c>
      <c r="AW88" s="63" t="n">
        <v>146480</v>
      </c>
      <c r="AX88" s="63" t="n">
        <v>146772</v>
      </c>
      <c r="AY88" s="63" t="n">
        <v>147528</v>
      </c>
      <c r="AZ88" s="63" t="n">
        <v>157636</v>
      </c>
      <c r="BA88" s="63" t="n">
        <v>162896</v>
      </c>
      <c r="BB88" s="63" t="n">
        <v>162144</v>
      </c>
      <c r="BC88" s="63" t="n">
        <v>164008</v>
      </c>
      <c r="BD88" s="63" t="n">
        <v>163980</v>
      </c>
      <c r="BE88" s="63" t="n">
        <v>167572</v>
      </c>
      <c r="BF88" s="63" t="n">
        <v>170936</v>
      </c>
      <c r="BG88" s="63" t="n">
        <v>172680</v>
      </c>
      <c r="BH88" s="63" t="n">
        <v>172444</v>
      </c>
      <c r="BI88" s="63" t="n">
        <v>176048</v>
      </c>
      <c r="BJ88" s="63" t="n">
        <v>181540</v>
      </c>
      <c r="BK88" s="63" t="n">
        <v>181976</v>
      </c>
      <c r="BL88" s="63" t="n">
        <v>185252</v>
      </c>
      <c r="BM88" s="63" t="n">
        <v>184332</v>
      </c>
      <c r="BN88" s="63" t="n">
        <v>191100</v>
      </c>
      <c r="BO88" s="63" t="n">
        <v>192104</v>
      </c>
      <c r="BP88" s="63" t="n">
        <v>195880</v>
      </c>
      <c r="BQ88" s="63" t="n">
        <v>195440</v>
      </c>
      <c r="BR88" s="63" t="n">
        <v>198912</v>
      </c>
      <c r="BS88" s="63" t="n">
        <v>201652</v>
      </c>
      <c r="BT88" s="63" t="n">
        <v>201436</v>
      </c>
      <c r="BU88" s="63" t="n">
        <v>201980</v>
      </c>
      <c r="BV88" s="63" t="n">
        <v>213484</v>
      </c>
      <c r="BW88" s="63" t="n">
        <v>213536</v>
      </c>
      <c r="BX88" s="63" t="n">
        <v>214156</v>
      </c>
      <c r="BY88" s="63" t="n">
        <v>214488</v>
      </c>
      <c r="BZ88" s="63" t="n">
        <v>225904</v>
      </c>
      <c r="CA88" s="63" t="n">
        <v>226768</v>
      </c>
      <c r="CB88" s="63" t="n">
        <v>227804</v>
      </c>
      <c r="CC88" s="63" t="n">
        <v>229044</v>
      </c>
      <c r="CD88" s="63" t="n">
        <v>241024</v>
      </c>
      <c r="CE88" s="63" t="n">
        <v>243792</v>
      </c>
      <c r="CF88" s="63" t="n">
        <v>244712</v>
      </c>
      <c r="CG88" s="63" t="n">
        <v>247012</v>
      </c>
      <c r="CH88" s="63" t="n">
        <v>261292</v>
      </c>
      <c r="CI88" s="63" t="n">
        <v>263620</v>
      </c>
      <c r="CJ88" s="63" t="n">
        <v>265076</v>
      </c>
      <c r="CK88" s="63" t="n">
        <v>266828</v>
      </c>
      <c r="CL88" s="63" t="n">
        <v>278568</v>
      </c>
      <c r="CM88" s="63" t="n">
        <v>281744</v>
      </c>
      <c r="CN88" s="63" t="n">
        <v>282848</v>
      </c>
      <c r="CO88" s="63" t="n">
        <v>283944</v>
      </c>
      <c r="CP88" s="63" t="n">
        <v>295568</v>
      </c>
      <c r="CQ88" s="63" t="n">
        <v>297064</v>
      </c>
      <c r="CR88" s="63" t="n">
        <v>298552</v>
      </c>
      <c r="CS88" s="63" t="n">
        <v>300556</v>
      </c>
      <c r="CT88" s="63" t="n">
        <v>308800</v>
      </c>
      <c r="CU88" s="63" t="n">
        <v>311776</v>
      </c>
      <c r="CV88" s="63" t="n">
        <v>312956</v>
      </c>
      <c r="CW88" s="63" t="n">
        <v>315112</v>
      </c>
      <c r="CX88" s="63" t="n">
        <v>324784</v>
      </c>
      <c r="CY88" s="63" t="n">
        <v>327504</v>
      </c>
      <c r="CZ88" s="63" t="n">
        <v>328632</v>
      </c>
      <c r="DA88" s="63" t="n">
        <v>329780</v>
      </c>
      <c r="DB88" s="63" t="n">
        <v>339100</v>
      </c>
      <c r="DC88" s="63" t="n">
        <v>341412</v>
      </c>
      <c r="DD88" s="63" t="n">
        <v>342632</v>
      </c>
      <c r="DE88" s="63" t="n">
        <v>344876</v>
      </c>
      <c r="DF88" s="63" t="n">
        <v>353920</v>
      </c>
      <c r="DG88" s="63" t="n">
        <v>355872</v>
      </c>
      <c r="DH88" s="63" t="n">
        <v>357524</v>
      </c>
      <c r="DI88" s="63" t="n">
        <v>359052</v>
      </c>
      <c r="DJ88" s="63" t="n">
        <v>366632</v>
      </c>
      <c r="DK88" s="63" t="n">
        <v>368208</v>
      </c>
      <c r="DL88" s="63" t="n">
        <v>370704</v>
      </c>
      <c r="DM88" s="63" t="n">
        <v>371184</v>
      </c>
      <c r="DN88" s="63" t="n">
        <v>376964</v>
      </c>
      <c r="DO88" s="63" t="n">
        <v>378944</v>
      </c>
      <c r="DP88" s="63" t="n">
        <v>380800</v>
      </c>
      <c r="DQ88" s="63" t="n">
        <v>382748</v>
      </c>
      <c r="DR88" s="63" t="n">
        <v>392512</v>
      </c>
      <c r="DS88" s="63" t="n">
        <v>404664</v>
      </c>
      <c r="DT88" s="63" t="n">
        <v>403872</v>
      </c>
      <c r="DU88" s="63" t="n">
        <v>404524</v>
      </c>
      <c r="DV88" s="63" t="n">
        <v>420812</v>
      </c>
      <c r="DW88" s="63" t="n">
        <v>422668</v>
      </c>
      <c r="DX88" s="63" t="n">
        <v>428384</v>
      </c>
      <c r="DY88" s="63" t="n">
        <v>428472</v>
      </c>
      <c r="DZ88" s="63" t="n">
        <v>442872</v>
      </c>
      <c r="EA88" s="63" t="n">
        <v>445487</v>
      </c>
      <c r="EB88" s="63" t="n">
        <v>448080</v>
      </c>
      <c r="EC88" s="63" t="n">
        <v>451196</v>
      </c>
      <c r="ED88" s="63" t="n">
        <v>458142</v>
      </c>
      <c r="EE88" s="63" t="n">
        <v>463083</v>
      </c>
      <c r="EF88" s="63" t="n">
        <v>464765</v>
      </c>
      <c r="EG88" s="63" t="n">
        <v>468133</v>
      </c>
      <c r="EH88" s="63" t="n">
        <v>479685</v>
      </c>
      <c r="EI88" s="63" t="n">
        <v>484798</v>
      </c>
      <c r="EJ88" s="63" t="n">
        <v>486184</v>
      </c>
      <c r="EK88" s="63" t="n">
        <v>491380</v>
      </c>
      <c r="EL88" s="63" t="n">
        <v>506486</v>
      </c>
      <c r="EM88" s="63" t="n">
        <v>512872</v>
      </c>
      <c r="EN88" s="63" t="n">
        <v>514043</v>
      </c>
      <c r="EO88" s="63" t="n">
        <v>517512</v>
      </c>
      <c r="EP88" s="63" t="n">
        <v>538042</v>
      </c>
      <c r="EQ88" s="63" t="n">
        <v>543660</v>
      </c>
      <c r="ER88" s="63" t="n">
        <v>546105</v>
      </c>
      <c r="ES88" s="63" t="n">
        <v>548576</v>
      </c>
      <c r="ET88" s="63" t="n">
        <v>568277</v>
      </c>
      <c r="EU88" s="63" t="n">
        <v>575021</v>
      </c>
      <c r="EV88" s="63" t="n">
        <v>578227</v>
      </c>
      <c r="EW88" s="63" t="n">
        <v>581089</v>
      </c>
      <c r="EX88" s="63" t="n">
        <v>597326</v>
      </c>
      <c r="EY88" s="63" t="n">
        <v>602859</v>
      </c>
      <c r="EZ88" s="63" t="n">
        <v>608868</v>
      </c>
      <c r="FA88" s="63" t="n">
        <v>613115</v>
      </c>
      <c r="FB88" s="63" t="n">
        <v>651871</v>
      </c>
      <c r="FC88" s="63" t="n">
        <v>662422</v>
      </c>
      <c r="FD88" s="63" t="n">
        <v>667932</v>
      </c>
      <c r="FE88" s="63" t="n">
        <v>675654</v>
      </c>
      <c r="FF88" s="63" t="n">
        <v>678854</v>
      </c>
      <c r="FG88" s="63" t="n">
        <v>689251</v>
      </c>
      <c r="FH88" s="63" t="n">
        <v>693594</v>
      </c>
      <c r="FI88" s="63" t="n">
        <v>698996</v>
      </c>
      <c r="FJ88" s="63" t="n">
        <v>703143</v>
      </c>
      <c r="FK88" s="63" t="n">
        <v>712039</v>
      </c>
      <c r="FL88" s="63" t="n">
        <v>716021</v>
      </c>
      <c r="FM88" s="63" t="n">
        <v>721840</v>
      </c>
      <c r="FN88" s="63" t="n">
        <v>753212</v>
      </c>
      <c r="FO88" s="63" t="n">
        <v>759410</v>
      </c>
      <c r="FP88" s="63" t="n">
        <v>765124</v>
      </c>
      <c r="FQ88" s="63" t="n">
        <v>770811</v>
      </c>
      <c r="FR88" s="63" t="n">
        <v>789992</v>
      </c>
      <c r="FS88" s="63" t="n">
        <v>795240</v>
      </c>
      <c r="FT88" s="63" t="n">
        <v>802336</v>
      </c>
      <c r="FU88" s="63" t="n">
        <v>808608</v>
      </c>
      <c r="FV88" s="63" t="n">
        <v>824825</v>
      </c>
      <c r="FW88" s="63" t="n">
        <v>831664</v>
      </c>
      <c r="FX88" s="63" t="n">
        <v>836478</v>
      </c>
      <c r="FY88" s="63" t="n">
        <v>845592</v>
      </c>
      <c r="FZ88" s="63" t="n">
        <v>861827</v>
      </c>
      <c r="GA88" s="63" t="n">
        <v>868501</v>
      </c>
      <c r="GB88" s="63" t="n">
        <v>873921</v>
      </c>
      <c r="GC88" s="63" t="n">
        <v>882925</v>
      </c>
      <c r="GD88" s="63" t="n">
        <v>886054</v>
      </c>
      <c r="GE88" s="63" t="n">
        <v>893200</v>
      </c>
      <c r="GF88" s="63" t="n">
        <v>899396</v>
      </c>
      <c r="GG88" s="63" t="n">
        <v>907237</v>
      </c>
      <c r="GH88" s="63" t="n">
        <v>916306</v>
      </c>
      <c r="GI88" s="63" t="n">
        <v>922033</v>
      </c>
      <c r="GJ88" s="63" t="n">
        <v>929279</v>
      </c>
      <c r="GK88" s="63" t="n">
        <v>936668</v>
      </c>
      <c r="GL88" s="63" t="n">
        <v>960613</v>
      </c>
      <c r="GM88" s="63" t="n">
        <v>968342</v>
      </c>
      <c r="GN88" s="63" t="n">
        <v>976833</v>
      </c>
      <c r="GO88" s="63" t="n">
        <v>983861</v>
      </c>
      <c r="GP88" s="63" t="n">
        <v>1019170</v>
      </c>
      <c r="GQ88" s="63" t="n">
        <v>1026740</v>
      </c>
      <c r="GR88" s="63" t="n">
        <v>1034364</v>
      </c>
      <c r="GS88" s="63" t="n">
        <v>1042697</v>
      </c>
      <c r="GT88" s="63" t="n">
        <v>1068172</v>
      </c>
      <c r="GU88" s="63" t="n">
        <v>1075081</v>
      </c>
      <c r="GV88" s="63" t="n">
        <v>1080296</v>
      </c>
      <c r="GW88" s="63" t="n">
        <v>1088164</v>
      </c>
      <c r="GX88" s="63" t="n">
        <v>1105684</v>
      </c>
      <c r="GY88" s="63" t="n">
        <v>1109622</v>
      </c>
      <c r="GZ88" s="63" t="n">
        <v>1116840</v>
      </c>
      <c r="HA88" s="63" t="n">
        <v>1126254</v>
      </c>
      <c r="HB88" s="63" t="n">
        <v>1198680</v>
      </c>
      <c r="HC88" t="n">
        <v>1207049</v>
      </c>
      <c r="HD88" t="n">
        <v>1214451</v>
      </c>
      <c r="HE88" t="n">
        <v>1225835</v>
      </c>
      <c r="HF88" t="n">
        <v>1339977</v>
      </c>
      <c r="HG88" t="n">
        <v>1353758</v>
      </c>
    </row>
    <row r="89">
      <c r="A89" s="63" t="s">
        <v>2614</v>
      </c>
      <c r="B89" s="63"/>
      <c r="C89" s="63"/>
      <c r="D89" s="63"/>
      <c r="E89" s="63"/>
      <c r="F89" s="63"/>
      <c r="G89" s="63"/>
      <c r="H89" s="63"/>
      <c r="I89" s="63"/>
      <c r="J89" s="63"/>
      <c r="K89" s="63"/>
      <c r="L89" s="63"/>
      <c r="M89" s="63"/>
      <c r="N89" s="63"/>
      <c r="O89" s="63"/>
      <c r="P89" s="63"/>
      <c r="Q89" s="63"/>
      <c r="R89" s="63"/>
      <c r="S89" s="63"/>
      <c r="T89" s="63"/>
      <c r="U89" s="63"/>
      <c r="V89" s="63"/>
      <c r="W89" s="63"/>
      <c r="X89" s="63"/>
      <c r="Y89" s="63"/>
      <c r="Z89" s="63"/>
      <c r="AA89" s="63"/>
      <c r="AB89" s="63"/>
      <c r="AC89" s="63"/>
      <c r="AD89" s="63"/>
      <c r="AE89" s="63"/>
      <c r="AF89" s="63"/>
      <c r="AG89" s="63"/>
      <c r="AH89" s="63"/>
      <c r="AI89" s="63"/>
      <c r="AJ89" s="63"/>
      <c r="AK89" s="63"/>
      <c r="AL89" s="63"/>
      <c r="AM89" s="63"/>
      <c r="AN89" s="63"/>
      <c r="AO89" s="63"/>
      <c r="AP89" s="63"/>
      <c r="AQ89" s="63"/>
      <c r="AR89" s="63"/>
      <c r="AS89" s="63"/>
      <c r="AT89" s="63"/>
      <c r="AU89" s="63"/>
      <c r="AV89" s="63"/>
      <c r="AW89" s="63"/>
      <c r="AX89" s="63"/>
      <c r="AY89" s="63"/>
      <c r="AZ89" s="63"/>
      <c r="BA89" s="63"/>
      <c r="BB89" s="63"/>
      <c r="BC89" s="63"/>
      <c r="BD89" s="63"/>
      <c r="BE89" s="63"/>
      <c r="BF89" s="63"/>
      <c r="BG89" s="63"/>
      <c r="BH89" s="63"/>
      <c r="BI89" s="63"/>
      <c r="BJ89" s="63"/>
      <c r="BK89" s="63"/>
      <c r="BL89" s="63"/>
      <c r="BM89" s="63"/>
      <c r="BN89" s="63"/>
      <c r="BO89" s="63"/>
      <c r="BP89" s="63"/>
      <c r="BQ89" s="63"/>
      <c r="BR89" s="63"/>
      <c r="BS89" s="63"/>
      <c r="BT89" s="63"/>
      <c r="BU89" s="63"/>
      <c r="BV89" s="63"/>
      <c r="BW89" s="63"/>
      <c r="BX89" s="63"/>
      <c r="BY89" s="63"/>
      <c r="BZ89" s="63"/>
      <c r="CA89" s="63"/>
      <c r="CB89" s="63"/>
      <c r="CC89" s="63"/>
      <c r="CD89" s="63"/>
      <c r="CE89" s="63"/>
      <c r="CF89" s="63"/>
      <c r="CG89" s="63"/>
      <c r="CH89" s="63"/>
      <c r="CI89" s="63"/>
      <c r="CJ89" s="63"/>
      <c r="CK89" s="63"/>
      <c r="CL89" s="63"/>
      <c r="CM89" s="63"/>
      <c r="CN89" s="63"/>
      <c r="CO89" s="63"/>
      <c r="CP89" s="63"/>
      <c r="CQ89" s="63"/>
      <c r="CR89" s="63"/>
      <c r="CS89" s="63"/>
      <c r="CT89" s="63"/>
      <c r="CU89" s="63"/>
      <c r="CV89" s="63"/>
      <c r="CW89" s="63"/>
      <c r="CX89" s="63"/>
      <c r="CY89" s="63"/>
      <c r="CZ89" s="63"/>
      <c r="DA89" s="63"/>
      <c r="DB89" s="63"/>
      <c r="DC89" s="63"/>
      <c r="DD89" s="63"/>
      <c r="DE89" s="63"/>
      <c r="DF89" s="63"/>
      <c r="DG89" s="63"/>
      <c r="DH89" s="63"/>
      <c r="DI89" s="63"/>
      <c r="DJ89" s="63"/>
      <c r="DK89" s="63"/>
      <c r="DL89" s="63"/>
      <c r="DM89" s="63"/>
      <c r="DN89" s="63"/>
      <c r="DO89" s="63"/>
      <c r="DP89" s="63"/>
      <c r="DQ89" s="63"/>
      <c r="DR89" s="63"/>
      <c r="DS89" s="63"/>
      <c r="DT89" s="63"/>
      <c r="DU89" s="63"/>
      <c r="DV89" s="63"/>
      <c r="DW89" s="63"/>
      <c r="DX89" s="63"/>
      <c r="DY89" s="63"/>
      <c r="DZ89" s="63"/>
      <c r="EA89" s="63"/>
      <c r="EB89" s="63"/>
      <c r="EC89" s="63"/>
      <c r="ED89" s="63"/>
      <c r="EE89" s="63"/>
      <c r="EF89" s="63"/>
      <c r="EG89" s="63"/>
      <c r="EH89" s="63"/>
      <c r="EI89" s="63"/>
      <c r="EJ89" s="63"/>
      <c r="EK89" s="63"/>
      <c r="EL89" s="63"/>
      <c r="EM89" s="63"/>
      <c r="EN89" s="63"/>
      <c r="EO89" s="63"/>
      <c r="EP89" s="63"/>
      <c r="EQ89" s="63"/>
      <c r="ER89" s="63"/>
      <c r="ES89" s="63"/>
      <c r="ET89" s="63"/>
      <c r="EU89" s="63"/>
      <c r="EV89" s="63"/>
      <c r="EW89" s="63"/>
      <c r="EX89" s="63"/>
      <c r="EY89" s="63"/>
      <c r="EZ89" s="63"/>
      <c r="FA89" s="63"/>
      <c r="FB89" s="63"/>
      <c r="FC89" s="63"/>
      <c r="FD89" s="63"/>
      <c r="FE89" s="63"/>
      <c r="FF89" s="63"/>
      <c r="FG89" s="63"/>
      <c r="FH89" s="63"/>
      <c r="FI89" s="63"/>
      <c r="FJ89" s="63"/>
      <c r="FK89" s="63"/>
      <c r="FL89" s="63"/>
      <c r="FM89" s="63"/>
      <c r="FN89" s="63"/>
      <c r="FO89" s="63"/>
      <c r="FP89" s="63"/>
      <c r="FQ89" s="63"/>
      <c r="FR89" s="63"/>
      <c r="FS89" s="63"/>
      <c r="FT89" s="63"/>
      <c r="FU89" s="63"/>
      <c r="FV89" s="63"/>
      <c r="FW89" s="63"/>
      <c r="FX89" s="63"/>
      <c r="FY89" s="63"/>
      <c r="FZ89" s="63"/>
      <c r="GA89" s="63"/>
      <c r="GB89" s="63"/>
      <c r="GC89" s="63"/>
      <c r="GD89" s="63"/>
      <c r="GE89" s="63"/>
      <c r="GF89" s="63"/>
      <c r="GG89" s="63"/>
      <c r="GH89" s="63"/>
      <c r="GI89" s="63"/>
      <c r="GJ89" s="63"/>
      <c r="GK89" s="63"/>
      <c r="GL89" s="63"/>
      <c r="GM89" s="63"/>
      <c r="GN89" s="63"/>
      <c r="GO89" s="63"/>
      <c r="GP89" s="63"/>
      <c r="GQ89" s="63"/>
      <c r="GR89" s="63"/>
      <c r="GS89" s="63"/>
      <c r="GT89" s="63"/>
      <c r="GU89" s="63"/>
      <c r="GV89" s="63"/>
      <c r="GW89" s="63"/>
      <c r="GX89" s="63" t="n">
        <v>34.4</v>
      </c>
      <c r="GY89" s="63" t="n">
        <v>34.4</v>
      </c>
      <c r="GZ89" s="63" t="n">
        <v>218.933333333333</v>
      </c>
      <c r="HA89" s="63" t="n">
        <v>223.133333333333</v>
      </c>
      <c r="HB89" s="63" t="n">
        <v>94.3</v>
      </c>
      <c r="HC89" t="n">
        <v>94.3</v>
      </c>
      <c r="HD89" t="n">
        <v>94.3</v>
      </c>
      <c r="HE89" t="n">
        <v>94.3</v>
      </c>
      <c r="HF89"/>
      <c r="HG89"/>
    </row>
  </sheetData>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zoomScale="109" workbookViewId="0">
      <selection activeCell="J24" sqref="J24"/>
    </sheetView>
  </sheetViews>
  <sheetFormatPr defaultRowHeight="15.0" baseColWidth="10"/>
  <cols>
    <col min="1" max="1" width="15.1796875" hidden="0" customWidth="1"/>
    <col min="2" max="2" width="28.453125" hidden="0" customWidth="1"/>
    <col min="3" max="3" width="25.1796875" hidden="0" customWidth="1"/>
    <col min="4" max="4" width="11.1796875" hidden="0" customWidth="1"/>
    <col min="5" max="5" width="15.1796875" hidden="0" customWidth="1"/>
    <col min="6" max="6" width="12.453125" hidden="0" customWidth="1"/>
    <col min="7" max="7" width="11.81640625" hidden="0" customWidth="1"/>
  </cols>
  <sheetData>
    <row r="1">
      <c r="A1" s="88" t="s">
        <v>85</v>
      </c>
      <c r="B1" s="88" t="s">
        <v>86</v>
      </c>
      <c r="C1" s="88" t="s">
        <v>87</v>
      </c>
      <c r="D1" s="88" t="s">
        <v>88</v>
      </c>
      <c r="E1" s="88" t="s">
        <v>89</v>
      </c>
      <c r="F1" s="88" t="s">
        <v>90</v>
      </c>
    </row>
    <row r="2">
      <c r="C2" s="84" t="str">
        <f>'Haver Pivoted'!A1</f>
        <v>name</v>
      </c>
      <c r="D2" s="89" t="s">
        <v>2308</v>
      </c>
      <c r="E2" s="89" t="s">
        <v>2309</v>
      </c>
      <c r="F2" s="89"/>
      <c r="H2" s="90"/>
    </row>
    <row r="3">
      <c r="B3" s="84" t="s">
        <v>91</v>
      </c>
      <c r="C3" s="84" t="str">
        <f>'Haver Pivoted'!A2</f>
        <v>gdp</v>
      </c>
      <c r="D3" t="n">
        <v>26529.8</v>
      </c>
      <c r="E3" s="84" t="n">
        <f>'Haver Pivoted'!HF2</f>
        <v>26529.8</v>
      </c>
      <c r="F3" s="84" t="n">
        <f>E3-D3</f>
        <v>0</v>
      </c>
      <c r="G3" s="91" t="n">
        <f>F3/D3</f>
        <v>0</v>
      </c>
      <c r="H3" s="92"/>
    </row>
    <row r="4">
      <c r="B4" s="84" t="s">
        <v>92</v>
      </c>
      <c r="C4" s="84" t="str">
        <f>'Haver Pivoted'!A3</f>
        <v>gdph</v>
      </c>
      <c r="D4" t="n">
        <v>20282.8</v>
      </c>
      <c r="E4" s="84" t="n">
        <f>'Haver Pivoted'!HF3</f>
        <v>20282.8</v>
      </c>
      <c r="F4" s="84" t="n">
        <f t="shared" ref="F4:F67" si="0">E4-D4</f>
        <v>0</v>
      </c>
      <c r="G4" s="91" t="n">
        <f t="shared" ref="G4:G67" si="1">F4/D4</f>
        <v>0</v>
      </c>
      <c r="H4" s="92"/>
    </row>
    <row r="5">
      <c r="B5" s="84" t="s">
        <v>93</v>
      </c>
      <c r="C5" s="84" t="str">
        <f>'Haver Pivoted'!A4</f>
        <v>jgdp</v>
      </c>
      <c r="D5" t="n">
        <v>130.822</v>
      </c>
      <c r="E5" s="84" t="n">
        <f>'Haver Pivoted'!HF4</f>
        <v>130.822</v>
      </c>
      <c r="F5" s="84" t="n">
        <f t="shared" si="0"/>
        <v>0</v>
      </c>
      <c r="G5" s="91" t="n">
        <f t="shared" si="1"/>
        <v>0</v>
      </c>
      <c r="H5" s="93"/>
    </row>
    <row r="6">
      <c r="B6" s="84" t="s">
        <v>94</v>
      </c>
      <c r="C6" s="84" t="str">
        <f>'Haver Pivoted'!A5</f>
        <v>c</v>
      </c>
      <c r="D6" t="n">
        <v>18113.099999999999</v>
      </c>
      <c r="E6" s="84" t="n">
        <f>'Haver Pivoted'!HF5</f>
        <v>18113.099999999999</v>
      </c>
      <c r="F6" s="84" t="n">
        <f t="shared" si="0"/>
        <v>0</v>
      </c>
      <c r="G6" s="91" t="n">
        <f t="shared" si="1"/>
        <v>0</v>
      </c>
    </row>
    <row r="7">
      <c r="B7" s="84" t="s">
        <v>95</v>
      </c>
      <c r="C7" s="84" t="str">
        <f>'Haver Pivoted'!A6</f>
        <v>ch</v>
      </c>
      <c r="D7" t="n">
        <v>14360.4</v>
      </c>
      <c r="E7" s="84" t="n">
        <f>'Haver Pivoted'!HF6</f>
        <v>14360.4</v>
      </c>
      <c r="F7" s="84" t="n">
        <f t="shared" si="0"/>
        <v>0</v>
      </c>
      <c r="G7" s="91" t="n">
        <f t="shared" si="1"/>
        <v>0</v>
      </c>
      <c r="K7" s="93"/>
    </row>
    <row r="8">
      <c r="B8" s="84" t="s">
        <v>96</v>
      </c>
      <c r="C8" s="84" t="str">
        <f>'Haver Pivoted'!A7</f>
        <v>jc</v>
      </c>
      <c r="D8" t="n">
        <v>126.166</v>
      </c>
      <c r="E8" s="84" t="n">
        <f>'Haver Pivoted'!HF7</f>
        <v>126.166</v>
      </c>
      <c r="F8" s="84" t="n">
        <f t="shared" si="0"/>
        <v>0</v>
      </c>
      <c r="G8" s="91" t="n">
        <f t="shared" si="1"/>
        <v>0</v>
      </c>
    </row>
    <row r="9">
      <c r="B9" s="84" t="s">
        <v>97</v>
      </c>
      <c r="C9" s="84" t="str">
        <f>'Haver Pivoted'!A8</f>
        <v>jgf</v>
      </c>
      <c r="D9" t="n">
        <v>124.307</v>
      </c>
      <c r="E9" s="84" t="n">
        <f>'Haver Pivoted'!HF8</f>
        <v>124.307</v>
      </c>
      <c r="F9" s="84" t="n">
        <f t="shared" si="0"/>
        <v>0</v>
      </c>
      <c r="G9" s="91" t="n">
        <f t="shared" si="1"/>
        <v>0</v>
      </c>
    </row>
    <row r="10">
      <c r="B10" s="84" t="s">
        <v>98</v>
      </c>
      <c r="C10" s="84" t="str">
        <f>'Haver Pivoted'!A9</f>
        <v>jgs</v>
      </c>
      <c r="D10" t="n">
        <v>139.47800000000001</v>
      </c>
      <c r="E10" s="84" t="n">
        <f>'Haver Pivoted'!HF9</f>
        <v>139.47800000000001</v>
      </c>
      <c r="F10" s="84" t="n">
        <f t="shared" si="0"/>
        <v>0</v>
      </c>
      <c r="G10" s="91" t="n">
        <f t="shared" si="1"/>
        <v>0</v>
      </c>
    </row>
    <row r="11">
      <c r="B11" s="84" t="s">
        <v>99</v>
      </c>
      <c r="C11" s="84" t="str">
        <f>'Haver Pivoted'!A10</f>
        <v>jgse</v>
      </c>
      <c r="D11" t="n">
        <v>138.483</v>
      </c>
      <c r="E11" s="84" t="n">
        <f>'Haver Pivoted'!HF10</f>
        <v>138.483</v>
      </c>
      <c r="F11" s="84" t="n">
        <f t="shared" si="0"/>
        <v>0</v>
      </c>
      <c r="G11" s="91" t="n">
        <f t="shared" si="1"/>
        <v>0</v>
      </c>
    </row>
    <row r="12">
      <c r="B12" s="84" t="s">
        <v>100</v>
      </c>
      <c r="C12" s="84" t="str">
        <f>'Haver Pivoted'!A11</f>
        <v>jgsi</v>
      </c>
      <c r="D12" t="n">
        <v>144.345</v>
      </c>
      <c r="E12" s="84" t="n">
        <f>'Haver Pivoted'!HF11</f>
        <v>144.345</v>
      </c>
      <c r="F12" s="84" t="n">
        <f t="shared" si="0"/>
        <v>0</v>
      </c>
      <c r="G12" s="91" t="n">
        <f t="shared" si="1"/>
        <v>0</v>
      </c>
    </row>
    <row r="13">
      <c r="A13" s="84" t="s">
        <v>55</v>
      </c>
      <c r="B13" s="84" t="s">
        <v>55</v>
      </c>
      <c r="C13" s="84" t="str">
        <f>'Haver Pivoted'!A12</f>
        <v>yptmr</v>
      </c>
      <c r="D13" t="n">
        <v>960.5</v>
      </c>
      <c r="E13" s="84" t="n">
        <f>'Haver Pivoted'!HF12</f>
        <v>960.5</v>
      </c>
      <c r="F13" s="84" t="n">
        <f t="shared" si="0"/>
        <v>0</v>
      </c>
      <c r="G13" s="91" t="n">
        <f t="shared" si="1"/>
        <v>0</v>
      </c>
      <c r="I13" s="94"/>
    </row>
    <row r="14">
      <c r="A14" s="84" t="s">
        <v>54</v>
      </c>
      <c r="B14" s="84" t="s">
        <v>101</v>
      </c>
      <c r="C14" s="84" t="str">
        <f>'Haver Pivoted'!A13</f>
        <v>yptmd</v>
      </c>
      <c r="D14" t="n">
        <v>839.4</v>
      </c>
      <c r="E14" s="84" t="n">
        <f>'Haver Pivoted'!HF13</f>
        <v>839.4</v>
      </c>
      <c r="F14" s="84" t="n">
        <f t="shared" si="0"/>
        <v>0</v>
      </c>
      <c r="G14" s="91" t="n">
        <f t="shared" si="1"/>
        <v>0</v>
      </c>
    </row>
    <row r="15">
      <c r="A15" s="84" t="s">
        <v>53</v>
      </c>
      <c r="B15" s="84" t="s">
        <v>102</v>
      </c>
      <c r="C15" s="84" t="str">
        <f>'Haver Pivoted'!A14</f>
        <v>yptu</v>
      </c>
      <c r="D15" t="n">
        <v>22.8</v>
      </c>
      <c r="E15" s="84" t="n">
        <f>'Haver Pivoted'!HF14</f>
        <v>22.8</v>
      </c>
      <c r="F15" s="84" t="n">
        <f t="shared" si="0"/>
        <v>0</v>
      </c>
      <c r="G15" s="91" t="n">
        <f t="shared" si="1"/>
        <v>0</v>
      </c>
    </row>
    <row r="16">
      <c r="B16" s="84" t="s">
        <v>57</v>
      </c>
      <c r="C16" s="84" t="str">
        <f>'Haver Pivoted'!A15</f>
        <v>gtfp</v>
      </c>
      <c r="D16" t="n">
        <v>3986.2</v>
      </c>
      <c r="E16" s="84" t="n">
        <f>'Haver Pivoted'!HF15</f>
        <v>3986.2</v>
      </c>
      <c r="F16" s="84" t="n">
        <f t="shared" si="0"/>
        <v>0</v>
      </c>
      <c r="G16" s="91" t="n">
        <f t="shared" si="1"/>
        <v>0</v>
      </c>
    </row>
    <row r="17">
      <c r="B17" s="84" t="s">
        <v>103</v>
      </c>
      <c r="C17" s="84" t="str">
        <f>'Haver Pivoted'!A16</f>
        <v>ypog</v>
      </c>
      <c r="D17" t="n">
        <v>117.8</v>
      </c>
      <c r="E17" s="84" t="n">
        <f>'Haver Pivoted'!HF16</f>
        <v>117.8</v>
      </c>
      <c r="F17" s="84" t="n">
        <f t="shared" si="0"/>
        <v>0</v>
      </c>
      <c r="G17" s="91" t="n">
        <f t="shared" si="1"/>
        <v>0</v>
      </c>
    </row>
    <row r="18">
      <c r="B18" s="84" t="s">
        <v>104</v>
      </c>
      <c r="C18" s="84" t="str">
        <f>'Haver Pivoted'!A17</f>
        <v>yptx</v>
      </c>
      <c r="D18" t="n">
        <v>2906.2</v>
      </c>
      <c r="E18" s="84" t="n">
        <f>'Haver Pivoted'!HF17</f>
        <v>2906.2</v>
      </c>
      <c r="F18" s="84" t="n">
        <f t="shared" si="0"/>
        <v>0</v>
      </c>
      <c r="G18" s="91" t="n">
        <f t="shared" si="1"/>
        <v>0</v>
      </c>
    </row>
    <row r="19">
      <c r="B19" s="84" t="s">
        <v>105</v>
      </c>
      <c r="C19" s="84" t="str">
        <f>'Haver Pivoted'!A18</f>
        <v>ytpi</v>
      </c>
      <c r="D19" t="n">
        <v>1793.4</v>
      </c>
      <c r="E19" s="84" t="n">
        <f>'Haver Pivoted'!HF18</f>
        <v>1793.4</v>
      </c>
      <c r="F19" s="84" t="n">
        <f t="shared" si="0"/>
        <v>0</v>
      </c>
      <c r="G19" s="91" t="n">
        <f t="shared" si="1"/>
        <v>0</v>
      </c>
    </row>
    <row r="20">
      <c r="B20" s="84" t="s">
        <v>106</v>
      </c>
      <c r="C20" s="84" t="str">
        <f>'Haver Pivoted'!A19</f>
        <v>yctlg</v>
      </c>
      <c r="D20" t="n">
        <v>472.4</v>
      </c>
      <c r="E20" s="84" t="n">
        <f>'Haver Pivoted'!HF19</f>
        <v>472.4</v>
      </c>
      <c r="F20" s="84" t="n">
        <f t="shared" si="0"/>
        <v>0</v>
      </c>
      <c r="G20" s="91" t="n">
        <f t="shared" si="1"/>
        <v>0</v>
      </c>
    </row>
    <row r="21">
      <c r="B21" s="84" t="s">
        <v>107</v>
      </c>
      <c r="C21" s="84" t="str">
        <f>'Haver Pivoted'!A20</f>
        <v>g</v>
      </c>
      <c r="D21" t="n">
        <v>4649.8</v>
      </c>
      <c r="E21" s="84" t="n">
        <f>'Haver Pivoted'!HF20</f>
        <v>4649.8</v>
      </c>
      <c r="F21" s="84" t="n">
        <f t="shared" si="0"/>
        <v>0</v>
      </c>
      <c r="G21" s="91" t="n">
        <f t="shared" si="1"/>
        <v>0</v>
      </c>
    </row>
    <row r="22">
      <c r="B22" s="84" t="s">
        <v>108</v>
      </c>
      <c r="C22" s="84" t="str">
        <f>'Haver Pivoted'!A21</f>
        <v>grcsi</v>
      </c>
      <c r="D22" t="n">
        <v>1737</v>
      </c>
      <c r="E22" s="84" t="n">
        <f>'Haver Pivoted'!HF21</f>
        <v>1737</v>
      </c>
      <c r="F22" s="84" t="n">
        <f t="shared" si="0"/>
        <v>0</v>
      </c>
      <c r="G22" s="91" t="n">
        <f t="shared" si="1"/>
        <v>0</v>
      </c>
    </row>
    <row r="23">
      <c r="B23" s="84" t="s">
        <v>96</v>
      </c>
      <c r="C23" s="84" t="str">
        <f>'Haver Pivoted'!A22</f>
        <v>dc</v>
      </c>
      <c r="D23" t="n">
        <v>126.13200000000001</v>
      </c>
      <c r="E23" s="84" t="n">
        <f>'Haver Pivoted'!HF22</f>
        <v>126.13200000000001</v>
      </c>
      <c r="F23" s="84" t="n">
        <f t="shared" si="0"/>
        <v>0</v>
      </c>
      <c r="G23" s="91" t="n">
        <f t="shared" si="1"/>
        <v>0</v>
      </c>
    </row>
    <row r="24">
      <c r="A24" s="84" t="s">
        <v>109</v>
      </c>
      <c r="B24" s="84" t="s">
        <v>110</v>
      </c>
      <c r="C24" s="84" t="str">
        <f>'Haver Pivoted'!A23</f>
        <v>gf</v>
      </c>
      <c r="D24" t="n">
        <v>1732.1</v>
      </c>
      <c r="E24" s="84" t="n">
        <f>'Haver Pivoted'!HF23</f>
        <v>1732.1</v>
      </c>
      <c r="F24" s="84" t="n">
        <f t="shared" si="0"/>
        <v>0</v>
      </c>
      <c r="G24" s="91" t="n">
        <f t="shared" si="1"/>
        <v>0</v>
      </c>
    </row>
    <row r="25">
      <c r="A25" s="84" t="s">
        <v>109</v>
      </c>
      <c r="B25" s="84" t="s">
        <v>111</v>
      </c>
      <c r="C25" s="84" t="str">
        <f>'Haver Pivoted'!A24</f>
        <v>gs</v>
      </c>
      <c r="D25" t="n">
        <v>2917.7</v>
      </c>
      <c r="E25" s="84" t="n">
        <f>'Haver Pivoted'!HF24</f>
        <v>2917.7</v>
      </c>
      <c r="F25" s="84" t="n">
        <f t="shared" si="0"/>
        <v>0</v>
      </c>
      <c r="G25" s="91" t="n">
        <f t="shared" si="1"/>
        <v>0</v>
      </c>
    </row>
    <row r="26">
      <c r="B26" s="84" t="s">
        <v>112</v>
      </c>
      <c r="C26" s="84" t="str">
        <f>'Haver Pivoted'!A25</f>
        <v>gfh</v>
      </c>
      <c r="D26" t="n">
        <v>1393.1</v>
      </c>
      <c r="E26" s="84" t="n">
        <f>'Haver Pivoted'!HF25</f>
        <v>1393.1</v>
      </c>
      <c r="F26" s="84" t="n">
        <f t="shared" si="0"/>
        <v>0</v>
      </c>
      <c r="G26" s="91" t="n">
        <f t="shared" si="1"/>
        <v>0</v>
      </c>
    </row>
    <row r="27">
      <c r="B27" s="84" t="s">
        <v>113</v>
      </c>
      <c r="C27" s="84" t="str">
        <f>'Haver Pivoted'!A26</f>
        <v>gsh</v>
      </c>
      <c r="D27" t="n">
        <v>2092.1</v>
      </c>
      <c r="E27" s="84" t="n">
        <f>'Haver Pivoted'!HF26</f>
        <v>2092.1</v>
      </c>
      <c r="F27" s="84" t="n">
        <f t="shared" si="0"/>
        <v>0</v>
      </c>
      <c r="G27" s="91" t="n">
        <f t="shared" si="1"/>
        <v>0</v>
      </c>
    </row>
    <row r="28">
      <c r="A28" s="84" t="s">
        <v>58</v>
      </c>
      <c r="B28" s="84" t="s">
        <v>114</v>
      </c>
      <c r="C28" s="84" t="s">
        <v>115</v>
      </c>
      <c r="D28" t="n">
        <v>2387.8000000000002</v>
      </c>
      <c r="E28" s="84" t="n">
        <f>'Haver Pivoted'!HF27</f>
        <v>2387.8000000000002</v>
      </c>
      <c r="F28" s="84" t="n">
        <f t="shared" si="0"/>
        <v>0</v>
      </c>
      <c r="G28" s="91" t="n">
        <f t="shared" si="1"/>
        <v>0</v>
      </c>
    </row>
    <row r="29">
      <c r="A29" s="84" t="s">
        <v>58</v>
      </c>
      <c r="B29" s="84" t="s">
        <v>116</v>
      </c>
      <c r="C29" s="84" t="s">
        <v>117</v>
      </c>
      <c r="D29" t="n">
        <v>189.8</v>
      </c>
      <c r="E29" s="84" t="n">
        <f>'Haver Pivoted'!HF28</f>
        <v>189.8</v>
      </c>
      <c r="F29" s="84" t="n">
        <f t="shared" si="0"/>
        <v>0</v>
      </c>
      <c r="G29" s="91" t="n">
        <f t="shared" si="1"/>
        <v>0</v>
      </c>
    </row>
    <row r="30">
      <c r="A30" s="84" t="s">
        <v>58</v>
      </c>
      <c r="B30" s="84" t="s">
        <v>118</v>
      </c>
      <c r="C30" s="84" t="s">
        <v>119</v>
      </c>
      <c r="D30" t="n">
        <v>342.6</v>
      </c>
      <c r="E30" s="84" t="n">
        <f>'Haver Pivoted'!HF29</f>
        <v>342.6</v>
      </c>
      <c r="F30" s="84" t="n">
        <f t="shared" si="0"/>
        <v>0</v>
      </c>
      <c r="G30" s="91" t="n">
        <f t="shared" si="1"/>
        <v>0</v>
      </c>
    </row>
    <row r="31">
      <c r="A31" s="84" t="s">
        <v>58</v>
      </c>
      <c r="B31" s="84" t="s">
        <v>120</v>
      </c>
      <c r="C31" s="84" t="s">
        <v>121</v>
      </c>
      <c r="D31" t="n">
        <v>1711.6</v>
      </c>
      <c r="E31" s="84" t="n">
        <f>'Haver Pivoted'!HF30</f>
        <v>1711.6</v>
      </c>
      <c r="F31" s="84" t="n">
        <f t="shared" si="0"/>
        <v>0</v>
      </c>
      <c r="G31" s="91" t="n">
        <f t="shared" si="1"/>
        <v>0</v>
      </c>
    </row>
    <row r="32">
      <c r="A32" s="84" t="s">
        <v>122</v>
      </c>
      <c r="B32" s="84" t="s">
        <v>123</v>
      </c>
      <c r="C32" s="84" t="str">
        <f>'Haver Pivoted'!A31</f>
        <v>gftfp</v>
      </c>
      <c r="D32" t="n">
        <v>2963</v>
      </c>
      <c r="E32" s="84" t="n">
        <f>'Haver Pivoted'!HF31</f>
        <v>2963</v>
      </c>
      <c r="F32" s="84" t="n">
        <f t="shared" si="0"/>
        <v>0</v>
      </c>
      <c r="G32" s="91" t="n">
        <f t="shared" si="1"/>
        <v>0</v>
      </c>
    </row>
    <row r="33">
      <c r="A33" s="84" t="s">
        <v>51</v>
      </c>
      <c r="B33" s="83" t="s">
        <v>124</v>
      </c>
      <c r="C33" s="84" t="str">
        <f>'Haver Pivoted'!A32</f>
        <v>gfeg</v>
      </c>
      <c r="D33" t="n">
        <v>980.4</v>
      </c>
      <c r="E33" s="84" t="n">
        <f>'Haver Pivoted'!HF32</f>
        <v>980.4</v>
      </c>
      <c r="F33" s="84" t="n">
        <f t="shared" si="0"/>
        <v>0</v>
      </c>
      <c r="G33" s="91" t="n">
        <f t="shared" si="1"/>
        <v>0</v>
      </c>
    </row>
    <row r="34">
      <c r="A34" s="84" t="s">
        <v>58</v>
      </c>
      <c r="B34" s="84" t="s">
        <v>125</v>
      </c>
      <c r="C34" s="84" t="str">
        <f>'Haver Pivoted'!A33</f>
        <v>gsrpt</v>
      </c>
      <c r="D34" t="n">
        <v>518.4</v>
      </c>
      <c r="E34" s="84" t="n">
        <f>'Haver Pivoted'!HF33</f>
        <v>518.4</v>
      </c>
      <c r="F34" s="84" t="n">
        <f t="shared" si="0"/>
        <v>0</v>
      </c>
      <c r="G34" s="91" t="n">
        <f t="shared" si="1"/>
        <v>0</v>
      </c>
    </row>
    <row r="35">
      <c r="A35" s="84" t="s">
        <v>58</v>
      </c>
      <c r="B35" s="84" t="s">
        <v>126</v>
      </c>
      <c r="C35" s="84" t="str">
        <f>'Haver Pivoted'!A34</f>
        <v>gsrpri</v>
      </c>
      <c r="D35" t="n">
        <v>1603.6</v>
      </c>
      <c r="E35" s="84" t="n">
        <f>'Haver Pivoted'!HF34</f>
        <v>1603.6</v>
      </c>
      <c r="F35" s="84" t="n">
        <f t="shared" si="0"/>
        <v>0</v>
      </c>
      <c r="G35" s="91" t="n">
        <f t="shared" si="1"/>
        <v>0</v>
      </c>
    </row>
    <row r="36">
      <c r="A36" s="84" t="s">
        <v>58</v>
      </c>
      <c r="B36" s="84" t="s">
        <v>127</v>
      </c>
      <c r="C36" s="84" t="str">
        <f>'Haver Pivoted'!A35</f>
        <v>gsrcp</v>
      </c>
      <c r="D36" t="n">
        <v>129.80000000000001</v>
      </c>
      <c r="E36" s="84" t="n">
        <f>'Haver Pivoted'!HF35</f>
        <v>129.80000000000001</v>
      </c>
      <c r="F36" s="84" t="n">
        <f t="shared" si="0"/>
        <v>0</v>
      </c>
      <c r="G36" s="91" t="n">
        <f t="shared" si="1"/>
        <v>0</v>
      </c>
    </row>
    <row r="37">
      <c r="A37" s="84" t="s">
        <v>58</v>
      </c>
      <c r="B37" s="84" t="s">
        <v>128</v>
      </c>
      <c r="C37" s="84" t="str">
        <f>'Haver Pivoted'!A36</f>
        <v>gsrs</v>
      </c>
      <c r="D37" t="n">
        <v>25.4</v>
      </c>
      <c r="E37" s="84" t="n">
        <f>'Haver Pivoted'!HF36</f>
        <v>25.4</v>
      </c>
      <c r="F37" s="84" t="n">
        <f t="shared" si="0"/>
        <v>0</v>
      </c>
      <c r="G37" s="91" t="n">
        <f t="shared" si="1"/>
        <v>0</v>
      </c>
    </row>
    <row r="38">
      <c r="A38" s="84" t="s">
        <v>57</v>
      </c>
      <c r="B38" s="84" t="s">
        <v>129</v>
      </c>
      <c r="C38" s="84" t="str">
        <f>'Haver Pivoted'!A37</f>
        <v>gstfp</v>
      </c>
      <c r="D38" t="n">
        <v>1023.2</v>
      </c>
      <c r="E38" s="84" t="n">
        <f>'Haver Pivoted'!HF37</f>
        <v>1023.2</v>
      </c>
      <c r="F38" s="84" t="n">
        <f t="shared" si="0"/>
        <v>0</v>
      </c>
      <c r="G38" s="91" t="n">
        <f t="shared" si="1"/>
        <v>0</v>
      </c>
    </row>
    <row r="39">
      <c r="B39" s="84" t="s">
        <v>130</v>
      </c>
      <c r="C39" s="84" t="str">
        <f>'Haver Pivoted'!A38</f>
        <v>gset</v>
      </c>
      <c r="D39" t="n">
        <v>3833.1</v>
      </c>
      <c r="E39" s="84" t="n">
        <f>'Haver Pivoted'!HF38</f>
        <v>3833.1</v>
      </c>
      <c r="F39" s="84" t="n">
        <f t="shared" si="0"/>
        <v>0</v>
      </c>
      <c r="G39" s="91" t="n">
        <f t="shared" si="1"/>
        <v>0</v>
      </c>
    </row>
    <row r="40">
      <c r="B40" s="84" t="s">
        <v>131</v>
      </c>
      <c r="C40" s="84" t="str">
        <f>'Haver Pivoted'!A39</f>
        <v>gfeghhx</v>
      </c>
      <c r="D40" t="n">
        <v>662.26900000000001</v>
      </c>
      <c r="E40" s="84" t="n">
        <f>'Haver Pivoted'!HF39</f>
        <v>662.26900000000001</v>
      </c>
      <c r="F40" s="84" t="n">
        <f t="shared" si="0"/>
        <v>0</v>
      </c>
      <c r="G40" s="91" t="n">
        <f t="shared" si="1"/>
        <v>0</v>
      </c>
    </row>
    <row r="41">
      <c r="A41" s="84" t="s">
        <v>132</v>
      </c>
      <c r="B41" s="84" t="s">
        <v>133</v>
      </c>
      <c r="C41" s="84" t="str">
        <f>'Haver Pivoted'!A40</f>
        <v>gfeghdx</v>
      </c>
      <c r="D41" t="n">
        <v>627.72799999999995</v>
      </c>
      <c r="E41" s="84" t="n">
        <f>'Haver Pivoted'!HF40</f>
        <v>627.72799999999995</v>
      </c>
      <c r="F41" s="84" t="n">
        <f t="shared" si="0"/>
        <v>0</v>
      </c>
      <c r="G41" s="91" t="n">
        <f t="shared" si="1"/>
        <v>0</v>
      </c>
    </row>
    <row r="42">
      <c r="A42" s="84" t="s">
        <v>51</v>
      </c>
      <c r="B42" s="84" t="s">
        <v>134</v>
      </c>
      <c r="C42" s="84" t="str">
        <f>'Haver Pivoted'!A41</f>
        <v>gfeigx</v>
      </c>
      <c r="D42" t="n">
        <v>75.772000000000006</v>
      </c>
      <c r="E42" s="84" t="n">
        <f>'Haver Pivoted'!HF41</f>
        <v>75.772000000000006</v>
      </c>
      <c r="F42" s="84" t="n">
        <f t="shared" si="0"/>
        <v>0</v>
      </c>
      <c r="G42" s="91" t="n">
        <f t="shared" si="1"/>
        <v>0</v>
      </c>
    </row>
    <row r="43">
      <c r="B43" s="84" t="s">
        <v>135</v>
      </c>
      <c r="C43" s="84" t="str">
        <f>'Haver Pivoted'!A42</f>
        <v>gfsub</v>
      </c>
      <c r="D43" t="n">
        <v>104.8</v>
      </c>
      <c r="E43" s="84" t="n">
        <f>'Haver Pivoted'!HF42</f>
        <v>104.8</v>
      </c>
      <c r="F43" s="84" t="n">
        <f t="shared" si="0"/>
        <v>0</v>
      </c>
      <c r="G43" s="91" t="n">
        <f t="shared" si="1"/>
        <v>0</v>
      </c>
      <c r="I43" s="95"/>
      <c r="J43" s="92"/>
    </row>
    <row r="44">
      <c r="B44" s="84" t="s">
        <v>136</v>
      </c>
      <c r="C44" s="84" t="str">
        <f>'Haver Pivoted'!A43</f>
        <v>gssub</v>
      </c>
      <c r="D44" t="n">
        <v>0.7</v>
      </c>
      <c r="E44" s="84" t="n">
        <f>'Haver Pivoted'!HF43</f>
        <v>0.7</v>
      </c>
      <c r="F44" s="84" t="n">
        <f t="shared" si="0"/>
        <v>0</v>
      </c>
      <c r="G44" s="91" t="n">
        <f t="shared" si="1"/>
        <v>0</v>
      </c>
      <c r="I44" s="85"/>
      <c r="J44" s="92"/>
    </row>
    <row r="45">
      <c r="B45" s="84" t="s">
        <v>52</v>
      </c>
      <c r="C45" s="84" t="str">
        <f>'Haver Pivoted'!A44</f>
        <v>gsub</v>
      </c>
      <c r="D45" t="n">
        <v>105.5</v>
      </c>
      <c r="E45" s="84" t="n">
        <f>'Haver Pivoted'!HF44</f>
        <v>105.5</v>
      </c>
      <c r="F45" s="84" t="n">
        <f t="shared" si="0"/>
        <v>0</v>
      </c>
      <c r="G45" s="91" t="n">
        <f t="shared" si="1"/>
        <v>0</v>
      </c>
      <c r="I45" s="85"/>
      <c r="J45" s="93"/>
    </row>
    <row r="46">
      <c r="A46" s="84" t="s">
        <v>56</v>
      </c>
      <c r="B46" s="84" t="s">
        <v>56</v>
      </c>
      <c r="C46" s="84" t="str">
        <f>'Haver Pivoted'!A45</f>
        <v>gftfpe</v>
      </c>
      <c r="D46" t="n">
        <v>0</v>
      </c>
      <c r="E46" s="84" t="n">
        <f>'Haver Pivoted'!HF45</f>
        <v>0</v>
      </c>
      <c r="F46" s="84" t="n">
        <f t="shared" si="0"/>
        <v>0</v>
      </c>
      <c r="G46" s="91" t="e">
        <f t="shared" si="1"/>
        <v>#DIV/0!</v>
      </c>
      <c r="I46" s="85"/>
      <c r="J46" s="93"/>
    </row>
    <row r="47">
      <c r="B47" s="84" t="s">
        <v>137</v>
      </c>
      <c r="C47" s="84" t="str">
        <f>'Haver Pivoted'!A46</f>
        <v>gftfpr</v>
      </c>
      <c r="D47" t="n">
        <v>0</v>
      </c>
      <c r="E47" s="84" t="n">
        <f>'Haver Pivoted'!HF46</f>
        <v>0</v>
      </c>
      <c r="F47" s="84" t="n">
        <f t="shared" si="0"/>
        <v>0</v>
      </c>
      <c r="G47" s="91" t="e">
        <f t="shared" si="1"/>
        <v>#DIV/0!</v>
      </c>
      <c r="I47" s="85"/>
      <c r="J47" s="93"/>
    </row>
    <row r="48">
      <c r="A48" s="84" t="s">
        <v>50</v>
      </c>
      <c r="B48" s="84" t="s">
        <v>138</v>
      </c>
      <c r="C48" s="84" t="str">
        <f>'Haver Pivoted'!A47</f>
        <v>gftfpp</v>
      </c>
      <c r="D48" t="n">
        <v>0</v>
      </c>
      <c r="E48" s="84" t="n">
        <f>'Haver Pivoted'!HF47</f>
        <v>0</v>
      </c>
      <c r="F48" s="84" t="n">
        <f t="shared" si="0"/>
        <v>0</v>
      </c>
      <c r="G48" s="91" t="e">
        <f t="shared" si="1"/>
        <v>#DIV/0!</v>
      </c>
      <c r="J48" s="93"/>
    </row>
    <row r="49">
      <c r="A49" s="84" t="s">
        <v>49</v>
      </c>
      <c r="B49" s="84" t="s">
        <v>139</v>
      </c>
      <c r="C49" s="84" t="str">
        <f>'Haver Pivoted'!A48</f>
        <v>gftfpv</v>
      </c>
      <c r="D49" t="n">
        <v>0</v>
      </c>
      <c r="E49" s="84" t="n">
        <f>'Haver Pivoted'!HF48</f>
        <v>0</v>
      </c>
      <c r="F49" s="84" t="n">
        <f t="shared" si="0"/>
        <v>0</v>
      </c>
      <c r="G49" s="91" t="e">
        <f t="shared" si="1"/>
        <v>#DIV/0!</v>
      </c>
      <c r="H49" s="86"/>
      <c r="I49" s="86"/>
    </row>
    <row r="50">
      <c r="A50" s="84" t="s">
        <v>140</v>
      </c>
      <c r="B50" s="81" t="s">
        <v>141</v>
      </c>
      <c r="C50" s="84" t="str">
        <f>'Haver Pivoted'!A49</f>
        <v>gfsubp</v>
      </c>
      <c r="D50" t="n">
        <v>0</v>
      </c>
      <c r="E50" s="84" t="n">
        <f>'Haver Pivoted'!HF49</f>
        <v>0</v>
      </c>
      <c r="F50" s="84" t="n">
        <f t="shared" si="0"/>
        <v>0</v>
      </c>
      <c r="G50" s="91" t="e">
        <f t="shared" si="1"/>
        <v>#DIV/0!</v>
      </c>
      <c r="H50" s="77"/>
      <c r="I50" s="78"/>
    </row>
    <row r="51">
      <c r="A51" s="84" t="s">
        <v>52</v>
      </c>
      <c r="B51" s="81" t="s">
        <v>142</v>
      </c>
      <c r="C51" s="84" t="str">
        <f>'Haver Pivoted'!A50</f>
        <v>gfsubg</v>
      </c>
      <c r="D51" t="n">
        <v>0</v>
      </c>
      <c r="E51" s="84" t="n">
        <f>'Haver Pivoted'!HF50</f>
        <v>0</v>
      </c>
      <c r="F51" s="84" t="n">
        <f t="shared" si="0"/>
        <v>0</v>
      </c>
      <c r="G51" s="91" t="e">
        <f t="shared" si="1"/>
        <v>#DIV/0!</v>
      </c>
      <c r="H51" s="97"/>
      <c r="I51" s="96"/>
    </row>
    <row r="52">
      <c r="A52" s="84" t="s">
        <v>52</v>
      </c>
      <c r="B52" s="81" t="s">
        <v>143</v>
      </c>
      <c r="C52" s="84" t="str">
        <f>'Haver Pivoted'!A51</f>
        <v>gfsube</v>
      </c>
      <c r="D52" t="n">
        <v>0</v>
      </c>
      <c r="E52" s="84" t="n">
        <f>'Haver Pivoted'!HF51</f>
        <v>0</v>
      </c>
      <c r="F52" s="84" t="n">
        <f t="shared" si="0"/>
        <v>0</v>
      </c>
      <c r="G52" s="91" t="e">
        <f t="shared" si="1"/>
        <v>#DIV/0!</v>
      </c>
      <c r="H52" s="80"/>
      <c r="I52" s="78"/>
    </row>
    <row r="53">
      <c r="A53" s="84" t="s">
        <v>52</v>
      </c>
      <c r="B53" s="81" t="s">
        <v>144</v>
      </c>
      <c r="C53" s="84" t="str">
        <f>'Haver Pivoted'!A52</f>
        <v>gfsubs</v>
      </c>
      <c r="D53" t="n">
        <v>0</v>
      </c>
      <c r="E53" s="84" t="n">
        <f>'Haver Pivoted'!HF52</f>
        <v>0</v>
      </c>
      <c r="F53" s="84" t="n">
        <f t="shared" si="0"/>
        <v>0</v>
      </c>
      <c r="G53" s="91" t="e">
        <f t="shared" si="1"/>
        <v>#DIV/0!</v>
      </c>
      <c r="H53" s="80"/>
      <c r="I53" s="78"/>
    </row>
    <row r="54">
      <c r="A54" s="84" t="s">
        <v>52</v>
      </c>
      <c r="B54" s="81" t="s">
        <v>145</v>
      </c>
      <c r="C54" s="84" t="str">
        <f>'Haver Pivoted'!A53</f>
        <v>gfsubf</v>
      </c>
      <c r="D54" t="n">
        <v>0</v>
      </c>
      <c r="E54" s="84" t="n">
        <f>'Haver Pivoted'!HF53</f>
        <v>0</v>
      </c>
      <c r="F54" s="84" t="n">
        <f t="shared" si="0"/>
        <v>0</v>
      </c>
      <c r="G54" s="91" t="e">
        <f t="shared" si="1"/>
        <v>#DIV/0!</v>
      </c>
      <c r="H54" s="77"/>
      <c r="I54" s="78"/>
    </row>
    <row r="55">
      <c r="A55" s="84" t="s">
        <v>146</v>
      </c>
      <c r="B55" s="81" t="s">
        <v>147</v>
      </c>
      <c r="C55" s="84" t="str">
        <f>'Haver Pivoted'!A54</f>
        <v>gfsubv</v>
      </c>
      <c r="D55" t="n">
        <v>0</v>
      </c>
      <c r="E55" s="84" t="n">
        <f>'Haver Pivoted'!HF54</f>
        <v>0</v>
      </c>
      <c r="F55" s="84" t="n">
        <f t="shared" si="0"/>
        <v>0</v>
      </c>
      <c r="G55" s="91" t="e">
        <f t="shared" si="1"/>
        <v>#DIV/0!</v>
      </c>
    </row>
    <row r="56">
      <c r="A56" s="84" t="s">
        <v>52</v>
      </c>
      <c r="B56" s="81" t="s">
        <v>148</v>
      </c>
      <c r="C56" s="84" t="str">
        <f>'Haver Pivoted'!A55</f>
        <v>gfsubk</v>
      </c>
      <c r="D56" t="n">
        <v>0</v>
      </c>
      <c r="E56" s="84" t="n">
        <f>'Haver Pivoted'!HF55</f>
        <v>0</v>
      </c>
      <c r="F56" s="84" t="n">
        <f t="shared" si="0"/>
        <v>0</v>
      </c>
      <c r="G56" s="91" t="e">
        <f t="shared" si="1"/>
        <v>#DIV/0!</v>
      </c>
      <c r="H56" s="77"/>
      <c r="I56" s="78"/>
    </row>
    <row r="57">
      <c r="A57" s="84" t="s">
        <v>51</v>
      </c>
      <c r="B57" s="83" t="s">
        <v>149</v>
      </c>
      <c r="C57" s="84" t="str">
        <f>'Haver Pivoted'!A56</f>
        <v>gfegc</v>
      </c>
      <c r="D57" t="n">
        <v>0</v>
      </c>
      <c r="E57" s="84" t="n">
        <f>'Haver Pivoted'!HF56</f>
        <v>0</v>
      </c>
      <c r="F57" s="84" t="n">
        <f t="shared" si="0"/>
        <v>0</v>
      </c>
      <c r="G57" s="91"/>
      <c r="H57" s="77"/>
      <c r="I57" s="78"/>
    </row>
    <row r="58">
      <c r="A58" s="84" t="s">
        <v>51</v>
      </c>
      <c r="B58" s="83" t="s">
        <v>150</v>
      </c>
      <c r="C58" s="84" t="str">
        <f>'Haver Pivoted'!A57</f>
        <v>gfege</v>
      </c>
      <c r="D58" t="n">
        <v>0</v>
      </c>
      <c r="E58" s="84" t="n">
        <f>'Haver Pivoted'!HF57</f>
        <v>0</v>
      </c>
      <c r="F58" s="84" t="n">
        <f t="shared" si="0"/>
        <v>0</v>
      </c>
      <c r="G58" s="91" t="e">
        <f t="shared" si="1"/>
        <v>#DIV/0!</v>
      </c>
      <c r="H58" s="77"/>
      <c r="I58" s="78"/>
    </row>
    <row r="59">
      <c r="A59" s="84" t="s">
        <v>151</v>
      </c>
      <c r="B59" s="83" t="s">
        <v>152</v>
      </c>
      <c r="C59" s="84" t="str">
        <f>'Haver Pivoted'!A58</f>
        <v>gfegv</v>
      </c>
      <c r="D59" t="n">
        <v>0</v>
      </c>
      <c r="E59" s="84" t="n">
        <f>'Haver Pivoted'!HF58</f>
        <v>0</v>
      </c>
      <c r="F59" s="84" t="n">
        <f t="shared" si="0"/>
        <v>0</v>
      </c>
      <c r="G59" s="91" t="e">
        <f t="shared" si="1"/>
        <v>#DIV/0!</v>
      </c>
    </row>
    <row r="60">
      <c r="A60" s="84" t="s">
        <v>53</v>
      </c>
      <c r="B60" s="84" t="s">
        <v>153</v>
      </c>
      <c r="C60" s="84" t="str">
        <f>'Haver Pivoted'!A59</f>
        <v>yptue</v>
      </c>
      <c r="D60" t="n">
        <v>0</v>
      </c>
      <c r="E60" s="84" t="n">
        <f>'Haver Pivoted'!HF59</f>
        <v>0</v>
      </c>
      <c r="F60" s="84" t="n">
        <f t="shared" si="0"/>
        <v>0</v>
      </c>
      <c r="G60" s="91" t="e">
        <f t="shared" si="1"/>
        <v>#DIV/0!</v>
      </c>
    </row>
    <row r="61">
      <c r="A61" s="84" t="s">
        <v>53</v>
      </c>
      <c r="B61" s="84" t="s">
        <v>154</v>
      </c>
      <c r="C61" s="84" t="str">
        <f>'Haver Pivoted'!A60</f>
        <v>yptup</v>
      </c>
      <c r="D61" t="n">
        <v>0</v>
      </c>
      <c r="E61" s="84" t="n">
        <f>'Haver Pivoted'!HF60</f>
        <v>0</v>
      </c>
      <c r="F61" s="84" t="n">
        <f t="shared" si="0"/>
        <v>0</v>
      </c>
      <c r="G61" s="91" t="e">
        <f t="shared" si="1"/>
        <v>#DIV/0!</v>
      </c>
    </row>
    <row r="62">
      <c r="A62" s="84" t="s">
        <v>53</v>
      </c>
      <c r="B62" s="84" t="s">
        <v>155</v>
      </c>
      <c r="C62" s="84" t="str">
        <f>'Haver Pivoted'!A61</f>
        <v>yptuc</v>
      </c>
      <c r="D62" t="n">
        <v>0</v>
      </c>
      <c r="E62" s="84" t="n">
        <f>'Haver Pivoted'!HF61</f>
        <v>0</v>
      </c>
      <c r="F62" s="84" t="n">
        <f t="shared" si="0"/>
        <v>0</v>
      </c>
      <c r="G62" s="91" t="e">
        <f t="shared" si="1"/>
        <v>#DIV/0!</v>
      </c>
    </row>
    <row r="63">
      <c r="B63" s="84" t="s">
        <v>156</v>
      </c>
      <c r="C63" s="84" t="str">
        <f>'Haver Pivoted'!A62</f>
        <v>gftfpu</v>
      </c>
      <c r="D63" t="n">
        <v>0</v>
      </c>
      <c r="E63" s="84" t="n">
        <f>'Haver Pivoted'!HF62</f>
        <v>0</v>
      </c>
      <c r="F63" s="84" t="n">
        <f t="shared" si="0"/>
        <v>0</v>
      </c>
      <c r="G63" s="91" t="e">
        <f t="shared" si="1"/>
        <v>#DIV/0!</v>
      </c>
      <c r="H63" s="83"/>
      <c r="I63" s="83"/>
    </row>
    <row r="64">
      <c r="A64" s="84" t="s">
        <v>53</v>
      </c>
      <c r="B64" s="87" t="s">
        <v>157</v>
      </c>
      <c r="C64" s="84" t="str">
        <f>'Haver Pivoted'!A63</f>
        <v>yptub</v>
      </c>
      <c r="D64" t="n">
        <v>0</v>
      </c>
      <c r="E64" s="84" t="n">
        <f>'Haver Pivoted'!HF63</f>
        <v>0</v>
      </c>
      <c r="F64" s="84" t="n">
        <f t="shared" si="0"/>
        <v>0</v>
      </c>
      <c r="G64" s="91" t="e">
        <f t="shared" si="1"/>
        <v>#DIV/0!</v>
      </c>
      <c r="H64" s="83"/>
      <c r="I64" s="83"/>
    </row>
    <row r="65">
      <c r="A65" s="84" t="s">
        <v>53</v>
      </c>
      <c r="B65" s="84" t="s">
        <v>158</v>
      </c>
      <c r="C65" s="84" t="str">
        <f>'Haver Pivoted'!A64</f>
        <v>yptol</v>
      </c>
      <c r="D65" t="n">
        <v>0</v>
      </c>
      <c r="E65" s="84" t="n">
        <f>'Haver Pivoted'!HF64</f>
        <v>0</v>
      </c>
      <c r="F65" s="84" t="n">
        <f t="shared" si="0"/>
        <v>0</v>
      </c>
      <c r="G65" s="91" t="e">
        <f t="shared" si="1"/>
        <v>#DIV/0!</v>
      </c>
      <c r="H65" s="83"/>
      <c r="I65" s="83"/>
    </row>
    <row r="66">
      <c r="B66" s="84" t="s">
        <v>159</v>
      </c>
      <c r="C66" s="84" t="str">
        <f>'Haver Pivoted'!A65</f>
        <v>gfctp</v>
      </c>
      <c r="D66" t="n">
        <v>113.5</v>
      </c>
      <c r="E66" s="84" t="n">
        <f>'Haver Pivoted'!HF65</f>
        <v>113.5</v>
      </c>
      <c r="F66" s="84" t="n">
        <f t="shared" si="0"/>
        <v>0</v>
      </c>
      <c r="G66" s="91" t="n">
        <f t="shared" si="1"/>
        <v>0</v>
      </c>
      <c r="H66" s="83"/>
      <c r="I66" s="83"/>
    </row>
    <row r="67">
      <c r="A67" s="84" t="s">
        <v>57</v>
      </c>
      <c r="B67" s="82" t="s">
        <v>160</v>
      </c>
      <c r="C67" s="84" t="str">
        <f>'Haver Pivoted'!A66</f>
        <v>gftffx</v>
      </c>
      <c r="D67" t="n">
        <v>119.839</v>
      </c>
      <c r="E67" s="84" t="n">
        <f>'Haver Pivoted'!HF66</f>
        <v>119.839</v>
      </c>
      <c r="F67" s="84" t="n">
        <f t="shared" si="0"/>
        <v>0</v>
      </c>
      <c r="G67" s="91" t="n">
        <f t="shared" si="1"/>
        <v>0</v>
      </c>
      <c r="H67" s="83"/>
      <c r="I67" s="83"/>
    </row>
    <row r="68">
      <c r="B68" s="84" t="s">
        <v>161</v>
      </c>
      <c r="C68" s="84" t="str">
        <f>'Haver Pivoted'!A67</f>
        <v>cpiu</v>
      </c>
      <c r="D68" t="n">
        <v>301.33066666666701</v>
      </c>
      <c r="E68" s="84" t="n">
        <f>'Haver Pivoted'!HF67</f>
        <v>301.33066666666701</v>
      </c>
      <c r="F68" s="84" t="n">
        <f t="shared" ref="F68:F81" si="2">E68-D68</f>
        <v>0</v>
      </c>
      <c r="G68" s="91" t="n">
        <f t="shared" ref="G68:G81" si="3">F68/D68</f>
        <v>0</v>
      </c>
      <c r="H68" s="83"/>
      <c r="I68" s="83"/>
    </row>
    <row r="69">
      <c r="C69" s="84" t="str">
        <f>'Haver Pivoted'!A68</f>
        <v>pcw</v>
      </c>
      <c r="D69" t="n">
        <v>295.71766666666701</v>
      </c>
      <c r="E69" s="84" t="n">
        <f>'Haver Pivoted'!HF68</f>
        <v>295.71766666666701</v>
      </c>
      <c r="F69" s="84" t="n">
        <f t="shared" si="2"/>
        <v>0</v>
      </c>
      <c r="G69" s="91" t="n">
        <f t="shared" si="3"/>
        <v>0</v>
      </c>
    </row>
    <row r="70">
      <c r="B70" s="84" t="s">
        <v>162</v>
      </c>
      <c r="C70" s="84" t="str">
        <f>'Haver Pivoted'!A69</f>
        <v>gdppothq</v>
      </c>
      <c r="D70" t="n">
        <v>20420.7</v>
      </c>
      <c r="E70" s="84" t="n">
        <f>'Haver Pivoted'!HF69</f>
        <v>20420.7</v>
      </c>
      <c r="F70" s="84" t="n">
        <f t="shared" si="2"/>
        <v>0</v>
      </c>
      <c r="G70" s="91" t="n">
        <f t="shared" si="3"/>
        <v>0</v>
      </c>
    </row>
    <row r="71">
      <c r="B71" s="84" t="s">
        <v>163</v>
      </c>
      <c r="C71" s="84" t="str">
        <f>'Haver Pivoted'!A70</f>
        <v>gdppotq</v>
      </c>
      <c r="D71" t="n">
        <v>26714.3</v>
      </c>
      <c r="E71" s="84" t="n">
        <f>'Haver Pivoted'!HF70</f>
        <v>26714.3</v>
      </c>
      <c r="F71" s="84" t="n">
        <f t="shared" si="2"/>
        <v>0</v>
      </c>
      <c r="G71" s="91" t="n">
        <f t="shared" si="3"/>
        <v>0</v>
      </c>
    </row>
    <row r="72">
      <c r="B72" s="84" t="s">
        <v>164</v>
      </c>
      <c r="C72" s="84" t="str">
        <f>'Haver Pivoted'!A71</f>
        <v>recessq</v>
      </c>
      <c r="D72" t="n">
        <v>-1</v>
      </c>
      <c r="E72" s="84" t="n">
        <f>'Haver Pivoted'!HF71</f>
        <v>-1</v>
      </c>
      <c r="F72" s="84" t="n">
        <f t="shared" si="2"/>
        <v>0</v>
      </c>
      <c r="G72" s="91" t="n">
        <f t="shared" si="3"/>
        <v>0</v>
      </c>
    </row>
    <row r="73">
      <c r="A73" s="84" t="s">
        <v>165</v>
      </c>
      <c r="B73" s="84" t="s">
        <v>166</v>
      </c>
      <c r="C73" s="84" t="str">
        <f>'Haver Pivoted'!A72</f>
        <v>lasgova</v>
      </c>
      <c r="D73" t="n">
        <v>5175.3333333333303</v>
      </c>
      <c r="E73" s="84" t="n">
        <f>'Haver Pivoted'!HF72</f>
        <v>5175.3333333333303</v>
      </c>
      <c r="F73" s="84" t="n">
        <f t="shared" si="2"/>
        <v>0</v>
      </c>
      <c r="G73" s="91" t="n">
        <f t="shared" si="3"/>
        <v>0</v>
      </c>
    </row>
    <row r="74">
      <c r="A74" s="84" t="s">
        <v>165</v>
      </c>
      <c r="B74" s="84" t="s">
        <v>167</v>
      </c>
      <c r="C74" s="84" t="str">
        <f>'Haver Pivoted'!A73</f>
        <v>lalgova</v>
      </c>
      <c r="D74" t="n">
        <v>14435.666666666701</v>
      </c>
      <c r="E74" s="84" t="n">
        <f>'Haver Pivoted'!HF73</f>
        <v>14435.666666666701</v>
      </c>
      <c r="F74" s="84" t="n">
        <f t="shared" si="2"/>
        <v>0</v>
      </c>
      <c r="G74" s="91" t="n">
        <f t="shared" si="3"/>
        <v>0</v>
      </c>
    </row>
    <row r="75">
      <c r="A75" s="84" t="s">
        <v>165</v>
      </c>
      <c r="B75" s="84" t="s">
        <v>168</v>
      </c>
      <c r="C75" s="84" t="str">
        <f>'Haver Pivoted'!A74</f>
        <v>cpgs</v>
      </c>
      <c r="D75" t="n">
        <v>370365</v>
      </c>
      <c r="E75" s="84" t="n">
        <f>'Haver Pivoted'!HF74</f>
        <v>370365</v>
      </c>
      <c r="F75" s="84" t="n">
        <f t="shared" si="2"/>
        <v>0</v>
      </c>
      <c r="G75" s="91" t="n">
        <f t="shared" si="3"/>
        <v>0</v>
      </c>
    </row>
    <row r="76">
      <c r="B76" s="84" t="s">
        <v>169</v>
      </c>
      <c r="C76" s="84" t="str">
        <f>'Haver Pivoted'!A75</f>
        <v>jgdp_growth</v>
      </c>
      <c r="D76" t="n">
        <v>1.01928927738568E-2</v>
      </c>
      <c r="E76" s="84" t="n">
        <f>'Haver Pivoted'!HF75</f>
        <v>1.01928927738568E-2</v>
      </c>
      <c r="F76" s="79" t="n">
        <f t="shared" si="2"/>
        <v>0</v>
      </c>
      <c r="G76" s="91" t="n">
        <f t="shared" si="3"/>
        <v>0</v>
      </c>
    </row>
    <row r="77">
      <c r="B77" s="84" t="s">
        <v>170</v>
      </c>
      <c r="C77" s="84" t="str">
        <f>'Haver Pivoted'!A76</f>
        <v>jc_growth</v>
      </c>
      <c r="D77" t="n">
        <v>1.0119934028278E-2</v>
      </c>
      <c r="E77" s="84" t="n">
        <f>'Haver Pivoted'!HF76</f>
        <v>1.0119934028278E-2</v>
      </c>
      <c r="F77" s="79" t="n">
        <f t="shared" si="2"/>
        <v>0</v>
      </c>
      <c r="G77" s="91" t="n">
        <f t="shared" si="3"/>
        <v>0</v>
      </c>
    </row>
    <row r="78">
      <c r="B78" s="84" t="s">
        <v>171</v>
      </c>
      <c r="C78" s="84" t="str">
        <f>'Haver Pivoted'!A77</f>
        <v>jgf_growth</v>
      </c>
      <c r="D78" t="n">
        <v>7.87280275021085E-3</v>
      </c>
      <c r="E78" s="84" t="n">
        <f>'Haver Pivoted'!HF77</f>
        <v>7.87280275021085E-3</v>
      </c>
      <c r="F78" s="79" t="n">
        <f t="shared" si="2"/>
        <v>0</v>
      </c>
      <c r="G78" s="91" t="n">
        <f t="shared" si="3"/>
        <v>0</v>
      </c>
    </row>
    <row r="79">
      <c r="B79" s="84" t="s">
        <v>172</v>
      </c>
      <c r="C79" s="84" t="str">
        <f>'Haver Pivoted'!A78</f>
        <v>jgs_growth</v>
      </c>
      <c r="D79" t="n">
        <v>1.7668352102966399E-3</v>
      </c>
      <c r="E79" s="84" t="n">
        <f>'Haver Pivoted'!HF78</f>
        <v>1.7668352102966399E-3</v>
      </c>
      <c r="F79" s="79" t="n">
        <f>E79/D79-1</f>
        <v>0</v>
      </c>
      <c r="G79" s="91" t="n">
        <f t="shared" si="3"/>
        <v>0</v>
      </c>
    </row>
    <row r="80">
      <c r="B80" s="84" t="s">
        <v>173</v>
      </c>
      <c r="C80" s="84" t="str">
        <f>'Haver Pivoted'!A79</f>
        <v>jgse_growth</v>
      </c>
      <c r="D80" t="n">
        <v>-2.9597759233057597E-4</v>
      </c>
      <c r="E80" s="84" t="n">
        <f>'Haver Pivoted'!HF79</f>
        <v>-2.9597759233057597E-4</v>
      </c>
      <c r="F80" s="79" t="n">
        <f t="shared" si="2"/>
        <v>0</v>
      </c>
      <c r="G80" s="91" t="n">
        <f t="shared" si="3"/>
        <v>0</v>
      </c>
    </row>
    <row r="81">
      <c r="B81" s="84" t="s">
        <v>174</v>
      </c>
      <c r="C81" s="84" t="str">
        <f>'Haver Pivoted'!A80</f>
        <v>jgsi_growth</v>
      </c>
      <c r="D81" t="n">
        <v>1.14213642574361E-2</v>
      </c>
      <c r="E81" s="84" t="n">
        <f>'Haver Pivoted'!HF80</f>
        <v>1.14213642574361E-2</v>
      </c>
      <c r="F81" s="79" t="n">
        <f t="shared" si="2"/>
        <v>0</v>
      </c>
      <c r="G81" s="91" t="n">
        <f t="shared" si="3"/>
        <v>0</v>
      </c>
    </row>
  </sheetData>
  <conditionalFormatting sqref="F3:F81">
    <cfRule type="cellIs" dxfId="71" priority="1" operator="lessThan">
      <formula>0</formula>
    </cfRule>
    <cfRule type="cellIs" dxfId="70" priority="2" operator="greaterThan">
      <formula>0</formula>
    </cfRule>
  </conditionalFormatting>
  <pageMargins left="0.7" right="0.7" top="0.75" bottom="0.75" header="0.3" footer="0.3"/>
  <pageSetup orientation="portrai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zoomScale="110" zoomScaleNormal="110" workbookViewId="0">
      <selection activeCell="L9" sqref="L9"/>
    </sheetView>
  </sheetViews>
  <sheetFormatPr defaultRowHeight="15.0" baseColWidth="10"/>
  <cols>
    <col min="2" max="2" width="26.453125" hidden="0" customWidth="1"/>
    <col min="3" max="3" width="20.1796875" hidden="0" customWidth="1"/>
    <col min="4" max="4" width="9.453125" hidden="0" customWidth="1"/>
    <col min="5" max="5" width="9.453125" hidden="0" customWidth="1"/>
    <col min="6" max="6" width="9.453125" hidden="0" customWidth="1"/>
    <col min="7" max="7" width="9.453125" hidden="0" customWidth="1"/>
    <col min="8" max="8" width="9.453125" hidden="0" customWidth="1"/>
  </cols>
  <sheetData>
    <row r="2">
      <c r="B2" s="99" t="s">
        <v>2311</v>
      </c>
      <c r="C2" s="99"/>
      <c r="D2" s="99"/>
      <c r="E2" s="99"/>
      <c r="F2" s="99"/>
      <c r="G2" s="99"/>
      <c r="H2" s="99"/>
      <c r="I2" s="99"/>
      <c r="J2" s="99"/>
      <c r="K2" s="99"/>
    </row>
    <row r="3">
      <c r="B3" t="str">
        <f>forecast!A1</f>
        <v>name</v>
      </c>
      <c r="C3" t="str">
        <f>forecast!B1</f>
        <v>variable</v>
      </c>
      <c r="D3" t="str">
        <f>forecast!C1</f>
        <v>2023 Q2</v>
      </c>
      <c r="E3" t="str">
        <f>forecast!D1</f>
        <v>2023 Q3</v>
      </c>
      <c r="F3" t="str">
        <f>forecast!E1</f>
        <v>2023 Q4</v>
      </c>
      <c r="G3" t="str">
        <f>forecast!F1</f>
        <v>2024 Q1</v>
      </c>
      <c r="H3" t="str">
        <f>forecast!G1</f>
        <v>2024 Q2</v>
      </c>
      <c r="I3" t="s">
        <v>175</v>
      </c>
      <c r="J3" t="s">
        <v>176</v>
      </c>
      <c r="K3" t="s">
        <v>177</v>
      </c>
    </row>
    <row r="4">
      <c r="B4" t="str">
        <f>forecast!A2</f>
        <v>Consumption Grants</v>
      </c>
      <c r="C4" t="str">
        <f>forecast!B2</f>
        <v>consumption_grants</v>
      </c>
      <c r="D4" s="98" t="n">
        <f>forecast!C2</f>
        <v>438.19272000000001</v>
      </c>
      <c r="E4" s="98" t="n">
        <f>forecast!D2</f>
        <v>434.56409023036463</v>
      </c>
      <c r="F4" s="98" t="n">
        <f>forecast!E2</f>
        <v>434.80322503004311</v>
      </c>
      <c r="G4" s="98" t="n">
        <f>forecast!F2</f>
        <v>423.27055875710062</v>
      </c>
      <c r="H4" s="98" t="n">
        <f>forecast!G2</f>
        <v>403.28458899999998</v>
      </c>
      <c r="I4" s="98" t="n">
        <f>forecast!H2</f>
        <v>407.61950159957922</v>
      </c>
      <c r="J4" s="98" t="n">
        <f>forecast!I2</f>
        <v>412.24408037124488</v>
      </c>
      <c r="K4" s="98" t="n">
        <f>forecast!J2</f>
        <v>395.28546162738473</v>
      </c>
    </row>
    <row r="5">
      <c r="B5" t="str">
        <f>forecast!A3</f>
        <v>Investment Grants</v>
      </c>
      <c r="C5" t="str">
        <f>forecast!B3</f>
        <v>investment_grants</v>
      </c>
      <c r="D5" s="98" t="n">
        <f>forecast!C3</f>
        <v>76.15900000000002</v>
      </c>
      <c r="E5" s="98" t="n">
        <f>forecast!D3</f>
        <v>76.15900000000002</v>
      </c>
      <c r="F5" s="98" t="n">
        <f>forecast!E3</f>
        <v>77.818000000000012</v>
      </c>
      <c r="G5" s="98" t="n">
        <f>forecast!F3</f>
        <v>77.818000000000012</v>
      </c>
      <c r="H5" s="98" t="n">
        <f>forecast!G3</f>
        <v>77.818000000000012</v>
      </c>
      <c r="I5" s="98" t="n">
        <f>forecast!H3</f>
        <v>77.818000000000012</v>
      </c>
      <c r="J5" s="98" t="n">
        <f>forecast!I3</f>
        <v>79.41200000000002</v>
      </c>
      <c r="K5" s="98" t="n">
        <f>forecast!J3</f>
        <v>79.41200000000002</v>
      </c>
    </row>
    <row r="6">
      <c r="B6" t="str">
        <f>forecast!A4</f>
        <v>Federal Purchases (NIPA Consistent)</v>
      </c>
      <c r="C6" t="str">
        <f>forecast!B4</f>
        <v>federal_purchases</v>
      </c>
      <c r="D6" s="98" t="n">
        <f>forecast!C4</f>
        <v>1747.4</v>
      </c>
      <c r="E6" s="98" t="n">
        <f>forecast!D4</f>
        <v>1765.8890292912815</v>
      </c>
      <c r="F6" s="98" t="n">
        <f>forecast!E4</f>
        <v>1776.8238491443915</v>
      </c>
      <c r="G6" s="98" t="n">
        <f>forecast!F4</f>
        <v>1787.8263800955583</v>
      </c>
      <c r="H6" s="98" t="n">
        <f>forecast!G4</f>
        <v>1798.8970414285802</v>
      </c>
      <c r="I6" s="98" t="n">
        <f>forecast!H4</f>
        <v>1810.0362550235641</v>
      </c>
      <c r="J6" s="98" t="n">
        <f>forecast!I4</f>
        <v>1819.0193411022642</v>
      </c>
      <c r="K6" s="98" t="n">
        <f>forecast!J4</f>
        <v>1828.047009622489</v>
      </c>
    </row>
    <row r="7">
      <c r="B7" t="str">
        <f>forecast!A5</f>
        <v>State Purchases (NIPA Consistent)</v>
      </c>
      <c r="C7" t="str">
        <f>forecast!B5</f>
        <v>state_purchases</v>
      </c>
      <c r="D7" s="98" t="n">
        <f>forecast!C5</f>
        <v>2938.9</v>
      </c>
      <c r="E7" s="98" t="n">
        <f>forecast!D5</f>
        <v>2967.0133923404255</v>
      </c>
      <c r="F7" s="98" t="n">
        <f>forecast!E5</f>
        <v>3000.7294536170216</v>
      </c>
      <c r="G7" s="98" t="n">
        <f>forecast!F5</f>
        <v>3035.0458008510641</v>
      </c>
      <c r="H7" s="98" t="n">
        <f>forecast!G5</f>
        <v>3066.4607659574476</v>
      </c>
      <c r="I7" s="98" t="n">
        <f>forecast!H5</f>
        <v>3096.0748731914896</v>
      </c>
      <c r="J7" s="98" t="n">
        <f>forecast!I5</f>
        <v>3124.28831319149</v>
      </c>
      <c r="K7" s="98" t="n">
        <f>forecast!J5</f>
        <v>3153.2020868085106</v>
      </c>
    </row>
    <row r="8">
      <c r="B8" t="str">
        <f>forecast!A6</f>
        <v>Non-ARP Subsidies + ARP Provider Relief and PPP</v>
      </c>
      <c r="C8" t="str">
        <f>forecast!B6</f>
        <v>federal_subsidies</v>
      </c>
      <c r="D8" s="98" t="n">
        <f>forecast!C6</f>
        <v>89.674000000000007</v>
      </c>
      <c r="E8" s="98" t="n">
        <f>forecast!D6</f>
        <v>75.782000000000011</v>
      </c>
      <c r="F8" s="98" t="n">
        <f>forecast!E6</f>
        <v>84.266000000000005</v>
      </c>
      <c r="G8" s="98" t="n">
        <f>forecast!F6</f>
        <v>84.266000000000005</v>
      </c>
      <c r="H8" s="98" t="n">
        <f>forecast!G6</f>
        <v>84.266000000000005</v>
      </c>
      <c r="I8" s="98" t="n">
        <f>forecast!H6</f>
        <v>84.266000000000005</v>
      </c>
      <c r="J8" s="98" t="n">
        <f>forecast!I6</f>
        <v>91.364999999999995</v>
      </c>
      <c r="K8" s="98" t="n">
        <f>forecast!J6</f>
        <v>91.364999999999995</v>
      </c>
    </row>
    <row r="9">
      <c r="B9" t="str">
        <f>forecast!A7</f>
        <v>ARP Subsidies less Provider Relief and PPP</v>
      </c>
      <c r="C9" t="str">
        <f>forecast!B7</f>
        <v>federal_aid_to_small_businesses_arp</v>
      </c>
      <c r="D9" s="98" t="n">
        <f>forecast!C7</f>
        <v>12.726000000000001</v>
      </c>
      <c r="E9" s="98" t="n">
        <f>forecast!D7</f>
        <v>12.726000000000001</v>
      </c>
      <c r="F9" s="98" t="n">
        <f>forecast!E7</f>
        <v>1.365</v>
      </c>
      <c r="G9" s="98" t="n">
        <f>forecast!F7</f>
        <v>1.365</v>
      </c>
      <c r="H9" s="98" t="n">
        <f>forecast!G7</f>
        <v>1.365</v>
      </c>
      <c r="I9" s="98" t="n">
        <f>forecast!H7</f>
        <v>1.365</v>
      </c>
      <c r="J9" s="98" t="n">
        <f>forecast!I7</f>
        <v>-0.90100000000000025</v>
      </c>
      <c r="K9" s="98" t="n">
        <f>forecast!J7</f>
        <v>-0.90100000000000025</v>
      </c>
    </row>
    <row r="10">
      <c r="B10" t="str">
        <f>forecast!A8</f>
        <v>Federal UI</v>
      </c>
      <c r="C10" t="str">
        <f>forecast!B8</f>
        <v>federal_ui</v>
      </c>
      <c r="D10" s="98" t="n">
        <f>forecast!C8</f>
        <v>-0.35142857142857054</v>
      </c>
      <c r="E10" s="98" t="n">
        <f>forecast!D8</f>
        <v>0</v>
      </c>
      <c r="F10" s="98" t="n">
        <f>forecast!E8</f>
        <v>0</v>
      </c>
      <c r="G10" s="98" t="n">
        <f>forecast!F8</f>
        <v>0</v>
      </c>
      <c r="H10" s="98" t="n">
        <f>forecast!G8</f>
        <v>0</v>
      </c>
      <c r="I10" s="98" t="n">
        <f>forecast!H8</f>
        <v>0</v>
      </c>
      <c r="J10" s="98" t="n">
        <f>forecast!I8</f>
        <v>0</v>
      </c>
      <c r="K10" s="98" t="n">
        <f>forecast!J8</f>
        <v>0</v>
      </c>
    </row>
    <row r="11">
      <c r="B11" t="str">
        <f>forecast!A9</f>
        <v>State UI</v>
      </c>
      <c r="C11" t="str">
        <f>forecast!B9</f>
        <v>state_ui</v>
      </c>
      <c r="D11" s="98" t="n">
        <f>forecast!C9</f>
        <v>23.451428571428572</v>
      </c>
      <c r="E11" s="98" t="n">
        <f>forecast!D9</f>
        <v>23.451428571428572</v>
      </c>
      <c r="F11" s="98" t="n">
        <f>forecast!E9</f>
        <v>23.451428571428572</v>
      </c>
      <c r="G11" s="98" t="n">
        <f>forecast!F9</f>
        <v>24.754285714285711</v>
      </c>
      <c r="H11" s="98" t="n">
        <f>forecast!G9</f>
        <v>26.708571428571425</v>
      </c>
      <c r="I11" s="98" t="n">
        <f>forecast!H9</f>
        <v>28.011428571428567</v>
      </c>
      <c r="J11" s="98" t="n">
        <f>forecast!I9</f>
        <v>29.31428571428571</v>
      </c>
      <c r="K11" s="98" t="n">
        <f>forecast!J9</f>
        <v>29.965714285714277</v>
      </c>
    </row>
    <row r="12">
      <c r="B12" t="str">
        <f>forecast!A10</f>
        <v>Federal Medicaid</v>
      </c>
      <c r="C12" t="str">
        <f>forecast!B10</f>
        <v>medicaid_grants</v>
      </c>
      <c r="D12" s="98" t="n">
        <f>forecast!C10</f>
        <v>636.476</v>
      </c>
      <c r="E12" s="98" t="n">
        <f>forecast!D10</f>
        <v>631.91970306607141</v>
      </c>
      <c r="F12" s="98" t="n">
        <f>forecast!E10</f>
        <v>617.92916260775132</v>
      </c>
      <c r="G12" s="98" t="n">
        <f>forecast!F10</f>
        <v>604.21882009123237</v>
      </c>
      <c r="H12" s="98" t="n">
        <f>forecast!G10</f>
        <v>594.97332932212294</v>
      </c>
      <c r="I12" s="98" t="n">
        <f>forecast!H10</f>
        <v>585.86930898842422</v>
      </c>
      <c r="J12" s="98" t="n">
        <f>forecast!I10</f>
        <v>585.58747172373148</v>
      </c>
      <c r="K12" s="98" t="n">
        <f>forecast!J10</f>
        <v>585.30577003918017</v>
      </c>
    </row>
    <row r="13">
      <c r="B13" t="str">
        <f>forecast!A11</f>
        <v>Total Medicaid</v>
      </c>
      <c r="C13" t="str">
        <f>forecast!B11</f>
        <v>medicaid</v>
      </c>
      <c r="D13" s="98" t="n">
        <f>forecast!C11</f>
        <v>878.5</v>
      </c>
      <c r="E13" s="98" t="n">
        <f>forecast!D11</f>
        <v>877.66625425843256</v>
      </c>
      <c r="F13" s="98" t="n">
        <f>forecast!E11</f>
        <v>864.23659105979209</v>
      </c>
      <c r="G13" s="98" t="n">
        <f>forecast!F11</f>
        <v>851.01242266370764</v>
      </c>
      <c r="H13" s="98" t="n">
        <f>forecast!G11</f>
        <v>837.99060467904644</v>
      </c>
      <c r="I13" s="98" t="n">
        <f>forecast!H11</f>
        <v>825.16804082876661</v>
      </c>
      <c r="J13" s="98" t="n">
        <f>forecast!I11</f>
        <v>824.77108693483319</v>
      </c>
      <c r="K13" s="98" t="n">
        <f>forecast!J11</f>
        <v>824.3743239988454</v>
      </c>
    </row>
    <row r="14">
      <c r="B14" t="str">
        <f>forecast!A12</f>
        <v>Medicare</v>
      </c>
      <c r="C14" t="str">
        <f>forecast!B12</f>
        <v>medicare</v>
      </c>
      <c r="D14" s="98" t="n">
        <f>forecast!C12</f>
        <v>967.3</v>
      </c>
      <c r="E14" s="98" t="n">
        <f>forecast!D12</f>
        <v>970.16244735084217</v>
      </c>
      <c r="F14" s="98" t="n">
        <f>forecast!E12</f>
        <v>993.55664296766474</v>
      </c>
      <c r="G14" s="98" t="n">
        <f>forecast!F12</f>
        <v>1017.514958943972</v>
      </c>
      <c r="H14" s="98" t="n">
        <f>forecast!G12</f>
        <v>1042.0509983027189</v>
      </c>
      <c r="I14" s="98" t="n">
        <f>forecast!H12</f>
        <v>1067.1786920859263</v>
      </c>
      <c r="J14" s="98" t="n">
        <f>forecast!I12</f>
        <v>1096.5429134899039</v>
      </c>
      <c r="K14" s="98" t="n">
        <f>forecast!J12</f>
        <v>1126.7151134499154</v>
      </c>
    </row>
    <row r="15">
      <c r="B15" t="str">
        <f>forecast!A13</f>
        <v>Non-ARP Rebate Checks</v>
      </c>
      <c r="C15" t="str">
        <f>forecast!B13</f>
        <v>rebate_checks</v>
      </c>
      <c r="D15" s="98" t="n">
        <f>forecast!C13</f>
        <v>0</v>
      </c>
      <c r="E15" s="98" t="n">
        <f>forecast!D13</f>
        <v>0</v>
      </c>
      <c r="F15" s="98" t="n">
        <f>forecast!E13</f>
        <v>0</v>
      </c>
      <c r="G15" s="98" t="n">
        <f>forecast!F13</f>
        <v>0</v>
      </c>
      <c r="H15" s="98" t="n">
        <f>forecast!G13</f>
        <v>0</v>
      </c>
      <c r="I15" s="98" t="n">
        <f>forecast!H13</f>
        <v>0</v>
      </c>
      <c r="J15" s="98" t="n">
        <f>forecast!I13</f>
        <v>0</v>
      </c>
      <c r="K15" s="98" t="n">
        <f>forecast!J13</f>
        <v>0</v>
      </c>
    </row>
    <row r="16">
      <c r="B16" t="str">
        <f>forecast!A14</f>
        <v>ARP Rebate Checks</v>
      </c>
      <c r="C16" t="str">
        <f>forecast!B14</f>
        <v>rebate_checks_arp</v>
      </c>
      <c r="D16" s="98" t="n">
        <f>forecast!C14</f>
        <v>0</v>
      </c>
      <c r="E16" s="98" t="n">
        <f>forecast!D14</f>
        <v>0</v>
      </c>
      <c r="F16" s="98" t="n">
        <f>forecast!E14</f>
        <v>0</v>
      </c>
      <c r="G16" s="98" t="n">
        <f>forecast!F14</f>
        <v>0</v>
      </c>
      <c r="H16" s="98" t="n">
        <f>forecast!G14</f>
        <v>0</v>
      </c>
      <c r="I16" s="98" t="n">
        <f>forecast!H14</f>
        <v>0</v>
      </c>
      <c r="J16" s="98" t="n">
        <f>forecast!I14</f>
        <v>0</v>
      </c>
      <c r="K16" s="98" t="n">
        <f>forecast!J14</f>
        <v>0</v>
      </c>
    </row>
    <row r="17">
      <c r="B17" t="str">
        <f>forecast!A15</f>
        <v>ARP Other Vulnerable</v>
      </c>
      <c r="C17" t="str">
        <f>forecast!B15</f>
        <v>federal_other_vulnerable_arp</v>
      </c>
      <c r="D17" s="98" t="n">
        <f>forecast!C15</f>
        <v>12</v>
      </c>
      <c r="E17" s="98" t="n">
        <f>forecast!D15</f>
        <v>12</v>
      </c>
      <c r="F17" s="98" t="n">
        <f>forecast!E15</f>
        <v>4.2219999999999995</v>
      </c>
      <c r="G17" s="98" t="n">
        <f>forecast!F15</f>
        <v>4.2219999999999995</v>
      </c>
      <c r="H17" s="98" t="n">
        <f>forecast!G15</f>
        <v>4.2219999999999995</v>
      </c>
      <c r="I17" s="98" t="n">
        <f>forecast!H15</f>
        <v>4.2219999999999995</v>
      </c>
      <c r="J17" s="98" t="n">
        <f>forecast!I15</f>
        <v>2.3719999999999999</v>
      </c>
      <c r="K17" s="98" t="n">
        <f>forecast!J15</f>
        <v>2.3719999999999999</v>
      </c>
    </row>
    <row r="18">
      <c r="B18" t="str">
        <f>forecast!A16</f>
        <v>ARP Other Direct Aid plus Provider Relief </v>
      </c>
      <c r="C18" t="str">
        <f>forecast!B16</f>
        <v>federal_other_direct_aid_arp</v>
      </c>
      <c r="D18" s="98" t="n">
        <f>forecast!C16</f>
        <v>1.4159999999999999</v>
      </c>
      <c r="E18" s="98" t="n">
        <f>forecast!D16</f>
        <v>1.4159999999999999</v>
      </c>
      <c r="F18" s="98" t="n">
        <f>forecast!E16</f>
        <v>1.4790000000000001</v>
      </c>
      <c r="G18" s="98" t="n">
        <f>forecast!F16</f>
        <v>1.4790000000000001</v>
      </c>
      <c r="H18" s="98" t="n">
        <f>forecast!G16</f>
        <v>1.4790000000000001</v>
      </c>
      <c r="I18" s="98" t="n">
        <f>forecast!H16</f>
        <v>1.4790000000000001</v>
      </c>
      <c r="J18" s="98" t="n">
        <f>forecast!I16</f>
        <v>1.63</v>
      </c>
      <c r="K18" s="98" t="n">
        <f>forecast!J16</f>
        <v>1.63</v>
      </c>
    </row>
    <row r="19">
      <c r="B19" t="str">
        <f>forecast!A17</f>
        <v>Other Federal Social Benefits (including all SNAP)</v>
      </c>
      <c r="C19" t="str">
        <f>forecast!B17</f>
        <v>federal_social_benefits</v>
      </c>
      <c r="D19" s="98" t="n">
        <f>forecast!C17</f>
        <v>1948.9840000000002</v>
      </c>
      <c r="E19" s="98" t="n">
        <f>forecast!D17</f>
        <v>1955.9840000000002</v>
      </c>
      <c r="F19" s="98" t="n">
        <f>forecast!E17</f>
        <v>1956.5330000000001</v>
      </c>
      <c r="G19" s="98" t="n">
        <f>forecast!F17</f>
        <v>2006.1997197000003</v>
      </c>
      <c r="H19" s="98" t="n">
        <f>forecast!G17</f>
        <v>2013.1997197000003</v>
      </c>
      <c r="I19" s="98" t="n">
        <f>forecast!H17</f>
        <v>2020.1997197000003</v>
      </c>
      <c r="J19" s="98" t="n">
        <f>forecast!I17</f>
        <v>2028.7277197000003</v>
      </c>
      <c r="K19" s="98" t="n">
        <f>forecast!J17</f>
        <v>2065.3906890960002</v>
      </c>
    </row>
    <row r="20">
      <c r="B20" t="str">
        <f>forecast!A18</f>
        <v>State Social Benefits ex Medicaid</v>
      </c>
      <c r="C20" t="str">
        <f>forecast!B18</f>
        <v>state_social_benefits</v>
      </c>
      <c r="D20" s="98" t="n">
        <f>forecast!C18</f>
        <v>186.41879934456207</v>
      </c>
      <c r="E20" s="98" t="n">
        <f>forecast!D18</f>
        <v>189.30961652881547</v>
      </c>
      <c r="F20" s="98" t="n">
        <f>forecast!E18</f>
        <v>192.24526193866711</v>
      </c>
      <c r="G20" s="98" t="n">
        <f>forecast!F18</f>
        <v>195.22643073042826</v>
      </c>
      <c r="H20" s="98" t="n">
        <f>forecast!G18</f>
        <v>198.25382884027687</v>
      </c>
      <c r="I20" s="98" t="n">
        <f>forecast!H18</f>
        <v>201.32817315142222</v>
      </c>
      <c r="J20" s="98" t="n">
        <f>forecast!I18</f>
        <v>204.45019166386174</v>
      </c>
      <c r="K20" s="98" t="n">
        <f>forecast!J18</f>
        <v>207.62062366677031</v>
      </c>
    </row>
    <row r="21">
      <c r="B21" t="str">
        <f>forecast!A19</f>
        <v>Federal Non-Corporate Taxes</v>
      </c>
      <c r="C21" t="str">
        <f>forecast!B19</f>
        <v>federal_non_corporate_taxes</v>
      </c>
      <c r="D21" s="98" t="n">
        <f>forecast!C19</f>
        <v>4304.8000000000011</v>
      </c>
      <c r="E21" s="98" t="n">
        <f>forecast!D19</f>
        <v>4335.1282844676371</v>
      </c>
      <c r="F21" s="98" t="n">
        <f>forecast!E19</f>
        <v>4381.4915667112573</v>
      </c>
      <c r="G21" s="98" t="n">
        <f>forecast!F19</f>
        <v>4415.0211169407266</v>
      </c>
      <c r="H21" s="98" t="n">
        <f>forecast!G19</f>
        <v>4448.6660592163325</v>
      </c>
      <c r="I21" s="98" t="n">
        <f>forecast!H19</f>
        <v>4482.4303074131558</v>
      </c>
      <c r="J21" s="98" t="n">
        <f>forecast!I19</f>
        <v>4549.0880515532708</v>
      </c>
      <c r="K21" s="98" t="n">
        <f>forecast!J19</f>
        <v>4579.5870450523653</v>
      </c>
    </row>
    <row r="22">
      <c r="B22" t="str">
        <f>forecast!A20</f>
        <v>State Non-Corporate Taxes</v>
      </c>
      <c r="C22" t="str">
        <f>forecast!B20</f>
        <v>state_non_corporate_taxes</v>
      </c>
      <c r="D22" s="98" t="n">
        <f>forecast!C20</f>
        <v>2100.1000000000004</v>
      </c>
      <c r="E22" s="98" t="n">
        <f>forecast!D20</f>
        <v>2128.28379646338</v>
      </c>
      <c r="F22" s="98" t="n">
        <f>forecast!E20</f>
        <v>2147.1481662454094</v>
      </c>
      <c r="G22" s="98" t="n">
        <f>forecast!F20</f>
        <v>2165.6886541287622</v>
      </c>
      <c r="H22" s="98" t="n">
        <f>forecast!G20</f>
        <v>2183.1055332910864</v>
      </c>
      <c r="I22" s="98" t="n">
        <f>forecast!H20</f>
        <v>2203.6556772916761</v>
      </c>
      <c r="J22" s="98" t="n">
        <f>forecast!I20</f>
        <v>2226.4928070645333</v>
      </c>
      <c r="K22" s="98" t="n">
        <f>forecast!J20</f>
        <v>2249.5251506808277</v>
      </c>
    </row>
    <row r="23">
      <c r="B23" t="str">
        <f>forecast!A21</f>
        <v>Federal Corporate Taxes</v>
      </c>
      <c r="C23" t="str">
        <f>forecast!B21</f>
        <v>federal_corporate_taxes</v>
      </c>
      <c r="D23" s="98" t="n">
        <f>forecast!C21</f>
        <v>333.2</v>
      </c>
      <c r="E23" s="98" t="n">
        <f>forecast!D21</f>
        <v>342.69042433173934</v>
      </c>
      <c r="F23" s="98" t="n">
        <f>forecast!E21</f>
        <v>343.25437833265278</v>
      </c>
      <c r="G23" s="98" t="n">
        <f>forecast!F21</f>
        <v>343.81926041352574</v>
      </c>
      <c r="H23" s="98" t="n">
        <f>forecast!G21</f>
        <v>344.38507210166796</v>
      </c>
      <c r="I23" s="98" t="n">
        <f>forecast!H21</f>
        <v>344.95181492690256</v>
      </c>
      <c r="J23" s="98" t="n">
        <f>forecast!I21</f>
        <v>346.75318365987516</v>
      </c>
      <c r="K23" s="98" t="n">
        <f>forecast!J21</f>
        <v>348.56395929889004</v>
      </c>
    </row>
    <row r="24">
      <c r="B24" t="str">
        <f>forecast!A22</f>
        <v>State Corporate Taxes</v>
      </c>
      <c r="C24" s="63" t="str">
        <f>forecast!B22</f>
        <v>state_corporate_taxes</v>
      </c>
      <c r="D24" s="98" t="n">
        <f>forecast!C22</f>
        <v>90.3</v>
      </c>
      <c r="E24" s="98" t="n">
        <f>forecast!D22</f>
        <v>83.835403261101249</v>
      </c>
      <c r="F24" s="98" t="n">
        <f>forecast!E22</f>
        <v>81.826642781281294</v>
      </c>
      <c r="G24" s="98" t="n">
        <f>forecast!F22</f>
        <v>82.19080403785685</v>
      </c>
      <c r="H24" s="98" t="n">
        <f>forecast!G22</f>
        <v>82.852559439590905</v>
      </c>
      <c r="I24" s="98" t="n">
        <f>forecast!H22</f>
        <v>83.674859051213105</v>
      </c>
      <c r="J24" s="98" t="n">
        <f>forecast!I22</f>
        <v>86.176999298006365</v>
      </c>
      <c r="K24" s="98" t="n">
        <f>forecast!J22</f>
        <v>89.458366319622556</v>
      </c>
    </row>
    <row r="25">
      <c r="B25" s="63" t="str">
        <f>forecast!A23</f>
        <v>Federal Student Loans</v>
      </c>
      <c r="C25" s="63" t="str">
        <f>forecast!B23</f>
        <v>federal_student_loans</v>
      </c>
      <c r="D25" s="98" t="n">
        <f>forecast!C23</f>
        <v>45</v>
      </c>
      <c r="E25" s="98" t="n">
        <f>forecast!D23</f>
        <v>2.0815079999999999</v>
      </c>
      <c r="F25" s="98" t="n">
        <f>forecast!E23</f>
        <v>2.1006180000000003</v>
      </c>
      <c r="G25" s="98" t="n">
        <f>forecast!F23</f>
        <v>2.5815300000000003</v>
      </c>
      <c r="H25" s="98" t="n">
        <f>forecast!G23</f>
        <v>2.6040450000000002</v>
      </c>
      <c r="I25" s="98" t="n">
        <f>forecast!H23</f>
        <v>2.626465</v>
      </c>
      <c r="J25" s="98" t="n">
        <f>forecast!I23</f>
        <v>2.6498349999999999</v>
      </c>
      <c r="K25" s="98" t="n">
        <f>forecast!J23</f>
        <v>2.6454420000000001</v>
      </c>
    </row>
    <row r="27">
      <c r="B27" s="99" t="s">
        <v>2310</v>
      </c>
      <c r="C27" s="99"/>
      <c r="D27" s="99"/>
      <c r="E27" s="99"/>
      <c r="F27" s="99"/>
      <c r="G27" s="99"/>
      <c r="H27" s="99"/>
      <c r="I27" s="99"/>
      <c r="J27" s="99"/>
      <c r="K27" s="99"/>
    </row>
    <row r="28">
      <c r="B28" t="s">
        <v>178</v>
      </c>
      <c r="C28" t="s">
        <v>179</v>
      </c>
      <c r="D28" t="s">
        <v>187</v>
      </c>
      <c r="E28" t="s">
        <v>188</v>
      </c>
      <c r="F28" t="s">
        <v>189</v>
      </c>
      <c r="G28" t="s">
        <v>190</v>
      </c>
      <c r="H28" t="s">
        <v>191</v>
      </c>
      <c r="I28" t="s">
        <v>175</v>
      </c>
      <c r="J28" t="s">
        <v>176</v>
      </c>
      <c r="K28" t="s">
        <v>177</v>
      </c>
    </row>
    <row r="29">
      <c r="B29" t="s">
        <v>192</v>
      </c>
      <c r="C29" t="s">
        <v>193</v>
      </c>
      <c r="D29" s="98" t="n">
        <v>438.19272000000001</v>
      </c>
      <c r="E29" s="98" t="n">
        <v>434.56409023036463</v>
      </c>
      <c r="F29" s="98" t="n">
        <v>434.80322503004311</v>
      </c>
      <c r="G29" s="98" t="n">
        <v>423.27055875710062</v>
      </c>
      <c r="H29" s="98" t="n">
        <v>403.28458899999998</v>
      </c>
      <c r="I29" s="98" t="n">
        <v>407.61950159957922</v>
      </c>
      <c r="J29" s="98" t="n">
        <v>412.24408037124488</v>
      </c>
      <c r="K29" s="98" t="n">
        <v>395.28546162738473</v>
      </c>
    </row>
    <row r="30">
      <c r="B30" t="s">
        <v>134</v>
      </c>
      <c r="C30" t="s">
        <v>194</v>
      </c>
      <c r="D30" s="98" t="n">
        <v>76.15900000000002</v>
      </c>
      <c r="E30" s="98" t="n">
        <v>76.15900000000002</v>
      </c>
      <c r="F30" s="98" t="n">
        <v>77.818000000000012</v>
      </c>
      <c r="G30" s="98" t="n">
        <v>77.818000000000012</v>
      </c>
      <c r="H30" s="98" t="n">
        <v>77.818000000000012</v>
      </c>
      <c r="I30" s="98" t="n">
        <v>77.818000000000012</v>
      </c>
      <c r="J30" s="98" t="n">
        <v>79.41200000000002</v>
      </c>
      <c r="K30" s="98" t="n">
        <v>79.41200000000002</v>
      </c>
    </row>
    <row r="31">
      <c r="B31" t="s">
        <v>195</v>
      </c>
      <c r="C31" t="s">
        <v>196</v>
      </c>
      <c r="D31" s="98" t="n">
        <v>1747.4</v>
      </c>
      <c r="E31" s="98" t="n">
        <v>1765.8890292912815</v>
      </c>
      <c r="F31" s="98" t="n">
        <v>1776.8238491443915</v>
      </c>
      <c r="G31" s="98" t="n">
        <v>1787.8263800955583</v>
      </c>
      <c r="H31" s="98" t="n">
        <v>1798.8970414285802</v>
      </c>
      <c r="I31" s="98" t="n">
        <v>1810.0362550235641</v>
      </c>
      <c r="J31" s="98" t="n">
        <v>1819.0193411022642</v>
      </c>
      <c r="K31" s="98" t="n">
        <v>1828.047009622489</v>
      </c>
    </row>
    <row r="32">
      <c r="B32" t="s">
        <v>197</v>
      </c>
      <c r="C32" t="s">
        <v>198</v>
      </c>
      <c r="D32" s="98" t="n">
        <v>2938.9</v>
      </c>
      <c r="E32" s="98" t="n">
        <v>2967.0133923404255</v>
      </c>
      <c r="F32" s="98" t="n">
        <v>3000.7294536170216</v>
      </c>
      <c r="G32" s="98" t="n">
        <v>3035.0458008510641</v>
      </c>
      <c r="H32" s="98" t="n">
        <v>3066.4607659574476</v>
      </c>
      <c r="I32" s="98" t="n">
        <v>3096.0748731914896</v>
      </c>
      <c r="J32" s="98" t="n">
        <v>3124.28831319149</v>
      </c>
      <c r="K32" s="98" t="n">
        <v>3153.2020868085106</v>
      </c>
    </row>
    <row r="33">
      <c r="B33" t="s">
        <v>199</v>
      </c>
      <c r="C33" t="s">
        <v>200</v>
      </c>
      <c r="D33" s="98" t="n">
        <v>89.674000000000007</v>
      </c>
      <c r="E33" s="98" t="n">
        <v>75.782000000000011</v>
      </c>
      <c r="F33" s="98" t="n">
        <v>84.266000000000005</v>
      </c>
      <c r="G33" s="98" t="n">
        <v>84.266000000000005</v>
      </c>
      <c r="H33" s="98" t="n">
        <v>84.266000000000005</v>
      </c>
      <c r="I33" s="98" t="n">
        <v>84.266000000000005</v>
      </c>
      <c r="J33" s="98" t="n">
        <v>91.364999999999995</v>
      </c>
      <c r="K33" s="98" t="n">
        <v>91.364999999999995</v>
      </c>
    </row>
    <row r="34">
      <c r="B34" t="s">
        <v>201</v>
      </c>
      <c r="C34" t="s">
        <v>202</v>
      </c>
      <c r="D34" s="98" t="n">
        <v>12.726000000000001</v>
      </c>
      <c r="E34" s="98" t="n">
        <v>12.726000000000001</v>
      </c>
      <c r="F34" s="98" t="n">
        <v>1.365</v>
      </c>
      <c r="G34" s="98" t="n">
        <v>1.365</v>
      </c>
      <c r="H34" s="98" t="n">
        <v>1.365</v>
      </c>
      <c r="I34" s="98" t="n">
        <v>1.365</v>
      </c>
      <c r="J34" s="98" t="n">
        <v>-0.90100000000000025</v>
      </c>
      <c r="K34" s="98" t="n">
        <v>-0.90100000000000025</v>
      </c>
    </row>
    <row r="35">
      <c r="B35" t="s">
        <v>203</v>
      </c>
      <c r="C35" t="s">
        <v>204</v>
      </c>
      <c r="D35" s="98" t="n">
        <v>-0.35142857142857054</v>
      </c>
      <c r="E35" s="98" t="n">
        <v>0</v>
      </c>
      <c r="F35" s="98" t="n">
        <v>0</v>
      </c>
      <c r="G35" s="98" t="n">
        <v>0</v>
      </c>
      <c r="H35" s="98" t="n">
        <v>0</v>
      </c>
      <c r="I35" s="98" t="n">
        <v>0</v>
      </c>
      <c r="J35" s="98" t="n">
        <v>0</v>
      </c>
      <c r="K35" s="98" t="n">
        <v>0</v>
      </c>
    </row>
    <row r="36">
      <c r="B36" t="s">
        <v>205</v>
      </c>
      <c r="C36" t="s">
        <v>206</v>
      </c>
      <c r="D36" s="98" t="n">
        <v>23.451428571428572</v>
      </c>
      <c r="E36" s="98" t="n">
        <v>23.451428571428572</v>
      </c>
      <c r="F36" s="98" t="n">
        <v>23.451428571428572</v>
      </c>
      <c r="G36" s="98" t="n">
        <v>24.754285714285711</v>
      </c>
      <c r="H36" s="98" t="n">
        <v>26.708571428571425</v>
      </c>
      <c r="I36" s="98" t="n">
        <v>28.011428571428567</v>
      </c>
      <c r="J36" s="98" t="n">
        <v>29.31428571428571</v>
      </c>
      <c r="K36" s="98" t="n">
        <v>29.965714285714277</v>
      </c>
    </row>
    <row r="37">
      <c r="B37" t="s">
        <v>207</v>
      </c>
      <c r="C37" t="s">
        <v>208</v>
      </c>
      <c r="D37" s="98" t="n">
        <v>636.476</v>
      </c>
      <c r="E37" s="98" t="n">
        <v>631.91970306607141</v>
      </c>
      <c r="F37" s="98" t="n">
        <v>617.92916260775132</v>
      </c>
      <c r="G37" s="98" t="n">
        <v>604.21882009123237</v>
      </c>
      <c r="H37" s="98" t="n">
        <v>594.97332932212294</v>
      </c>
      <c r="I37" s="98" t="n">
        <v>585.86930898842422</v>
      </c>
      <c r="J37" s="98" t="n">
        <v>585.58747172373148</v>
      </c>
      <c r="K37" s="98" t="n">
        <v>585.30577003918017</v>
      </c>
    </row>
    <row r="38">
      <c r="B38" t="s">
        <v>209</v>
      </c>
      <c r="C38" t="s">
        <v>210</v>
      </c>
      <c r="D38" s="98" t="n">
        <v>878.5</v>
      </c>
      <c r="E38" s="98" t="n">
        <v>877.66625425843256</v>
      </c>
      <c r="F38" s="98" t="n">
        <v>864.23659105979209</v>
      </c>
      <c r="G38" s="98" t="n">
        <v>851.01242266370764</v>
      </c>
      <c r="H38" s="98" t="n">
        <v>837.99060467904644</v>
      </c>
      <c r="I38" s="98" t="n">
        <v>825.16804082876661</v>
      </c>
      <c r="J38" s="98" t="n">
        <v>824.77108693483319</v>
      </c>
      <c r="K38" s="98" t="n">
        <v>824.3743239988454</v>
      </c>
    </row>
    <row r="39">
      <c r="B39" t="s">
        <v>55</v>
      </c>
      <c r="C39" t="s">
        <v>211</v>
      </c>
      <c r="D39" s="98" t="n">
        <v>967.3</v>
      </c>
      <c r="E39" s="98" t="n">
        <v>970.16244735084217</v>
      </c>
      <c r="F39" s="98" t="n">
        <v>993.55664296766474</v>
      </c>
      <c r="G39" s="98" t="n">
        <v>1017.514958943972</v>
      </c>
      <c r="H39" s="98" t="n">
        <v>1042.0509983027189</v>
      </c>
      <c r="I39" s="98" t="n">
        <v>1067.1786920859263</v>
      </c>
      <c r="J39" s="98" t="n">
        <v>1096.5429134899039</v>
      </c>
      <c r="K39" s="98" t="n">
        <v>1126.7151134499154</v>
      </c>
    </row>
    <row r="40">
      <c r="B40" t="s">
        <v>212</v>
      </c>
      <c r="C40" t="s">
        <v>213</v>
      </c>
      <c r="D40" s="98" t="n">
        <v>0</v>
      </c>
      <c r="E40" s="98" t="n">
        <v>0</v>
      </c>
      <c r="F40" s="98" t="n">
        <v>0</v>
      </c>
      <c r="G40" s="98" t="n">
        <v>0</v>
      </c>
      <c r="H40" s="98" t="n">
        <v>0</v>
      </c>
      <c r="I40" s="98" t="n">
        <v>0</v>
      </c>
      <c r="J40" s="98" t="n">
        <v>0</v>
      </c>
      <c r="K40" s="98" t="n">
        <v>0</v>
      </c>
    </row>
    <row r="41">
      <c r="B41" t="s">
        <v>214</v>
      </c>
      <c r="C41" t="s">
        <v>215</v>
      </c>
      <c r="D41" s="98" t="n">
        <v>0</v>
      </c>
      <c r="E41" s="98" t="n">
        <v>0</v>
      </c>
      <c r="F41" s="98" t="n">
        <v>0</v>
      </c>
      <c r="G41" s="98" t="n">
        <v>0</v>
      </c>
      <c r="H41" s="98" t="n">
        <v>0</v>
      </c>
      <c r="I41" s="98" t="n">
        <v>0</v>
      </c>
      <c r="J41" s="98" t="n">
        <v>0</v>
      </c>
      <c r="K41" s="98" t="n">
        <v>0</v>
      </c>
    </row>
    <row r="42">
      <c r="B42" t="s">
        <v>216</v>
      </c>
      <c r="C42" t="s">
        <v>217</v>
      </c>
      <c r="D42" s="98" t="n">
        <v>12</v>
      </c>
      <c r="E42" s="98" t="n">
        <v>12</v>
      </c>
      <c r="F42" s="98" t="n">
        <v>4.2219999999999995</v>
      </c>
      <c r="G42" s="98" t="n">
        <v>4.2219999999999995</v>
      </c>
      <c r="H42" s="98" t="n">
        <v>4.2219999999999995</v>
      </c>
      <c r="I42" s="98" t="n">
        <v>4.2219999999999995</v>
      </c>
      <c r="J42" s="98" t="n">
        <v>2.3719999999999999</v>
      </c>
      <c r="K42" s="98" t="n">
        <v>2.3719999999999999</v>
      </c>
    </row>
    <row r="43">
      <c r="B43" t="s">
        <v>801</v>
      </c>
      <c r="C43" t="s">
        <v>219</v>
      </c>
      <c r="D43" s="98" t="n">
        <v>1.4159999999999999</v>
      </c>
      <c r="E43" s="98" t="n">
        <v>1.4159999999999999</v>
      </c>
      <c r="F43" s="98" t="n">
        <v>1.4790000000000001</v>
      </c>
      <c r="G43" s="98" t="n">
        <v>1.4790000000000001</v>
      </c>
      <c r="H43" s="98" t="n">
        <v>1.4790000000000001</v>
      </c>
      <c r="I43" s="98" t="n">
        <v>1.4790000000000001</v>
      </c>
      <c r="J43" s="98" t="n">
        <v>1.63</v>
      </c>
      <c r="K43" s="98" t="n">
        <v>1.63</v>
      </c>
    </row>
    <row r="44">
      <c r="B44" t="s">
        <v>220</v>
      </c>
      <c r="C44" t="s">
        <v>221</v>
      </c>
      <c r="D44" s="98" t="n">
        <v>1948.9840000000002</v>
      </c>
      <c r="E44" s="98" t="n">
        <v>1955.9840000000002</v>
      </c>
      <c r="F44" s="98" t="n">
        <v>1956.5330000000001</v>
      </c>
      <c r="G44" s="98" t="n">
        <v>2006.1997197000003</v>
      </c>
      <c r="H44" s="98" t="n">
        <v>2013.1997197000003</v>
      </c>
      <c r="I44" s="98" t="n">
        <v>2020.1997197000003</v>
      </c>
      <c r="J44" s="98" t="n">
        <v>2028.7277197000003</v>
      </c>
      <c r="K44" s="98" t="n">
        <v>2065.3906890960002</v>
      </c>
    </row>
    <row r="45">
      <c r="B45" t="s">
        <v>222</v>
      </c>
      <c r="C45" t="s">
        <v>223</v>
      </c>
      <c r="D45" s="98" t="n">
        <v>186.41879934456207</v>
      </c>
      <c r="E45" s="98" t="n">
        <v>189.30961652881547</v>
      </c>
      <c r="F45" s="98" t="n">
        <v>192.24526193866711</v>
      </c>
      <c r="G45" s="98" t="n">
        <v>195.22643073042826</v>
      </c>
      <c r="H45" s="98" t="n">
        <v>198.25382884027687</v>
      </c>
      <c r="I45" s="98" t="n">
        <v>201.32817315142222</v>
      </c>
      <c r="J45" s="98" t="n">
        <v>204.45019166386174</v>
      </c>
      <c r="K45" s="98" t="n">
        <v>207.62062366677031</v>
      </c>
    </row>
    <row r="46">
      <c r="B46" t="s">
        <v>224</v>
      </c>
      <c r="C46" t="s">
        <v>225</v>
      </c>
      <c r="D46" s="98" t="n">
        <v>4304.8000000000011</v>
      </c>
      <c r="E46" s="98" t="n">
        <v>4335.1282844676371</v>
      </c>
      <c r="F46" s="98" t="n">
        <v>4381.4915667112573</v>
      </c>
      <c r="G46" s="98" t="n">
        <v>4415.0211169407266</v>
      </c>
      <c r="H46" s="98" t="n">
        <v>4448.6660592163325</v>
      </c>
      <c r="I46" s="98" t="n">
        <v>4482.4303074131558</v>
      </c>
      <c r="J46" s="98" t="n">
        <v>4549.0880515532708</v>
      </c>
      <c r="K46" s="98" t="n">
        <v>4579.5870450523653</v>
      </c>
    </row>
    <row r="47">
      <c r="B47" t="s">
        <v>226</v>
      </c>
      <c r="C47" t="s">
        <v>227</v>
      </c>
      <c r="D47" s="98" t="n">
        <v>2100.1000000000004</v>
      </c>
      <c r="E47" s="98" t="n">
        <v>2128.28379646338</v>
      </c>
      <c r="F47" s="98" t="n">
        <v>2147.1481662454094</v>
      </c>
      <c r="G47" s="98" t="n">
        <v>2165.6886541287622</v>
      </c>
      <c r="H47" s="98" t="n">
        <v>2183.1055332910864</v>
      </c>
      <c r="I47" s="98" t="n">
        <v>2203.6556772916761</v>
      </c>
      <c r="J47" s="98" t="n">
        <v>2226.4928070645333</v>
      </c>
      <c r="K47" s="98" t="n">
        <v>2249.5251506808277</v>
      </c>
    </row>
    <row r="48">
      <c r="B48" t="s">
        <v>228</v>
      </c>
      <c r="C48" t="s">
        <v>229</v>
      </c>
      <c r="D48" s="98" t="n">
        <v>333.2</v>
      </c>
      <c r="E48" s="98" t="n">
        <v>342.69042433173934</v>
      </c>
      <c r="F48" s="98" t="n">
        <v>343.25437833265278</v>
      </c>
      <c r="G48" s="98" t="n">
        <v>343.81926041352574</v>
      </c>
      <c r="H48" s="98" t="n">
        <v>344.38507210166796</v>
      </c>
      <c r="I48" s="98" t="n">
        <v>344.95181492690256</v>
      </c>
      <c r="J48" s="98" t="n">
        <v>346.75318365987516</v>
      </c>
      <c r="K48" s="98" t="n">
        <v>348.56395929889004</v>
      </c>
    </row>
    <row r="49">
      <c r="B49" t="s">
        <v>230</v>
      </c>
      <c r="C49" s="63" t="s">
        <v>231</v>
      </c>
      <c r="D49" s="98" t="n">
        <v>90.3</v>
      </c>
      <c r="E49" s="98" t="n">
        <v>83.835403261101249</v>
      </c>
      <c r="F49" s="98" t="n">
        <v>81.826642781281294</v>
      </c>
      <c r="G49" s="98" t="n">
        <v>82.19080403785685</v>
      </c>
      <c r="H49" s="98" t="n">
        <v>82.852559439590905</v>
      </c>
      <c r="I49" s="98" t="n">
        <v>83.674859051213105</v>
      </c>
      <c r="J49" s="98" t="n">
        <v>86.176999298006365</v>
      </c>
      <c r="K49" s="98" t="n">
        <v>89.458366319622556</v>
      </c>
    </row>
    <row r="50">
      <c r="B50" s="63" t="s">
        <v>1391</v>
      </c>
      <c r="C50" s="63" t="s">
        <v>1390</v>
      </c>
      <c r="D50" s="98" t="n">
        <v>45</v>
      </c>
      <c r="E50" s="98" t="n">
        <v>2.0815079999999999</v>
      </c>
      <c r="F50" s="98" t="n">
        <v>2.1006180000000003</v>
      </c>
      <c r="G50" s="98" t="n">
        <v>2.5815300000000003</v>
      </c>
      <c r="H50" s="98" t="n">
        <v>2.6040450000000002</v>
      </c>
      <c r="I50" s="98" t="n">
        <v>2.626465</v>
      </c>
      <c r="J50" s="98" t="n">
        <v>2.6498349999999999</v>
      </c>
      <c r="K50" s="98" t="n">
        <v>2.6454420000000001</v>
      </c>
    </row>
    <row r="51">
      <c r="D51" s="100"/>
      <c r="E51" s="100"/>
      <c r="F51" s="100"/>
      <c r="G51" s="100"/>
      <c r="H51" s="100"/>
      <c r="I51" s="100"/>
      <c r="J51" s="100"/>
      <c r="K51" s="100"/>
    </row>
    <row r="52">
      <c r="B52" s="99" t="s">
        <v>232</v>
      </c>
      <c r="C52" s="99"/>
      <c r="D52" s="99"/>
      <c r="E52" s="99"/>
      <c r="F52" s="99"/>
      <c r="G52" s="99"/>
      <c r="H52" s="99"/>
      <c r="I52" s="99"/>
      <c r="J52" s="99"/>
      <c r="K52" s="99"/>
    </row>
    <row r="53">
      <c r="B53" t="s">
        <v>178</v>
      </c>
      <c r="C53" t="s">
        <v>179</v>
      </c>
      <c r="D53" t="s">
        <v>187</v>
      </c>
      <c r="E53" t="s">
        <v>188</v>
      </c>
      <c r="F53" t="s">
        <v>189</v>
      </c>
      <c r="G53" t="s">
        <v>190</v>
      </c>
      <c r="H53" t="s">
        <v>191</v>
      </c>
      <c r="I53" t="s">
        <v>175</v>
      </c>
      <c r="J53" t="s">
        <v>176</v>
      </c>
      <c r="K53" t="s">
        <v>177</v>
      </c>
    </row>
    <row r="54">
      <c r="B54" s="63" t="s">
        <v>192</v>
      </c>
      <c r="C54" s="63" t="s">
        <v>193</v>
      </c>
      <c r="D54" s="98" t="n">
        <f t="shared" ref="D54:K54" si="0">D4-D29</f>
        <v>0</v>
      </c>
      <c r="E54" s="98" t="n">
        <f t="shared" si="0"/>
        <v>0</v>
      </c>
      <c r="F54" s="98" t="n">
        <f t="shared" si="0"/>
        <v>0</v>
      </c>
      <c r="G54" s="98" t="n">
        <f t="shared" si="0"/>
        <v>0</v>
      </c>
      <c r="H54" s="98" t="n">
        <f t="shared" si="0"/>
        <v>0</v>
      </c>
      <c r="I54" s="98" t="n">
        <f t="shared" si="0"/>
        <v>0</v>
      </c>
      <c r="J54" s="98" t="n">
        <f t="shared" si="0"/>
        <v>0</v>
      </c>
      <c r="K54" s="98" t="n">
        <f t="shared" si="0"/>
        <v>0</v>
      </c>
    </row>
    <row r="55">
      <c r="B55" s="63" t="s">
        <v>134</v>
      </c>
      <c r="C55" s="63" t="s">
        <v>194</v>
      </c>
      <c r="D55" s="98" t="n">
        <f t="shared" ref="D55:K55" si="1">D5-D30</f>
        <v>0</v>
      </c>
      <c r="E55" s="98" t="n">
        <f t="shared" si="1"/>
        <v>0</v>
      </c>
      <c r="F55" s="98" t="n">
        <f t="shared" si="1"/>
        <v>0</v>
      </c>
      <c r="G55" s="98" t="n">
        <f t="shared" si="1"/>
        <v>0</v>
      </c>
      <c r="H55" s="98" t="n">
        <f t="shared" si="1"/>
        <v>0</v>
      </c>
      <c r="I55" s="98" t="n">
        <f t="shared" si="1"/>
        <v>0</v>
      </c>
      <c r="J55" s="98" t="n">
        <f t="shared" si="1"/>
        <v>0</v>
      </c>
      <c r="K55" s="98" t="n">
        <f t="shared" si="1"/>
        <v>0</v>
      </c>
    </row>
    <row r="56">
      <c r="B56" s="63" t="s">
        <v>195</v>
      </c>
      <c r="C56" s="63" t="s">
        <v>196</v>
      </c>
      <c r="D56" s="98" t="n">
        <f t="shared" ref="D56:K56" si="2">D6-D31</f>
        <v>0</v>
      </c>
      <c r="E56" s="98" t="n">
        <f t="shared" si="2"/>
        <v>0</v>
      </c>
      <c r="F56" s="98" t="n">
        <f t="shared" si="2"/>
        <v>0</v>
      </c>
      <c r="G56" s="98" t="n">
        <f t="shared" si="2"/>
        <v>0</v>
      </c>
      <c r="H56" s="98" t="n">
        <f t="shared" si="2"/>
        <v>0</v>
      </c>
      <c r="I56" s="98" t="n">
        <f t="shared" si="2"/>
        <v>0</v>
      </c>
      <c r="J56" s="98" t="n">
        <f t="shared" si="2"/>
        <v>0</v>
      </c>
      <c r="K56" s="98" t="n">
        <f t="shared" si="2"/>
        <v>0</v>
      </c>
    </row>
    <row r="57">
      <c r="B57" s="63" t="s">
        <v>197</v>
      </c>
      <c r="C57" s="63" t="s">
        <v>198</v>
      </c>
      <c r="D57" s="98" t="n">
        <f t="shared" ref="D57:K57" si="3">D7-D32</f>
        <v>0</v>
      </c>
      <c r="E57" s="98" t="n">
        <f t="shared" si="3"/>
        <v>0</v>
      </c>
      <c r="F57" s="98" t="n">
        <f t="shared" si="3"/>
        <v>0</v>
      </c>
      <c r="G57" s="98" t="n">
        <f t="shared" si="3"/>
        <v>0</v>
      </c>
      <c r="H57" s="98" t="n">
        <f t="shared" si="3"/>
        <v>0</v>
      </c>
      <c r="I57" s="98" t="n">
        <f t="shared" si="3"/>
        <v>0</v>
      </c>
      <c r="J57" s="98" t="n">
        <f t="shared" si="3"/>
        <v>0</v>
      </c>
      <c r="K57" s="98" t="n">
        <f t="shared" si="3"/>
        <v>0</v>
      </c>
    </row>
    <row r="58">
      <c r="B58" s="63" t="s">
        <v>199</v>
      </c>
      <c r="C58" s="63" t="s">
        <v>200</v>
      </c>
      <c r="D58" s="98" t="n">
        <f t="shared" ref="D58:K58" si="4">D8-D33</f>
        <v>0</v>
      </c>
      <c r="E58" s="98" t="n">
        <f t="shared" si="4"/>
        <v>0</v>
      </c>
      <c r="F58" s="98" t="n">
        <f t="shared" si="4"/>
        <v>0</v>
      </c>
      <c r="G58" s="98" t="n">
        <f t="shared" si="4"/>
        <v>0</v>
      </c>
      <c r="H58" s="98" t="n">
        <f t="shared" si="4"/>
        <v>0</v>
      </c>
      <c r="I58" s="98" t="n">
        <f t="shared" si="4"/>
        <v>0</v>
      </c>
      <c r="J58" s="98" t="n">
        <f t="shared" si="4"/>
        <v>0</v>
      </c>
      <c r="K58" s="98" t="n">
        <f t="shared" si="4"/>
        <v>0</v>
      </c>
    </row>
    <row r="59">
      <c r="B59" s="63" t="s">
        <v>201</v>
      </c>
      <c r="C59" s="63" t="s">
        <v>202</v>
      </c>
      <c r="D59" s="98" t="n">
        <f t="shared" ref="D59:K59" si="5">D9-D34</f>
        <v>0</v>
      </c>
      <c r="E59" s="98" t="n">
        <f t="shared" si="5"/>
        <v>0</v>
      </c>
      <c r="F59" s="98" t="n">
        <f t="shared" si="5"/>
        <v>0</v>
      </c>
      <c r="G59" s="98" t="n">
        <f t="shared" si="5"/>
        <v>0</v>
      </c>
      <c r="H59" s="98" t="n">
        <f t="shared" si="5"/>
        <v>0</v>
      </c>
      <c r="I59" s="98" t="n">
        <f t="shared" si="5"/>
        <v>0</v>
      </c>
      <c r="J59" s="98" t="n">
        <f t="shared" si="5"/>
        <v>0</v>
      </c>
      <c r="K59" s="98" t="n">
        <f t="shared" si="5"/>
        <v>0</v>
      </c>
    </row>
    <row r="60">
      <c r="B60" s="63" t="s">
        <v>203</v>
      </c>
      <c r="C60" s="63" t="s">
        <v>204</v>
      </c>
      <c r="D60" s="98" t="n">
        <f t="shared" ref="D60:K60" si="6">D10-D35</f>
        <v>0</v>
      </c>
      <c r="E60" s="98" t="n">
        <f t="shared" si="6"/>
        <v>0</v>
      </c>
      <c r="F60" s="98" t="n">
        <f t="shared" si="6"/>
        <v>0</v>
      </c>
      <c r="G60" s="98" t="n">
        <f t="shared" si="6"/>
        <v>0</v>
      </c>
      <c r="H60" s="98" t="n">
        <f t="shared" si="6"/>
        <v>0</v>
      </c>
      <c r="I60" s="98" t="n">
        <f t="shared" si="6"/>
        <v>0</v>
      </c>
      <c r="J60" s="98" t="n">
        <f t="shared" si="6"/>
        <v>0</v>
      </c>
      <c r="K60" s="98" t="n">
        <f t="shared" si="6"/>
        <v>0</v>
      </c>
    </row>
    <row r="61">
      <c r="B61" s="63" t="s">
        <v>205</v>
      </c>
      <c r="C61" s="63" t="s">
        <v>206</v>
      </c>
      <c r="D61" s="98" t="n">
        <f t="shared" ref="D61:K61" si="7">D11-D36</f>
        <v>0</v>
      </c>
      <c r="E61" s="98" t="n">
        <f t="shared" si="7"/>
        <v>0</v>
      </c>
      <c r="F61" s="98" t="n">
        <f t="shared" si="7"/>
        <v>0</v>
      </c>
      <c r="G61" s="98" t="n">
        <f t="shared" si="7"/>
        <v>0</v>
      </c>
      <c r="H61" s="98" t="n">
        <f t="shared" si="7"/>
        <v>0</v>
      </c>
      <c r="I61" s="98" t="n">
        <f t="shared" si="7"/>
        <v>0</v>
      </c>
      <c r="J61" s="98" t="n">
        <f t="shared" si="7"/>
        <v>0</v>
      </c>
      <c r="K61" s="98" t="n">
        <f t="shared" si="7"/>
        <v>0</v>
      </c>
    </row>
    <row r="62">
      <c r="B62" s="63" t="s">
        <v>207</v>
      </c>
      <c r="C62" s="63" t="s">
        <v>208</v>
      </c>
      <c r="D62" s="98" t="n">
        <f t="shared" ref="D62:K62" si="8">D12-D37</f>
        <v>0</v>
      </c>
      <c r="E62" s="98" t="n">
        <f t="shared" si="8"/>
        <v>0</v>
      </c>
      <c r="F62" s="98" t="n">
        <f t="shared" si="8"/>
        <v>0</v>
      </c>
      <c r="G62" s="98" t="n">
        <f t="shared" si="8"/>
        <v>0</v>
      </c>
      <c r="H62" s="98" t="n">
        <f t="shared" si="8"/>
        <v>0</v>
      </c>
      <c r="I62" s="98" t="n">
        <f t="shared" si="8"/>
        <v>0</v>
      </c>
      <c r="J62" s="98" t="n">
        <f t="shared" si="8"/>
        <v>0</v>
      </c>
      <c r="K62" s="98" t="n">
        <f t="shared" si="8"/>
        <v>0</v>
      </c>
    </row>
    <row r="63">
      <c r="B63" s="63" t="s">
        <v>209</v>
      </c>
      <c r="C63" s="63" t="s">
        <v>210</v>
      </c>
      <c r="D63" s="98" t="n">
        <f t="shared" ref="D63:K63" si="9">D13-D38</f>
        <v>0</v>
      </c>
      <c r="E63" s="98" t="n">
        <f t="shared" si="9"/>
        <v>0</v>
      </c>
      <c r="F63" s="98" t="n">
        <f t="shared" si="9"/>
        <v>0</v>
      </c>
      <c r="G63" s="98" t="n">
        <f t="shared" si="9"/>
        <v>0</v>
      </c>
      <c r="H63" s="98" t="n">
        <f t="shared" si="9"/>
        <v>0</v>
      </c>
      <c r="I63" s="98" t="n">
        <f t="shared" si="9"/>
        <v>0</v>
      </c>
      <c r="J63" s="98" t="n">
        <f t="shared" si="9"/>
        <v>0</v>
      </c>
      <c r="K63" s="98" t="n">
        <f t="shared" si="9"/>
        <v>0</v>
      </c>
      <c r="L63" t="s">
        <v>1911</v>
      </c>
    </row>
    <row r="64">
      <c r="B64" s="63" t="s">
        <v>55</v>
      </c>
      <c r="C64" s="63" t="s">
        <v>211</v>
      </c>
      <c r="D64" s="98" t="n">
        <f t="shared" ref="D64:K64" si="10">D14-D39</f>
        <v>0</v>
      </c>
      <c r="E64" s="98" t="n">
        <f t="shared" si="10"/>
        <v>0</v>
      </c>
      <c r="F64" s="98" t="n">
        <f t="shared" si="10"/>
        <v>0</v>
      </c>
      <c r="G64" s="98" t="n">
        <f t="shared" si="10"/>
        <v>0</v>
      </c>
      <c r="H64" s="98" t="n">
        <f t="shared" si="10"/>
        <v>0</v>
      </c>
      <c r="I64" s="98" t="n">
        <f t="shared" si="10"/>
        <v>0</v>
      </c>
      <c r="J64" s="98" t="n">
        <f t="shared" si="10"/>
        <v>0</v>
      </c>
      <c r="K64" s="98" t="n">
        <f t="shared" si="10"/>
        <v>0</v>
      </c>
    </row>
    <row r="65">
      <c r="B65" s="63" t="s">
        <v>212</v>
      </c>
      <c r="C65" s="63" t="s">
        <v>213</v>
      </c>
      <c r="D65" s="98" t="n">
        <f t="shared" ref="D65:K65" si="11">D15-D40</f>
        <v>0</v>
      </c>
      <c r="E65" s="98" t="n">
        <f t="shared" si="11"/>
        <v>0</v>
      </c>
      <c r="F65" s="98" t="n">
        <f t="shared" si="11"/>
        <v>0</v>
      </c>
      <c r="G65" s="98" t="n">
        <f t="shared" si="11"/>
        <v>0</v>
      </c>
      <c r="H65" s="98" t="n">
        <f t="shared" si="11"/>
        <v>0</v>
      </c>
      <c r="I65" s="98" t="n">
        <f t="shared" si="11"/>
        <v>0</v>
      </c>
      <c r="J65" s="98" t="n">
        <f t="shared" si="11"/>
        <v>0</v>
      </c>
      <c r="K65" s="98" t="n">
        <f t="shared" si="11"/>
        <v>0</v>
      </c>
    </row>
    <row r="66">
      <c r="B66" s="63" t="s">
        <v>214</v>
      </c>
      <c r="C66" s="63" t="s">
        <v>215</v>
      </c>
      <c r="D66" s="98" t="n">
        <f t="shared" ref="D66:K66" si="12">D16-D41</f>
        <v>0</v>
      </c>
      <c r="E66" s="98" t="n">
        <f t="shared" si="12"/>
        <v>0</v>
      </c>
      <c r="F66" s="98" t="n">
        <f t="shared" si="12"/>
        <v>0</v>
      </c>
      <c r="G66" s="98" t="n">
        <f t="shared" si="12"/>
        <v>0</v>
      </c>
      <c r="H66" s="98" t="n">
        <f t="shared" si="12"/>
        <v>0</v>
      </c>
      <c r="I66" s="98" t="n">
        <f t="shared" si="12"/>
        <v>0</v>
      </c>
      <c r="J66" s="98" t="n">
        <f t="shared" si="12"/>
        <v>0</v>
      </c>
      <c r="K66" s="98" t="n">
        <f t="shared" si="12"/>
        <v>0</v>
      </c>
    </row>
    <row r="67">
      <c r="B67" s="63" t="s">
        <v>216</v>
      </c>
      <c r="C67" s="63" t="s">
        <v>217</v>
      </c>
      <c r="D67" s="98" t="n">
        <f t="shared" ref="D67:K67" si="13">D17-D42</f>
        <v>0</v>
      </c>
      <c r="E67" s="98" t="n">
        <f t="shared" si="13"/>
        <v>0</v>
      </c>
      <c r="F67" s="98" t="n">
        <f t="shared" si="13"/>
        <v>0</v>
      </c>
      <c r="G67" s="98" t="n">
        <f t="shared" si="13"/>
        <v>0</v>
      </c>
      <c r="H67" s="98" t="n">
        <f t="shared" si="13"/>
        <v>0</v>
      </c>
      <c r="I67" s="98" t="n">
        <f t="shared" si="13"/>
        <v>0</v>
      </c>
      <c r="J67" s="98" t="n">
        <f t="shared" si="13"/>
        <v>0</v>
      </c>
      <c r="K67" s="98" t="n">
        <f t="shared" si="13"/>
        <v>0</v>
      </c>
    </row>
    <row r="68">
      <c r="B68" s="63" t="s">
        <v>826</v>
      </c>
      <c r="C68" s="63" t="s">
        <v>219</v>
      </c>
      <c r="D68" s="98" t="n">
        <f t="shared" ref="D68:K68" si="14">D18-D43</f>
        <v>0</v>
      </c>
      <c r="E68" s="98" t="n">
        <f t="shared" si="14"/>
        <v>0</v>
      </c>
      <c r="F68" s="98" t="n">
        <f t="shared" si="14"/>
        <v>0</v>
      </c>
      <c r="G68" s="98" t="n">
        <f t="shared" si="14"/>
        <v>0</v>
      </c>
      <c r="H68" s="98" t="n">
        <f t="shared" si="14"/>
        <v>0</v>
      </c>
      <c r="I68" s="98" t="n">
        <f t="shared" si="14"/>
        <v>0</v>
      </c>
      <c r="J68" s="98" t="n">
        <f t="shared" si="14"/>
        <v>0</v>
      </c>
      <c r="K68" s="98" t="n">
        <f t="shared" si="14"/>
        <v>0</v>
      </c>
    </row>
    <row r="69">
      <c r="B69" s="63" t="s">
        <v>220</v>
      </c>
      <c r="C69" s="63" t="s">
        <v>221</v>
      </c>
      <c r="D69" s="98" t="n">
        <f t="shared" ref="D69:K69" si="15">D19-D44</f>
        <v>0</v>
      </c>
      <c r="E69" s="98" t="n">
        <f t="shared" si="15"/>
        <v>0</v>
      </c>
      <c r="F69" s="98" t="n">
        <f t="shared" si="15"/>
        <v>0</v>
      </c>
      <c r="G69" s="98" t="n">
        <f t="shared" si="15"/>
        <v>0</v>
      </c>
      <c r="H69" s="98" t="n">
        <f t="shared" si="15"/>
        <v>0</v>
      </c>
      <c r="I69" s="98" t="n">
        <f t="shared" si="15"/>
        <v>0</v>
      </c>
      <c r="J69" s="98" t="n">
        <f t="shared" si="15"/>
        <v>0</v>
      </c>
      <c r="K69" s="98" t="n">
        <f t="shared" si="15"/>
        <v>0</v>
      </c>
    </row>
    <row r="70">
      <c r="B70" s="63" t="s">
        <v>222</v>
      </c>
      <c r="C70" s="63" t="s">
        <v>223</v>
      </c>
      <c r="D70" s="98" t="n">
        <f t="shared" ref="D70:K70" si="16">D20-D45</f>
        <v>0</v>
      </c>
      <c r="E70" s="98" t="n">
        <f t="shared" si="16"/>
        <v>0</v>
      </c>
      <c r="F70" s="98" t="n">
        <f t="shared" si="16"/>
        <v>0</v>
      </c>
      <c r="G70" s="98" t="n">
        <f t="shared" si="16"/>
        <v>0</v>
      </c>
      <c r="H70" s="98" t="n">
        <f t="shared" si="16"/>
        <v>0</v>
      </c>
      <c r="I70" s="98" t="n">
        <f t="shared" si="16"/>
        <v>0</v>
      </c>
      <c r="J70" s="98" t="n">
        <f t="shared" si="16"/>
        <v>0</v>
      </c>
      <c r="K70" s="98" t="n">
        <f t="shared" si="16"/>
        <v>0</v>
      </c>
    </row>
    <row r="71">
      <c r="B71" s="63" t="s">
        <v>224</v>
      </c>
      <c r="C71" s="63" t="s">
        <v>225</v>
      </c>
      <c r="D71" s="98" t="n">
        <f t="shared" ref="D71:K71" si="17">D21-D46</f>
        <v>0</v>
      </c>
      <c r="E71" s="98" t="n">
        <f t="shared" si="17"/>
        <v>0</v>
      </c>
      <c r="F71" s="98" t="n">
        <f t="shared" si="17"/>
        <v>0</v>
      </c>
      <c r="G71" s="98" t="n">
        <f t="shared" si="17"/>
        <v>0</v>
      </c>
      <c r="H71" s="98" t="n">
        <f t="shared" si="17"/>
        <v>0</v>
      </c>
      <c r="I71" s="98" t="n">
        <f t="shared" si="17"/>
        <v>0</v>
      </c>
      <c r="J71" s="98" t="n">
        <f t="shared" si="17"/>
        <v>0</v>
      </c>
      <c r="K71" s="98" t="n">
        <f t="shared" si="17"/>
        <v>0</v>
      </c>
    </row>
    <row r="72">
      <c r="B72" s="63" t="s">
        <v>226</v>
      </c>
      <c r="C72" s="63" t="s">
        <v>227</v>
      </c>
      <c r="D72" s="98" t="n">
        <f t="shared" ref="D72:K72" si="18">D22-D47</f>
        <v>0</v>
      </c>
      <c r="E72" s="98" t="n">
        <f t="shared" si="18"/>
        <v>0</v>
      </c>
      <c r="F72" s="98" t="n">
        <f t="shared" si="18"/>
        <v>0</v>
      </c>
      <c r="G72" s="98" t="n">
        <f t="shared" si="18"/>
        <v>0</v>
      </c>
      <c r="H72" s="98" t="n">
        <f t="shared" si="18"/>
        <v>0</v>
      </c>
      <c r="I72" s="98" t="n">
        <f t="shared" si="18"/>
        <v>0</v>
      </c>
      <c r="J72" s="98" t="n">
        <f t="shared" si="18"/>
        <v>0</v>
      </c>
      <c r="K72" s="98" t="n">
        <f t="shared" si="18"/>
        <v>0</v>
      </c>
    </row>
    <row r="73">
      <c r="B73" s="63" t="s">
        <v>228</v>
      </c>
      <c r="C73" s="63" t="s">
        <v>229</v>
      </c>
      <c r="D73" s="98" t="n">
        <f t="shared" ref="D73:K73" si="19">D23-D48</f>
        <v>0</v>
      </c>
      <c r="E73" s="98" t="n">
        <f t="shared" si="19"/>
        <v>0</v>
      </c>
      <c r="F73" s="98" t="n">
        <f t="shared" si="19"/>
        <v>0</v>
      </c>
      <c r="G73" s="98" t="n">
        <f t="shared" si="19"/>
        <v>0</v>
      </c>
      <c r="H73" s="98" t="n">
        <f t="shared" si="19"/>
        <v>0</v>
      </c>
      <c r="I73" s="98" t="n">
        <f t="shared" si="19"/>
        <v>0</v>
      </c>
      <c r="J73" s="98" t="n">
        <f t="shared" si="19"/>
        <v>0</v>
      </c>
      <c r="K73" s="98" t="n">
        <f t="shared" si="19"/>
        <v>0</v>
      </c>
    </row>
    <row r="74">
      <c r="B74" s="63" t="s">
        <v>230</v>
      </c>
      <c r="C74" s="63" t="s">
        <v>231</v>
      </c>
      <c r="D74" s="98" t="n">
        <f t="shared" ref="D74:K74" si="20">D24-D49</f>
        <v>0</v>
      </c>
      <c r="E74" s="98" t="n">
        <f t="shared" si="20"/>
        <v>0</v>
      </c>
      <c r="F74" s="98" t="n">
        <f t="shared" si="20"/>
        <v>0</v>
      </c>
      <c r="G74" s="98" t="n">
        <f t="shared" si="20"/>
        <v>0</v>
      </c>
      <c r="H74" s="98" t="n">
        <f t="shared" si="20"/>
        <v>0</v>
      </c>
      <c r="I74" s="98" t="n">
        <f t="shared" si="20"/>
        <v>0</v>
      </c>
      <c r="J74" s="98" t="n">
        <f t="shared" si="20"/>
        <v>0</v>
      </c>
      <c r="K74" s="98" t="n">
        <f t="shared" si="20"/>
        <v>0</v>
      </c>
    </row>
    <row r="75">
      <c r="B75" s="63" t="s">
        <v>1391</v>
      </c>
      <c r="C75" s="63" t="s">
        <v>1390</v>
      </c>
      <c r="D75" s="98" t="n">
        <f t="shared" ref="D75:K75" si="21">D25-D50</f>
        <v>0</v>
      </c>
      <c r="E75" s="98" t="n">
        <f t="shared" si="21"/>
        <v>0</v>
      </c>
      <c r="F75" s="98" t="n">
        <f t="shared" si="21"/>
        <v>0</v>
      </c>
      <c r="G75" s="98" t="n">
        <f t="shared" si="21"/>
        <v>0</v>
      </c>
      <c r="H75" s="98" t="n">
        <f t="shared" si="21"/>
        <v>0</v>
      </c>
      <c r="I75" s="98" t="n">
        <f t="shared" si="21"/>
        <v>0</v>
      </c>
      <c r="J75" s="98" t="n">
        <f t="shared" si="21"/>
        <v>0</v>
      </c>
      <c r="K75" s="98" t="n">
        <f t="shared" si="21"/>
        <v>0</v>
      </c>
    </row>
    <row r="76">
      <c r="B76" s="63"/>
      <c r="C76" s="63"/>
      <c r="D76" s="98"/>
      <c r="E76" s="98"/>
      <c r="F76" s="98"/>
      <c r="G76" s="98"/>
      <c r="H76" s="98"/>
      <c r="I76" s="98"/>
      <c r="J76" s="98"/>
      <c r="K76" s="98"/>
    </row>
    <row r="78">
      <c r="B78" s="99" t="s">
        <v>233</v>
      </c>
      <c r="C78" s="99"/>
      <c r="D78" s="99"/>
      <c r="E78" s="99"/>
      <c r="F78" s="99"/>
      <c r="G78" s="99"/>
      <c r="H78" s="99"/>
      <c r="I78" s="99"/>
      <c r="J78" s="99"/>
      <c r="K78" s="99"/>
    </row>
    <row r="79">
      <c r="B79" t="s">
        <v>178</v>
      </c>
      <c r="C79" t="s">
        <v>179</v>
      </c>
      <c r="D79" t="s">
        <v>187</v>
      </c>
      <c r="E79" t="s">
        <v>188</v>
      </c>
      <c r="F79" t="s">
        <v>189</v>
      </c>
      <c r="G79" t="s">
        <v>190</v>
      </c>
      <c r="H79" t="s">
        <v>191</v>
      </c>
      <c r="I79" t="s">
        <v>175</v>
      </c>
      <c r="J79" t="s">
        <v>176</v>
      </c>
      <c r="K79" t="s">
        <v>177</v>
      </c>
    </row>
    <row r="80">
      <c r="B80" t="s">
        <v>192</v>
      </c>
      <c r="C80" t="s">
        <v>193</v>
      </c>
      <c r="D80" s="100" t="n">
        <f t="shared" ref="D80:K80" si="22">(D4/D29-1)</f>
        <v>0</v>
      </c>
      <c r="E80" s="100" t="n">
        <f t="shared" si="22"/>
        <v>0</v>
      </c>
      <c r="F80" s="100" t="n">
        <f t="shared" si="22"/>
        <v>0</v>
      </c>
      <c r="G80" s="100" t="n">
        <f t="shared" si="22"/>
        <v>0</v>
      </c>
      <c r="H80" s="100" t="n">
        <f t="shared" si="22"/>
        <v>0</v>
      </c>
      <c r="I80" s="100" t="n">
        <f t="shared" si="22"/>
        <v>0</v>
      </c>
      <c r="J80" s="100" t="n">
        <f t="shared" si="22"/>
        <v>0</v>
      </c>
      <c r="K80" s="100" t="n">
        <f t="shared" si="22"/>
        <v>0</v>
      </c>
    </row>
    <row r="81">
      <c r="B81" t="s">
        <v>134</v>
      </c>
      <c r="C81" t="s">
        <v>194</v>
      </c>
      <c r="D81" s="100" t="n">
        <f t="shared" ref="D81:K81" si="23">(D5/D30-1)</f>
        <v>0</v>
      </c>
      <c r="E81" s="100" t="n">
        <f t="shared" si="23"/>
        <v>0</v>
      </c>
      <c r="F81" s="100" t="n">
        <f t="shared" si="23"/>
        <v>0</v>
      </c>
      <c r="G81" s="100" t="n">
        <f t="shared" si="23"/>
        <v>0</v>
      </c>
      <c r="H81" s="100" t="n">
        <f t="shared" si="23"/>
        <v>0</v>
      </c>
      <c r="I81" s="100" t="n">
        <f t="shared" si="23"/>
        <v>0</v>
      </c>
      <c r="J81" s="100" t="n">
        <f t="shared" si="23"/>
        <v>0</v>
      </c>
      <c r="K81" s="100" t="n">
        <f t="shared" si="23"/>
        <v>0</v>
      </c>
    </row>
    <row r="82">
      <c r="B82" t="s">
        <v>195</v>
      </c>
      <c r="C82" t="s">
        <v>196</v>
      </c>
      <c r="D82" s="100" t="n">
        <f t="shared" ref="D82:K82" si="24">(D6/D31-1)</f>
        <v>0</v>
      </c>
      <c r="E82" s="100" t="n">
        <f t="shared" si="24"/>
        <v>0</v>
      </c>
      <c r="F82" s="100" t="n">
        <f t="shared" si="24"/>
        <v>0</v>
      </c>
      <c r="G82" s="100" t="n">
        <f t="shared" si="24"/>
        <v>0</v>
      </c>
      <c r="H82" s="100" t="n">
        <f t="shared" si="24"/>
        <v>0</v>
      </c>
      <c r="I82" s="100" t="n">
        <f t="shared" si="24"/>
        <v>0</v>
      </c>
      <c r="J82" s="100" t="n">
        <f t="shared" si="24"/>
        <v>0</v>
      </c>
      <c r="K82" s="100" t="n">
        <f t="shared" si="24"/>
        <v>0</v>
      </c>
    </row>
    <row r="83">
      <c r="B83" t="s">
        <v>197</v>
      </c>
      <c r="C83" t="s">
        <v>198</v>
      </c>
      <c r="D83" s="100" t="n">
        <f t="shared" ref="D83:K83" si="25">(D7/D32-1)</f>
        <v>0</v>
      </c>
      <c r="E83" s="100" t="n">
        <f t="shared" si="25"/>
        <v>0</v>
      </c>
      <c r="F83" s="100" t="n">
        <f t="shared" si="25"/>
        <v>0</v>
      </c>
      <c r="G83" s="100" t="n">
        <f t="shared" si="25"/>
        <v>0</v>
      </c>
      <c r="H83" s="100" t="n">
        <f t="shared" si="25"/>
        <v>0</v>
      </c>
      <c r="I83" s="100" t="n">
        <f t="shared" si="25"/>
        <v>0</v>
      </c>
      <c r="J83" s="100" t="n">
        <f t="shared" si="25"/>
        <v>0</v>
      </c>
      <c r="K83" s="100" t="n">
        <f t="shared" si="25"/>
        <v>0</v>
      </c>
    </row>
    <row r="84">
      <c r="B84" t="s">
        <v>199</v>
      </c>
      <c r="C84" t="s">
        <v>200</v>
      </c>
      <c r="D84" s="100" t="n">
        <f t="shared" ref="D84:K84" si="26">(D8/D33-1)</f>
        <v>0</v>
      </c>
      <c r="E84" s="100" t="n">
        <f t="shared" si="26"/>
        <v>0</v>
      </c>
      <c r="F84" s="100" t="n">
        <f t="shared" si="26"/>
        <v>0</v>
      </c>
      <c r="G84" s="100" t="n">
        <f t="shared" si="26"/>
        <v>0</v>
      </c>
      <c r="H84" s="100" t="n">
        <f t="shared" si="26"/>
        <v>0</v>
      </c>
      <c r="I84" s="100" t="n">
        <f t="shared" si="26"/>
        <v>0</v>
      </c>
      <c r="J84" s="100" t="n">
        <f t="shared" si="26"/>
        <v>0</v>
      </c>
      <c r="K84" s="100" t="n">
        <f t="shared" si="26"/>
        <v>0</v>
      </c>
    </row>
    <row r="85">
      <c r="B85" t="s">
        <v>201</v>
      </c>
      <c r="C85" t="s">
        <v>202</v>
      </c>
      <c r="D85" s="100" t="n">
        <f t="shared" ref="D85:K85" si="27">(D9/D34-1)</f>
        <v>0</v>
      </c>
      <c r="E85" s="100" t="n">
        <f t="shared" si="27"/>
        <v>0</v>
      </c>
      <c r="F85" s="100" t="n">
        <f t="shared" si="27"/>
        <v>0</v>
      </c>
      <c r="G85" s="100" t="n">
        <f t="shared" si="27"/>
        <v>0</v>
      </c>
      <c r="H85" s="100" t="n">
        <f t="shared" si="27"/>
        <v>0</v>
      </c>
      <c r="I85" s="100" t="n">
        <f t="shared" si="27"/>
        <v>0</v>
      </c>
      <c r="J85" s="100" t="n">
        <f t="shared" si="27"/>
        <v>0</v>
      </c>
      <c r="K85" s="100" t="n">
        <f t="shared" si="27"/>
        <v>0</v>
      </c>
    </row>
    <row r="86">
      <c r="B86" t="s">
        <v>203</v>
      </c>
      <c r="C86" t="s">
        <v>204</v>
      </c>
      <c r="D86" s="100" t="n">
        <f t="shared" ref="D86:K86" si="28">(D10/D35-1)</f>
        <v>0</v>
      </c>
      <c r="E86" s="100" t="e">
        <f t="shared" si="28"/>
        <v>#DIV/0!</v>
      </c>
      <c r="F86" s="100" t="e">
        <f t="shared" si="28"/>
        <v>#DIV/0!</v>
      </c>
      <c r="G86" s="100" t="e">
        <f t="shared" si="28"/>
        <v>#DIV/0!</v>
      </c>
      <c r="H86" s="100" t="e">
        <f t="shared" si="28"/>
        <v>#DIV/0!</v>
      </c>
      <c r="I86" s="100" t="e">
        <f t="shared" si="28"/>
        <v>#DIV/0!</v>
      </c>
      <c r="J86" s="100" t="e">
        <f t="shared" si="28"/>
        <v>#DIV/0!</v>
      </c>
      <c r="K86" s="100" t="e">
        <f t="shared" si="28"/>
        <v>#DIV/0!</v>
      </c>
    </row>
    <row r="87">
      <c r="B87" t="s">
        <v>205</v>
      </c>
      <c r="C87" t="s">
        <v>206</v>
      </c>
      <c r="D87" s="100" t="n">
        <f t="shared" ref="D87:K87" si="29">(D11/D36-1)</f>
        <v>0</v>
      </c>
      <c r="E87" s="100" t="n">
        <f t="shared" si="29"/>
        <v>0</v>
      </c>
      <c r="F87" s="100" t="n">
        <f t="shared" si="29"/>
        <v>0</v>
      </c>
      <c r="G87" s="100" t="n">
        <f t="shared" si="29"/>
        <v>0</v>
      </c>
      <c r="H87" s="100" t="n">
        <f t="shared" si="29"/>
        <v>0</v>
      </c>
      <c r="I87" s="100" t="n">
        <f t="shared" si="29"/>
        <v>0</v>
      </c>
      <c r="J87" s="100" t="n">
        <f t="shared" si="29"/>
        <v>0</v>
      </c>
      <c r="K87" s="100" t="n">
        <f t="shared" si="29"/>
        <v>0</v>
      </c>
    </row>
    <row r="88">
      <c r="B88" t="s">
        <v>207</v>
      </c>
      <c r="C88" t="s">
        <v>208</v>
      </c>
      <c r="D88" s="100" t="n">
        <f t="shared" ref="D88:K88" si="30">(D12/D37-1)</f>
        <v>0</v>
      </c>
      <c r="E88" s="100" t="n">
        <f t="shared" si="30"/>
        <v>0</v>
      </c>
      <c r="F88" s="100" t="n">
        <f t="shared" si="30"/>
        <v>0</v>
      </c>
      <c r="G88" s="100" t="n">
        <f t="shared" si="30"/>
        <v>0</v>
      </c>
      <c r="H88" s="100" t="n">
        <f t="shared" si="30"/>
        <v>0</v>
      </c>
      <c r="I88" s="100" t="n">
        <f t="shared" si="30"/>
        <v>0</v>
      </c>
      <c r="J88" s="100" t="n">
        <f t="shared" si="30"/>
        <v>0</v>
      </c>
      <c r="K88" s="100" t="n">
        <f t="shared" si="30"/>
        <v>0</v>
      </c>
    </row>
    <row r="89">
      <c r="B89" t="s">
        <v>209</v>
      </c>
      <c r="C89" t="s">
        <v>210</v>
      </c>
      <c r="D89" s="100" t="n">
        <f t="shared" ref="D89:K89" si="31">(D13/D38-1)</f>
        <v>0</v>
      </c>
      <c r="E89" s="100" t="n">
        <f t="shared" si="31"/>
        <v>0</v>
      </c>
      <c r="F89" s="100" t="n">
        <f t="shared" si="31"/>
        <v>0</v>
      </c>
      <c r="G89" s="100" t="n">
        <f t="shared" si="31"/>
        <v>0</v>
      </c>
      <c r="H89" s="100" t="n">
        <f t="shared" si="31"/>
        <v>0</v>
      </c>
      <c r="I89" s="100" t="n">
        <f t="shared" si="31"/>
        <v>0</v>
      </c>
      <c r="J89" s="100" t="n">
        <f t="shared" si="31"/>
        <v>0</v>
      </c>
      <c r="K89" s="100" t="n">
        <f t="shared" si="31"/>
        <v>0</v>
      </c>
    </row>
    <row r="90">
      <c r="B90" t="s">
        <v>55</v>
      </c>
      <c r="C90" t="s">
        <v>211</v>
      </c>
      <c r="D90" s="100" t="n">
        <f t="shared" ref="D90:K90" si="32">(D14/D39-1)</f>
        <v>0</v>
      </c>
      <c r="E90" s="100" t="n">
        <f t="shared" si="32"/>
        <v>0</v>
      </c>
      <c r="F90" s="100" t="n">
        <f t="shared" si="32"/>
        <v>0</v>
      </c>
      <c r="G90" s="100" t="n">
        <f t="shared" si="32"/>
        <v>0</v>
      </c>
      <c r="H90" s="100" t="n">
        <f t="shared" si="32"/>
        <v>0</v>
      </c>
      <c r="I90" s="100" t="n">
        <f t="shared" si="32"/>
        <v>0</v>
      </c>
      <c r="J90" s="100" t="n">
        <f t="shared" si="32"/>
        <v>0</v>
      </c>
      <c r="K90" s="100" t="n">
        <f t="shared" si="32"/>
        <v>0</v>
      </c>
    </row>
    <row r="91">
      <c r="B91" t="s">
        <v>212</v>
      </c>
      <c r="C91" t="s">
        <v>213</v>
      </c>
      <c r="D91" s="100" t="e">
        <f t="shared" ref="D91:K91" si="33">(D15/D40-1)</f>
        <v>#DIV/0!</v>
      </c>
      <c r="E91" s="100" t="e">
        <f t="shared" si="33"/>
        <v>#DIV/0!</v>
      </c>
      <c r="F91" s="100" t="e">
        <f t="shared" si="33"/>
        <v>#DIV/0!</v>
      </c>
      <c r="G91" s="100" t="e">
        <f t="shared" si="33"/>
        <v>#DIV/0!</v>
      </c>
      <c r="H91" s="100" t="e">
        <f t="shared" si="33"/>
        <v>#DIV/0!</v>
      </c>
      <c r="I91" s="100" t="e">
        <f t="shared" si="33"/>
        <v>#DIV/0!</v>
      </c>
      <c r="J91" s="100" t="e">
        <f t="shared" si="33"/>
        <v>#DIV/0!</v>
      </c>
      <c r="K91" s="100" t="e">
        <f t="shared" si="33"/>
        <v>#DIV/0!</v>
      </c>
    </row>
    <row r="92">
      <c r="B92" t="s">
        <v>214</v>
      </c>
      <c r="C92" t="s">
        <v>215</v>
      </c>
      <c r="D92" s="100" t="e">
        <f t="shared" ref="D92:K92" si="34">(D16/D41-1)</f>
        <v>#DIV/0!</v>
      </c>
      <c r="E92" s="100" t="e">
        <f t="shared" si="34"/>
        <v>#DIV/0!</v>
      </c>
      <c r="F92" s="100" t="e">
        <f t="shared" si="34"/>
        <v>#DIV/0!</v>
      </c>
      <c r="G92" s="100" t="e">
        <f t="shared" si="34"/>
        <v>#DIV/0!</v>
      </c>
      <c r="H92" s="100" t="e">
        <f t="shared" si="34"/>
        <v>#DIV/0!</v>
      </c>
      <c r="I92" s="100" t="e">
        <f t="shared" si="34"/>
        <v>#DIV/0!</v>
      </c>
      <c r="J92" s="100" t="e">
        <f t="shared" si="34"/>
        <v>#DIV/0!</v>
      </c>
      <c r="K92" s="100" t="e">
        <f t="shared" si="34"/>
        <v>#DIV/0!</v>
      </c>
    </row>
    <row r="93">
      <c r="B93" t="s">
        <v>216</v>
      </c>
      <c r="C93" t="s">
        <v>217</v>
      </c>
      <c r="D93" s="100" t="n">
        <f t="shared" ref="D93:K93" si="35">(D17/D42-1)</f>
        <v>0</v>
      </c>
      <c r="E93" s="100" t="n">
        <f t="shared" si="35"/>
        <v>0</v>
      </c>
      <c r="F93" s="100" t="n">
        <f t="shared" si="35"/>
        <v>0</v>
      </c>
      <c r="G93" s="100" t="n">
        <f t="shared" si="35"/>
        <v>0</v>
      </c>
      <c r="H93" s="100" t="n">
        <f t="shared" si="35"/>
        <v>0</v>
      </c>
      <c r="I93" s="100" t="n">
        <f t="shared" si="35"/>
        <v>0</v>
      </c>
      <c r="J93" s="100" t="n">
        <f t="shared" si="35"/>
        <v>0</v>
      </c>
      <c r="K93" s="100" t="n">
        <f t="shared" si="35"/>
        <v>0</v>
      </c>
    </row>
    <row r="94">
      <c r="B94" t="s">
        <v>218</v>
      </c>
      <c r="C94" t="s">
        <v>219</v>
      </c>
      <c r="D94" s="100" t="n">
        <f t="shared" ref="D94:K94" si="36">(D18/D43-1)</f>
        <v>0</v>
      </c>
      <c r="E94" s="100" t="n">
        <f t="shared" si="36"/>
        <v>0</v>
      </c>
      <c r="F94" s="100" t="n">
        <f t="shared" si="36"/>
        <v>0</v>
      </c>
      <c r="G94" s="100" t="n">
        <f t="shared" si="36"/>
        <v>0</v>
      </c>
      <c r="H94" s="100" t="n">
        <f t="shared" si="36"/>
        <v>0</v>
      </c>
      <c r="I94" s="100" t="n">
        <f t="shared" si="36"/>
        <v>0</v>
      </c>
      <c r="J94" s="100" t="n">
        <f t="shared" si="36"/>
        <v>0</v>
      </c>
      <c r="K94" s="100" t="n">
        <f t="shared" si="36"/>
        <v>0</v>
      </c>
    </row>
    <row r="95">
      <c r="B95" t="s">
        <v>220</v>
      </c>
      <c r="C95" t="s">
        <v>221</v>
      </c>
      <c r="D95" s="100" t="n">
        <f t="shared" ref="D95:K95" si="37">(D19/D44-1)</f>
        <v>0</v>
      </c>
      <c r="E95" s="100" t="n">
        <f t="shared" si="37"/>
        <v>0</v>
      </c>
      <c r="F95" s="100" t="n">
        <f t="shared" si="37"/>
        <v>0</v>
      </c>
      <c r="G95" s="100" t="n">
        <f t="shared" si="37"/>
        <v>0</v>
      </c>
      <c r="H95" s="100" t="n">
        <f t="shared" si="37"/>
        <v>0</v>
      </c>
      <c r="I95" s="100" t="n">
        <f t="shared" si="37"/>
        <v>0</v>
      </c>
      <c r="J95" s="100" t="n">
        <f t="shared" si="37"/>
        <v>0</v>
      </c>
      <c r="K95" s="100" t="n">
        <f t="shared" si="37"/>
        <v>0</v>
      </c>
    </row>
    <row r="96">
      <c r="B96" t="s">
        <v>222</v>
      </c>
      <c r="C96" t="s">
        <v>223</v>
      </c>
      <c r="D96" s="100" t="n">
        <f t="shared" ref="D96:K96" si="38">(D20/D45-1)</f>
        <v>0</v>
      </c>
      <c r="E96" s="100" t="n">
        <f t="shared" si="38"/>
        <v>0</v>
      </c>
      <c r="F96" s="100" t="n">
        <f t="shared" si="38"/>
        <v>0</v>
      </c>
      <c r="G96" s="100" t="n">
        <f t="shared" si="38"/>
        <v>0</v>
      </c>
      <c r="H96" s="100" t="n">
        <f t="shared" si="38"/>
        <v>0</v>
      </c>
      <c r="I96" s="100" t="n">
        <f t="shared" si="38"/>
        <v>0</v>
      </c>
      <c r="J96" s="100" t="n">
        <f t="shared" si="38"/>
        <v>0</v>
      </c>
      <c r="K96" s="100" t="n">
        <f t="shared" si="38"/>
        <v>0</v>
      </c>
    </row>
    <row r="97">
      <c r="B97" t="s">
        <v>224</v>
      </c>
      <c r="C97" t="s">
        <v>225</v>
      </c>
      <c r="D97" s="100" t="n">
        <f t="shared" ref="D97:K97" si="39">(D21/D46-1)</f>
        <v>0</v>
      </c>
      <c r="E97" s="100" t="n">
        <f t="shared" si="39"/>
        <v>0</v>
      </c>
      <c r="F97" s="100" t="n">
        <f t="shared" si="39"/>
        <v>0</v>
      </c>
      <c r="G97" s="100" t="n">
        <f t="shared" si="39"/>
        <v>0</v>
      </c>
      <c r="H97" s="100" t="n">
        <f t="shared" si="39"/>
        <v>0</v>
      </c>
      <c r="I97" s="100" t="n">
        <f t="shared" si="39"/>
        <v>0</v>
      </c>
      <c r="J97" s="100" t="n">
        <f t="shared" si="39"/>
        <v>0</v>
      </c>
      <c r="K97" s="100" t="n">
        <f t="shared" si="39"/>
        <v>0</v>
      </c>
    </row>
    <row r="98">
      <c r="B98" t="s">
        <v>226</v>
      </c>
      <c r="C98" t="s">
        <v>227</v>
      </c>
      <c r="D98" s="100" t="n">
        <f t="shared" ref="D98:K98" si="40">(D22/D47-1)</f>
        <v>0</v>
      </c>
      <c r="E98" s="100" t="n">
        <f t="shared" si="40"/>
        <v>0</v>
      </c>
      <c r="F98" s="100" t="n">
        <f t="shared" si="40"/>
        <v>0</v>
      </c>
      <c r="G98" s="100" t="n">
        <f t="shared" si="40"/>
        <v>0</v>
      </c>
      <c r="H98" s="100" t="n">
        <f t="shared" si="40"/>
        <v>0</v>
      </c>
      <c r="I98" s="100" t="n">
        <f t="shared" si="40"/>
        <v>0</v>
      </c>
      <c r="J98" s="100" t="n">
        <f t="shared" si="40"/>
        <v>0</v>
      </c>
      <c r="K98" s="100" t="n">
        <f t="shared" si="40"/>
        <v>0</v>
      </c>
    </row>
    <row r="99">
      <c r="B99" t="s">
        <v>228</v>
      </c>
      <c r="C99" t="s">
        <v>229</v>
      </c>
      <c r="D99" s="100" t="n">
        <f t="shared" ref="D99:K99" si="41">(D23/D48-1)</f>
        <v>0</v>
      </c>
      <c r="E99" s="100" t="n">
        <f t="shared" si="41"/>
        <v>0</v>
      </c>
      <c r="F99" s="100" t="n">
        <f t="shared" si="41"/>
        <v>0</v>
      </c>
      <c r="G99" s="100" t="n">
        <f t="shared" si="41"/>
        <v>0</v>
      </c>
      <c r="H99" s="100" t="n">
        <f t="shared" si="41"/>
        <v>0</v>
      </c>
      <c r="I99" s="100" t="n">
        <f t="shared" si="41"/>
        <v>0</v>
      </c>
      <c r="J99" s="100" t="n">
        <f t="shared" si="41"/>
        <v>0</v>
      </c>
      <c r="K99" s="100" t="n">
        <f t="shared" si="41"/>
        <v>0</v>
      </c>
    </row>
    <row r="100">
      <c r="B100" t="s">
        <v>230</v>
      </c>
      <c r="C100" t="s">
        <v>231</v>
      </c>
      <c r="D100" s="100" t="n">
        <f t="shared" ref="D100:K100" si="42">(D24/D49-1)</f>
        <v>0</v>
      </c>
      <c r="E100" s="100" t="n">
        <f t="shared" si="42"/>
        <v>0</v>
      </c>
      <c r="F100" s="100" t="n">
        <f t="shared" si="42"/>
        <v>0</v>
      </c>
      <c r="G100" s="100" t="n">
        <f t="shared" si="42"/>
        <v>0</v>
      </c>
      <c r="H100" s="100" t="n">
        <f t="shared" si="42"/>
        <v>0</v>
      </c>
      <c r="I100" s="100" t="n">
        <f t="shared" si="42"/>
        <v>0</v>
      </c>
      <c r="J100" s="100" t="n">
        <f t="shared" si="42"/>
        <v>0</v>
      </c>
      <c r="K100" s="100" t="n">
        <f t="shared" si="42"/>
        <v>0</v>
      </c>
    </row>
    <row r="101">
      <c r="B101" s="63" t="s">
        <v>1391</v>
      </c>
      <c r="C101" s="63" t="s">
        <v>1390</v>
      </c>
      <c r="D101" s="100" t="n">
        <f t="shared" ref="D101:K101" si="43">(D25/D50-1)</f>
        <v>0</v>
      </c>
      <c r="E101" s="100" t="n">
        <f t="shared" si="43"/>
        <v>0</v>
      </c>
      <c r="F101" s="100" t="n">
        <f t="shared" si="43"/>
        <v>0</v>
      </c>
      <c r="G101" s="100" t="n">
        <f t="shared" si="43"/>
        <v>0</v>
      </c>
      <c r="H101" s="100" t="n">
        <f t="shared" si="43"/>
        <v>0</v>
      </c>
      <c r="I101" s="100" t="n">
        <f t="shared" si="43"/>
        <v>0</v>
      </c>
      <c r="J101" s="100" t="n">
        <f t="shared" si="43"/>
        <v>0</v>
      </c>
      <c r="K101" s="100" t="n">
        <f t="shared" si="43"/>
        <v>0</v>
      </c>
    </row>
  </sheetData>
  <mergeCells count="4">
    <mergeCell ref="B2:K2"/>
    <mergeCell ref="B78:K78"/>
    <mergeCell ref="B52:K52"/>
    <mergeCell ref="B27:K27"/>
  </mergeCells>
  <conditionalFormatting sqref="D80:K101 D54:K76">
    <cfRule type="cellIs" dxfId="69" priority="3" operator="lessThan">
      <formula>0</formula>
    </cfRule>
    <cfRule type="cellIs" dxfId="68" priority="4" operator="greaterThan">
      <formula>0</formula>
    </cfRule>
  </conditionalFormatting>
  <pageMargins left="0.7" right="0.7" top="0.75" bottom="0.75" header="0.3" footer="0.3"/>
  <pageSetup orientation="portrai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1" zoomScaleNormal="100" workbookViewId="0">
      <selection activeCell="C24" sqref="C24"/>
    </sheetView>
  </sheetViews>
  <sheetFormatPr defaultRowHeight="15.0" baseColWidth="10"/>
  <cols>
    <col min="1" max="1" width="41.1796875" hidden="0" customWidth="1"/>
    <col min="2" max="2" width="23.453125" hidden="0" customWidth="1"/>
    <col min="3" max="3" width="10.453125" hidden="0" customWidth="1"/>
    <col min="4" max="4" width="10.453125" hidden="0" customWidth="1"/>
    <col min="5" max="5" width="10.453125" hidden="0" customWidth="1"/>
    <col min="6" max="6" width="10.453125" hidden="0" customWidth="1"/>
  </cols>
  <sheetData>
    <row r="1">
      <c r="A1" s="104" t="s">
        <v>178</v>
      </c>
      <c r="B1" s="104" t="s">
        <v>179</v>
      </c>
      <c r="C1" s="105" t="s">
        <v>187</v>
      </c>
      <c r="D1" s="105" t="s">
        <v>188</v>
      </c>
      <c r="E1" s="105" t="s">
        <v>189</v>
      </c>
      <c r="F1" s="105" t="s">
        <v>190</v>
      </c>
      <c r="G1" s="105" t="s">
        <v>191</v>
      </c>
      <c r="H1" s="105" t="s">
        <v>175</v>
      </c>
      <c r="I1" s="105" t="s">
        <v>176</v>
      </c>
      <c r="J1" s="105" t="s">
        <v>177</v>
      </c>
      <c r="K1" s="105" t="s">
        <v>769</v>
      </c>
      <c r="L1" s="105" t="s">
        <v>770</v>
      </c>
      <c r="M1" s="105" t="s">
        <v>771</v>
      </c>
      <c r="N1" s="105" t="s">
        <v>1163</v>
      </c>
    </row>
    <row r="2">
      <c r="A2" t="s">
        <v>192</v>
      </c>
      <c r="B2" t="s">
        <v>193</v>
      </c>
      <c r="C2" s="98" t="n">
        <f>Grants!V75</f>
        <v>438.19272000000001</v>
      </c>
      <c r="D2" s="98" t="n">
        <f>Grants!W75</f>
        <v>434.56409023036463</v>
      </c>
      <c r="E2" s="98" t="n">
        <f>Grants!X75</f>
        <v>434.80322503004311</v>
      </c>
      <c r="F2" s="98" t="n">
        <f>Grants!Y75</f>
        <v>423.27055875710062</v>
      </c>
      <c r="G2" s="98" t="n">
        <f>Grants!Z75</f>
        <v>403.28458899999998</v>
      </c>
      <c r="H2" s="98" t="n">
        <f>Grants!AA75</f>
        <v>407.61950159957922</v>
      </c>
      <c r="I2" s="98" t="n">
        <f>Grants!AB75</f>
        <v>412.24408037124488</v>
      </c>
      <c r="J2" s="98" t="n">
        <f>Grants!AC75</f>
        <v>395.28546162738473</v>
      </c>
      <c r="K2" s="98" t="n">
        <f>Grants!AD75</f>
        <v>390.48315869999999</v>
      </c>
      <c r="L2" s="98" t="n">
        <f>Grants!AE75</f>
        <v>392.8811464635624</v>
      </c>
      <c r="M2" s="98" t="n">
        <f>Grants!AF75</f>
        <v>391.41706365809478</v>
      </c>
      <c r="N2" s="101" t="n">
        <f>Grants!AG75</f>
        <v>266.36236321248009</v>
      </c>
      <c r="O2" s="98"/>
    </row>
    <row r="3">
      <c r="A3" t="s">
        <v>134</v>
      </c>
      <c r="B3" t="s">
        <v>194</v>
      </c>
      <c r="C3" s="98" t="n">
        <f>Grants!V94</f>
        <v>76.15900000000002</v>
      </c>
      <c r="D3" s="98" t="n">
        <f>Grants!W94</f>
        <v>76.15900000000002</v>
      </c>
      <c r="E3" s="98" t="n">
        <f>Grants!X94</f>
        <v>77.818000000000012</v>
      </c>
      <c r="F3" s="98" t="n">
        <f>Grants!Y94</f>
        <v>77.818000000000012</v>
      </c>
      <c r="G3" s="98" t="n">
        <f>Grants!Z94</f>
        <v>77.818000000000012</v>
      </c>
      <c r="H3" s="98" t="n">
        <f>Grants!AA94</f>
        <v>77.818000000000012</v>
      </c>
      <c r="I3" s="98" t="n">
        <f>Grants!AB94</f>
        <v>79.41200000000002</v>
      </c>
      <c r="J3" s="98" t="n">
        <f>Grants!AC94</f>
        <v>79.41200000000002</v>
      </c>
      <c r="K3" s="98" t="n">
        <f>Grants!AD94</f>
        <v>75.340000000000018</v>
      </c>
      <c r="L3" s="98" t="n">
        <f>Grants!AE94</f>
        <v>75.340000000000018</v>
      </c>
      <c r="M3" s="98" t="n">
        <f>Grants!AF94</f>
        <v>75.340000000000018</v>
      </c>
      <c r="N3" s="98" t="n">
        <f>Grants!AG94</f>
        <v>75.340000000000018</v>
      </c>
      <c r="O3" s="98"/>
    </row>
    <row r="4">
      <c r="A4" t="s">
        <v>195</v>
      </c>
      <c r="B4" t="s">
        <v>196</v>
      </c>
      <c r="C4" s="98" t="n">
        <f>'Federal and State Purchases'!V12</f>
        <v>1747.4</v>
      </c>
      <c r="D4" s="98" t="n">
        <f>'Federal and State Purchases'!W12</f>
        <v>1765.8890292912815</v>
      </c>
      <c r="E4" s="98" t="n">
        <f>'Federal and State Purchases'!X12</f>
        <v>1776.8238491443915</v>
      </c>
      <c r="F4" s="98" t="n">
        <f>'Federal and State Purchases'!Y12</f>
        <v>1787.8263800955583</v>
      </c>
      <c r="G4" s="98" t="n">
        <f>'Federal and State Purchases'!Z12</f>
        <v>1798.8970414285802</v>
      </c>
      <c r="H4" s="98" t="n">
        <f>'Federal and State Purchases'!AA12</f>
        <v>1810.0362550235641</v>
      </c>
      <c r="I4" s="98" t="n">
        <f>'Federal and State Purchases'!AB12</f>
        <v>1819.0193411022642</v>
      </c>
      <c r="J4" s="98" t="n">
        <f>'Federal and State Purchases'!AC12</f>
        <v>1828.047009622489</v>
      </c>
      <c r="K4" s="98" t="n">
        <f>'Federal and State Purchases'!AD12</f>
        <v>1828.047009622489</v>
      </c>
      <c r="L4" s="98" t="n">
        <f>'Federal and State Purchases'!AE12</f>
        <v>1841.0020299034832</v>
      </c>
      <c r="M4" s="98" t="n">
        <f>'Federal and State Purchases'!AF12</f>
        <v>1855.2283124322175</v>
      </c>
      <c r="N4" s="101" t="n">
        <f>'Federal and State Purchases'!AG12</f>
        <v>1855.2283124322175</v>
      </c>
      <c r="O4" s="98"/>
    </row>
    <row r="5">
      <c r="A5" t="s">
        <v>197</v>
      </c>
      <c r="B5" t="s">
        <v>198</v>
      </c>
      <c r="C5" s="98" t="n">
        <f>'Federal and State Purchases'!V27</f>
        <v>2938.9</v>
      </c>
      <c r="D5" s="98" t="n">
        <f>'Federal and State Purchases'!W27</f>
        <v>2967.0133923404255</v>
      </c>
      <c r="E5" s="98" t="n">
        <f>'Federal and State Purchases'!X27</f>
        <v>3000.7294536170216</v>
      </c>
      <c r="F5" s="98" t="n">
        <f>'Federal and State Purchases'!Y27</f>
        <v>3035.0458008510641</v>
      </c>
      <c r="G5" s="98" t="n">
        <f>'Federal and State Purchases'!Z27</f>
        <v>3066.4607659574476</v>
      </c>
      <c r="H5" s="98" t="n">
        <f>'Federal and State Purchases'!AA27</f>
        <v>3096.0748731914896</v>
      </c>
      <c r="I5" s="98" t="n">
        <f>'Federal and State Purchases'!AB27</f>
        <v>3124.28831319149</v>
      </c>
      <c r="J5" s="98" t="n">
        <f>'Federal and State Purchases'!AC27</f>
        <v>3153.2020868085106</v>
      </c>
      <c r="K5" s="98" t="n">
        <f>'Federal and State Purchases'!AD27</f>
        <v>3181.8157174468088</v>
      </c>
      <c r="L5" s="98" t="n">
        <f>'Federal and State Purchases'!AE27</f>
        <v>3209.6289668085105</v>
      </c>
      <c r="M5" s="98" t="n">
        <f>'Federal and State Purchases'!AF27</f>
        <v>3238.0425021276596</v>
      </c>
      <c r="N5" s="101" t="n">
        <f>'Federal and State Purchases'!AG27</f>
        <v>0</v>
      </c>
      <c r="O5" s="98"/>
    </row>
    <row r="6">
      <c r="A6" t="s">
        <v>199</v>
      </c>
      <c r="B6" t="s">
        <v>200</v>
      </c>
      <c r="C6" s="98" t="n">
        <f>Subsidies!V46</f>
        <v>89.674000000000007</v>
      </c>
      <c r="D6" s="98" t="n">
        <f>Subsidies!W46</f>
        <v>75.782000000000011</v>
      </c>
      <c r="E6" s="98" t="n">
        <f>Subsidies!X46</f>
        <v>84.266000000000005</v>
      </c>
      <c r="F6" s="98" t="n">
        <f>Subsidies!Y46</f>
        <v>84.266000000000005</v>
      </c>
      <c r="G6" s="98" t="n">
        <f>Subsidies!Z46</f>
        <v>84.266000000000005</v>
      </c>
      <c r="H6" s="98" t="n">
        <f>Subsidies!AA46</f>
        <v>84.266000000000005</v>
      </c>
      <c r="I6" s="98" t="n">
        <f>Subsidies!AB46</f>
        <v>91.364999999999995</v>
      </c>
      <c r="J6" s="98" t="n">
        <f>Subsidies!AC46</f>
        <v>91.364999999999995</v>
      </c>
      <c r="K6" s="98" t="n">
        <f>Subsidies!AD46</f>
        <v>84.343000000000004</v>
      </c>
      <c r="L6" s="98" t="n">
        <f>Subsidies!AE46</f>
        <v>85.343000000000004</v>
      </c>
      <c r="M6" s="98" t="n">
        <f>Subsidies!AF46</f>
        <v>90.682000000000002</v>
      </c>
      <c r="N6" s="101" t="n">
        <f>Subsidies!AG46</f>
        <v>0</v>
      </c>
      <c r="O6" s="98"/>
    </row>
    <row r="7">
      <c r="A7" t="s">
        <v>201</v>
      </c>
      <c r="B7" t="s">
        <v>202</v>
      </c>
      <c r="C7" s="98" t="n">
        <f>Subsidies!V45</f>
        <v>12.726000000000001</v>
      </c>
      <c r="D7" s="98" t="n">
        <f>Subsidies!W45</f>
        <v>12.726000000000001</v>
      </c>
      <c r="E7" s="98" t="n">
        <f>Subsidies!X45</f>
        <v>1.365</v>
      </c>
      <c r="F7" s="98" t="n">
        <f>Subsidies!Y45</f>
        <v>1.365</v>
      </c>
      <c r="G7" s="98" t="n">
        <f>Subsidies!Z45</f>
        <v>1.365</v>
      </c>
      <c r="H7" s="98" t="n">
        <f>Subsidies!AA45</f>
        <v>1.365</v>
      </c>
      <c r="I7" s="98" t="n">
        <f>Subsidies!AB45</f>
        <v>-0.90100000000000025</v>
      </c>
      <c r="J7" s="98" t="n">
        <f>Subsidies!AC45</f>
        <v>-0.90100000000000025</v>
      </c>
      <c r="K7" s="98" t="n">
        <f>Subsidies!AD45</f>
        <v>-0.90100000000000025</v>
      </c>
      <c r="L7" s="98" t="n">
        <f>Subsidies!AE45</f>
        <v>-0.90100000000000025</v>
      </c>
      <c r="M7" s="98" t="n">
        <f>Subsidies!AF45</f>
        <v>-2.1500000000000004</v>
      </c>
      <c r="N7" s="101" t="n">
        <f>Subsidies!AG45</f>
        <v>0</v>
      </c>
      <c r="O7" s="98"/>
    </row>
    <row r="8">
      <c r="A8" t="s">
        <v>203</v>
      </c>
      <c r="B8" t="s">
        <v>204</v>
      </c>
      <c r="C8" s="98" t="n">
        <f>'Unemployment Insurance'!V19</f>
        <v>-0.35142857142857054</v>
      </c>
      <c r="D8" s="98" t="n">
        <f>'Unemployment Insurance'!W19</f>
        <v>0</v>
      </c>
      <c r="E8" s="98" t="n">
        <f>'Unemployment Insurance'!X19</f>
        <v>0</v>
      </c>
      <c r="F8" s="98" t="n">
        <f>'Unemployment Insurance'!Y19</f>
        <v>0</v>
      </c>
      <c r="G8" s="98" t="n">
        <f>'Unemployment Insurance'!Z19</f>
        <v>0</v>
      </c>
      <c r="H8" s="98" t="n">
        <f>'Unemployment Insurance'!AA19</f>
        <v>0</v>
      </c>
      <c r="I8" s="98" t="n">
        <f>'Unemployment Insurance'!AB19</f>
        <v>0</v>
      </c>
      <c r="J8" s="98" t="n">
        <f>'Unemployment Insurance'!AC19</f>
        <v>0</v>
      </c>
      <c r="K8" s="98" t="n">
        <f>'Unemployment Insurance'!AD19</f>
        <v>0</v>
      </c>
      <c r="L8" s="98" t="n">
        <f>'Unemployment Insurance'!AE19</f>
        <v>0</v>
      </c>
      <c r="M8" s="98" t="n">
        <f>'Unemployment Insurance'!AF19</f>
        <v>0</v>
      </c>
      <c r="N8" s="98" t="n">
        <f>'Unemployment Insurance'!AG19</f>
        <v>0</v>
      </c>
      <c r="O8" s="98"/>
    </row>
    <row r="9">
      <c r="A9" t="s">
        <v>205</v>
      </c>
      <c r="B9" t="s">
        <v>206</v>
      </c>
      <c r="C9" s="98" t="n">
        <f>'Unemployment Insurance'!V20</f>
        <v>23.451428571428572</v>
      </c>
      <c r="D9" s="98" t="n">
        <f>'Unemployment Insurance'!W20</f>
        <v>23.451428571428572</v>
      </c>
      <c r="E9" s="98" t="n">
        <f>'Unemployment Insurance'!X20</f>
        <v>23.451428571428572</v>
      </c>
      <c r="F9" s="98" t="n">
        <f>'Unemployment Insurance'!Y20</f>
        <v>24.754285714285711</v>
      </c>
      <c r="G9" s="98" t="n">
        <f>'Unemployment Insurance'!Z20</f>
        <v>26.708571428571425</v>
      </c>
      <c r="H9" s="98" t="n">
        <f>'Unemployment Insurance'!AA20</f>
        <v>28.011428571428567</v>
      </c>
      <c r="I9" s="98" t="n">
        <f>'Unemployment Insurance'!AB20</f>
        <v>29.31428571428571</v>
      </c>
      <c r="J9" s="98" t="n">
        <f>'Unemployment Insurance'!AC20</f>
        <v>29.965714285714277</v>
      </c>
      <c r="K9" s="98" t="n">
        <f>'Unemployment Insurance'!AD20</f>
        <v>30.617142857142852</v>
      </c>
      <c r="L9" s="98" t="n">
        <f>'Unemployment Insurance'!AE20</f>
        <v>29.965714285714277</v>
      </c>
      <c r="M9" s="98" t="n">
        <f>'Unemployment Insurance'!AF20</f>
        <v>29.31428571428571</v>
      </c>
      <c r="N9" s="101" t="n">
        <f>'Unemployment Insurance'!AG20</f>
        <v>0</v>
      </c>
      <c r="O9" s="98"/>
    </row>
    <row r="10">
      <c r="A10" s="63" t="s">
        <v>207</v>
      </c>
      <c r="B10" s="63" t="s">
        <v>208</v>
      </c>
      <c r="C10" s="98" t="n">
        <f>Medicaid!V28</f>
        <v>636.476</v>
      </c>
      <c r="D10" s="98" t="n">
        <f>Medicaid!W28</f>
        <v>631.91970306607141</v>
      </c>
      <c r="E10" s="98" t="n">
        <f>Medicaid!X28</f>
        <v>617.92916260775132</v>
      </c>
      <c r="F10" s="98" t="n">
        <f>Medicaid!Y28</f>
        <v>604.21882009123237</v>
      </c>
      <c r="G10" s="98" t="n">
        <f>Medicaid!Z28</f>
        <v>594.97332932212294</v>
      </c>
      <c r="H10" s="98" t="n">
        <f>Medicaid!AA28</f>
        <v>585.86930898842422</v>
      </c>
      <c r="I10" s="98" t="n">
        <f>Medicaid!AB28</f>
        <v>585.58747172373148</v>
      </c>
      <c r="J10" s="98" t="n">
        <f>Medicaid!AC28</f>
        <v>585.30577003918017</v>
      </c>
      <c r="K10" s="98" t="n">
        <f>Medicaid!AD28</f>
        <v>585.02420386954839</v>
      </c>
      <c r="L10" s="98" t="n">
        <f>Medicaid!AE28</f>
        <v>584.74277314964547</v>
      </c>
      <c r="M10" s="98" t="n">
        <f>Medicaid!AF28</f>
        <v>584.46147781431227</v>
      </c>
      <c r="N10" s="98" t="n">
        <f>Medicaid!AG28</f>
        <v>584.1803177984209</v>
      </c>
      <c r="O10" s="98"/>
    </row>
    <row r="11">
      <c r="A11" s="63" t="s">
        <v>209</v>
      </c>
      <c r="B11" s="63" t="s">
        <v>210</v>
      </c>
      <c r="C11" s="98" t="n">
        <f>Medicaid!V26</f>
        <v>878.5</v>
      </c>
      <c r="D11" s="98" t="n">
        <f>Medicaid!W26</f>
        <v>877.66625425843256</v>
      </c>
      <c r="E11" s="98" t="n">
        <f>Medicaid!X26</f>
        <v>864.23659105979209</v>
      </c>
      <c r="F11" s="98" t="n">
        <f>Medicaid!Y26</f>
        <v>851.01242266370764</v>
      </c>
      <c r="G11" s="98" t="n">
        <f>Medicaid!Z26</f>
        <v>837.99060467904644</v>
      </c>
      <c r="H11" s="98" t="n">
        <f>Medicaid!AA26</f>
        <v>825.16804082876661</v>
      </c>
      <c r="I11" s="98" t="n">
        <f>Medicaid!AB26</f>
        <v>824.77108693483319</v>
      </c>
      <c r="J11" s="98" t="n">
        <f>Medicaid!AC26</f>
        <v>824.3743239988454</v>
      </c>
      <c r="K11" s="98" t="n">
        <f>Medicaid!AD26</f>
        <v>823.97775192894142</v>
      </c>
      <c r="L11" s="98" t="n">
        <f>Medicaid!AE26</f>
        <v>823.58137063330355</v>
      </c>
      <c r="M11" s="98" t="n">
        <f>Medicaid!AF26</f>
        <v>823.18518002015821</v>
      </c>
      <c r="N11" s="98" t="n">
        <f>Medicaid!AG26</f>
        <v>822.78917999777593</v>
      </c>
      <c r="O11" s="98"/>
    </row>
    <row r="12">
      <c r="A12" t="s">
        <v>55</v>
      </c>
      <c r="B12" t="s">
        <v>211</v>
      </c>
      <c r="C12" s="98" t="n">
        <f>Medicare!V10</f>
        <v>967.3</v>
      </c>
      <c r="D12" s="98" t="n">
        <f>Medicare!W10</f>
        <v>970.16244735084217</v>
      </c>
      <c r="E12" s="98" t="n">
        <f>Medicare!X10</f>
        <v>993.55664296766474</v>
      </c>
      <c r="F12" s="98" t="n">
        <f>Medicare!Y10</f>
        <v>1017.514958943972</v>
      </c>
      <c r="G12" s="98" t="n">
        <f>Medicare!Z10</f>
        <v>1042.0509983027189</v>
      </c>
      <c r="H12" s="98" t="n">
        <f>Medicare!AA10</f>
        <v>1067.1786920859263</v>
      </c>
      <c r="I12" s="98" t="n">
        <f>Medicare!AB10</f>
        <v>1096.5429134899039</v>
      </c>
      <c r="J12" s="98" t="n">
        <f>Medicare!AC10</f>
        <v>1126.7151134499154</v>
      </c>
      <c r="K12" s="98" t="n">
        <f>Medicare!AD10</f>
        <v>1157.7175241013895</v>
      </c>
      <c r="L12" s="98" t="n">
        <f>Medicare!AE10</f>
        <v>1189.5729893136208</v>
      </c>
      <c r="M12" s="98" t="n">
        <f>Medicare!AF10</f>
        <v>1222.3049815220859</v>
      </c>
      <c r="N12" s="98" t="n">
        <f>Medicare!AG10</f>
        <v>1255.9376190239122</v>
      </c>
      <c r="O12" s="98"/>
    </row>
    <row r="13">
      <c r="A13" t="s">
        <v>212</v>
      </c>
      <c r="B13" t="s">
        <v>213</v>
      </c>
      <c r="C13" s="98" t="n">
        <f>'Rebate Checks (expired)'!V11</f>
        <v>0</v>
      </c>
      <c r="D13" s="98" t="n">
        <f>'Rebate Checks (expired)'!W11</f>
        <v>0</v>
      </c>
      <c r="E13" s="98" t="n">
        <f>'Rebate Checks (expired)'!X11</f>
        <v>0</v>
      </c>
      <c r="F13" s="98" t="n">
        <f>'Rebate Checks (expired)'!Y11</f>
        <v>0</v>
      </c>
      <c r="G13" s="98" t="n">
        <f>'Rebate Checks (expired)'!Z11</f>
        <v>0</v>
      </c>
      <c r="H13" s="98" t="n">
        <f>'Rebate Checks (expired)'!AA11</f>
        <v>0</v>
      </c>
      <c r="I13" s="98" t="n">
        <f>'Rebate Checks (expired)'!AB11</f>
        <v>0</v>
      </c>
      <c r="J13" s="98" t="n">
        <f>'Rebate Checks (expired)'!AC11</f>
        <v>0</v>
      </c>
      <c r="K13" s="98" t="n">
        <f>'Rebate Checks (expired)'!AD11</f>
        <v>0</v>
      </c>
      <c r="L13" s="98" t="n">
        <f>'Rebate Checks (expired)'!AE11</f>
        <v>0</v>
      </c>
      <c r="M13" s="98" t="n">
        <f>'Rebate Checks (expired)'!AF11</f>
        <v>0</v>
      </c>
      <c r="N13" s="98" t="n">
        <f>'Rebate Checks (expired)'!AG11</f>
        <v>0</v>
      </c>
      <c r="O13" s="98"/>
    </row>
    <row r="14">
      <c r="A14" t="s">
        <v>214</v>
      </c>
      <c r="B14" t="s">
        <v>215</v>
      </c>
      <c r="C14" s="98" t="n">
        <f>'Rebate Checks (expired)'!V10</f>
        <v>0</v>
      </c>
      <c r="D14" s="98" t="n">
        <f>'Rebate Checks (expired)'!W10</f>
        <v>0</v>
      </c>
      <c r="E14" s="98" t="n">
        <f>'Rebate Checks (expired)'!X10</f>
        <v>0</v>
      </c>
      <c r="F14" s="98" t="n">
        <f>'Rebate Checks (expired)'!Y10</f>
        <v>0</v>
      </c>
      <c r="G14" s="98" t="n">
        <f>'Rebate Checks (expired)'!Z10</f>
        <v>0</v>
      </c>
      <c r="H14" s="98" t="n">
        <f>'Rebate Checks (expired)'!AA10</f>
        <v>0</v>
      </c>
      <c r="I14" s="98" t="n">
        <f>'Rebate Checks (expired)'!AB10</f>
        <v>0</v>
      </c>
      <c r="J14" s="98" t="n">
        <f>'Rebate Checks (expired)'!AC10</f>
        <v>0</v>
      </c>
      <c r="K14" s="98" t="n">
        <f>'Rebate Checks (expired)'!AD10</f>
        <v>0</v>
      </c>
      <c r="L14" s="98" t="n">
        <f>'Rebate Checks (expired)'!AE10</f>
        <v>0</v>
      </c>
      <c r="M14" s="98" t="n">
        <f>'Rebate Checks (expired)'!AF10</f>
        <v>0</v>
      </c>
      <c r="N14" s="98" t="n">
        <f>'Rebate Checks (expired)'!AG10</f>
        <v>0</v>
      </c>
      <c r="O14" s="98"/>
    </row>
    <row r="15">
      <c r="A15" t="s">
        <v>216</v>
      </c>
      <c r="B15" t="s">
        <v>217</v>
      </c>
      <c r="C15" s="98" t="n">
        <f>'Social Benefits'!V24</f>
        <v>12</v>
      </c>
      <c r="D15" s="98" t="n">
        <f>'Social Benefits'!W24</f>
        <v>12</v>
      </c>
      <c r="E15" s="98" t="n">
        <f>'Social Benefits'!X24</f>
        <v>4.2219999999999995</v>
      </c>
      <c r="F15" s="98" t="n">
        <f>'Social Benefits'!Y24</f>
        <v>4.2219999999999995</v>
      </c>
      <c r="G15" s="98" t="n">
        <f>'Social Benefits'!Z24</f>
        <v>4.2219999999999995</v>
      </c>
      <c r="H15" s="98" t="n">
        <f>'Social Benefits'!AA24</f>
        <v>4.2219999999999995</v>
      </c>
      <c r="I15" s="98" t="n">
        <f>'Social Benefits'!AB24</f>
        <v>2.3719999999999999</v>
      </c>
      <c r="J15" s="98" t="n">
        <f>'Social Benefits'!AC24</f>
        <v>2.3719999999999999</v>
      </c>
      <c r="K15" s="98" t="n">
        <f>'Social Benefits'!AD24</f>
        <v>2.3719999999999999</v>
      </c>
      <c r="L15" s="98" t="n">
        <f>'Social Benefits'!AE24</f>
        <v>2.3719999999999999</v>
      </c>
      <c r="M15" s="98" t="n">
        <f>'Social Benefits'!AF24</f>
        <v>0.49</v>
      </c>
      <c r="N15" s="101" t="n">
        <f>'Social Benefits'!AG24</f>
        <v>0</v>
      </c>
      <c r="O15" s="98"/>
    </row>
    <row r="16">
      <c r="A16" t="s">
        <v>801</v>
      </c>
      <c r="B16" t="s">
        <v>219</v>
      </c>
      <c r="C16" s="98" t="n">
        <f>'Social Benefits'!V30</f>
        <v>1.4159999999999999</v>
      </c>
      <c r="D16" s="98" t="n">
        <f>'Social Benefits'!W30</f>
        <v>1.4159999999999999</v>
      </c>
      <c r="E16" s="98" t="n">
        <f>'Social Benefits'!X30</f>
        <v>1.4790000000000001</v>
      </c>
      <c r="F16" s="98" t="n">
        <f>'Social Benefits'!Y30</f>
        <v>1.4790000000000001</v>
      </c>
      <c r="G16" s="98" t="n">
        <f>'Social Benefits'!Z30</f>
        <v>1.4790000000000001</v>
      </c>
      <c r="H16" s="98" t="n">
        <f>'Social Benefits'!AA30</f>
        <v>1.4790000000000001</v>
      </c>
      <c r="I16" s="98" t="n">
        <f>'Social Benefits'!AB30</f>
        <v>1.63</v>
      </c>
      <c r="J16" s="98" t="n">
        <f>'Social Benefits'!AC30</f>
        <v>1.63</v>
      </c>
      <c r="K16" s="98" t="n">
        <f>'Social Benefits'!AD30</f>
        <v>1.63</v>
      </c>
      <c r="L16" s="98" t="n">
        <f>'Social Benefits'!AE30</f>
        <v>1.63</v>
      </c>
      <c r="M16" s="98" t="n">
        <f>'Social Benefits'!AF30</f>
        <v>1.671</v>
      </c>
      <c r="N16" s="101" t="n">
        <f>'Social Benefits'!AG30</f>
        <v>0</v>
      </c>
      <c r="O16" s="98"/>
    </row>
    <row r="17">
      <c r="A17" t="s">
        <v>220</v>
      </c>
      <c r="B17" t="s">
        <v>221</v>
      </c>
      <c r="C17" s="98" t="n">
        <f>'Social Benefits'!V33</f>
        <v>1948.9840000000002</v>
      </c>
      <c r="D17" s="98" t="n">
        <f>'Social Benefits'!W33</f>
        <v>1955.9840000000002</v>
      </c>
      <c r="E17" s="98" t="n">
        <f>'Social Benefits'!X33</f>
        <v>1956.5330000000001</v>
      </c>
      <c r="F17" s="98" t="n">
        <f>'Social Benefits'!Y33</f>
        <v>2006.1997197000003</v>
      </c>
      <c r="G17" s="98" t="n">
        <f>'Social Benefits'!Z33</f>
        <v>2013.1997197000003</v>
      </c>
      <c r="H17" s="98" t="n">
        <f>'Social Benefits'!AA33</f>
        <v>2020.1997197000003</v>
      </c>
      <c r="I17" s="98" t="n">
        <f>'Social Benefits'!AB33</f>
        <v>2028.7277197000003</v>
      </c>
      <c r="J17" s="98" t="n">
        <f>'Social Benefits'!AC33</f>
        <v>2065.3906890960002</v>
      </c>
      <c r="K17" s="98" t="n">
        <f>'Social Benefits'!AD33</f>
        <v>2072.3906890960002</v>
      </c>
      <c r="L17" s="98" t="n">
        <f>'Social Benefits'!AE33</f>
        <v>2079.3906890960002</v>
      </c>
      <c r="M17" s="98" t="n">
        <f>'Social Benefits'!AF33</f>
        <v>2070.1516890960002</v>
      </c>
      <c r="N17" s="101" t="n">
        <f>'Social Benefits'!AG33</f>
        <v>0</v>
      </c>
      <c r="O17" s="98"/>
    </row>
    <row r="18">
      <c r="A18" t="s">
        <v>222</v>
      </c>
      <c r="B18" t="s">
        <v>223</v>
      </c>
      <c r="C18" s="98" t="n">
        <f>'Social Benefits'!V38</f>
        <v>186.41879934456207</v>
      </c>
      <c r="D18" s="98" t="n">
        <f>'Social Benefits'!W38</f>
        <v>189.30961652881547</v>
      </c>
      <c r="E18" s="98" t="n">
        <f>'Social Benefits'!X38</f>
        <v>192.24526193866711</v>
      </c>
      <c r="F18" s="98" t="n">
        <f>'Social Benefits'!Y38</f>
        <v>195.22643073042826</v>
      </c>
      <c r="G18" s="98" t="n">
        <f>'Social Benefits'!Z38</f>
        <v>198.25382884027687</v>
      </c>
      <c r="H18" s="98" t="n">
        <f>'Social Benefits'!AA38</f>
        <v>201.32817315142222</v>
      </c>
      <c r="I18" s="98" t="n">
        <f>'Social Benefits'!AB38</f>
        <v>204.45019166386174</v>
      </c>
      <c r="J18" s="98" t="n">
        <f>'Social Benefits'!AC38</f>
        <v>207.62062366677031</v>
      </c>
      <c r="K18" s="98" t="n">
        <f>'Social Benefits'!AD38</f>
        <v>210.84021991356275</v>
      </c>
      <c r="L18" s="98" t="n">
        <f>'Social Benefits'!AE38</f>
        <v>214.10974279967112</v>
      </c>
      <c r="M18" s="98" t="n">
        <f>'Social Benefits'!AF38</f>
        <v>217.42996654307876</v>
      </c>
      <c r="N18" s="98" t="n">
        <f>'Social Benefits'!AG38</f>
        <v>220.80167736765395</v>
      </c>
      <c r="O18" s="98"/>
    </row>
    <row r="19">
      <c r="A19" t="s">
        <v>224</v>
      </c>
      <c r="B19" t="s">
        <v>225</v>
      </c>
      <c r="C19" s="98" t="n">
        <f>Taxes!V9</f>
        <v>4304.8000000000011</v>
      </c>
      <c r="D19" s="98" t="n">
        <f>Taxes!W9</f>
        <v>4335.1282844676371</v>
      </c>
      <c r="E19" s="98" t="n">
        <f>Taxes!X9</f>
        <v>4381.4915667112573</v>
      </c>
      <c r="F19" s="98" t="n">
        <f>Taxes!Y9</f>
        <v>4415.0211169407266</v>
      </c>
      <c r="G19" s="98" t="n">
        <f>Taxes!Z9</f>
        <v>4448.6660592163325</v>
      </c>
      <c r="H19" s="98" t="n">
        <f>Taxes!AA9</f>
        <v>4482.4303074131558</v>
      </c>
      <c r="I19" s="98" t="n">
        <f>Taxes!AB9</f>
        <v>4549.0880515532708</v>
      </c>
      <c r="J19" s="98" t="n">
        <f>Taxes!AC9</f>
        <v>4579.5870450523653</v>
      </c>
      <c r="K19" s="98" t="n">
        <f>Taxes!AD9</f>
        <v>4610.1763092975989</v>
      </c>
      <c r="L19" s="98" t="n">
        <f>Taxes!AE9</f>
        <v>4640.8591847913094</v>
      </c>
      <c r="M19" s="98" t="n">
        <f>Taxes!AF9</f>
        <v>4671.6390224765009</v>
      </c>
      <c r="N19" s="98" t="n">
        <f>Taxes!AG9</f>
        <v>4702.5191841028254</v>
      </c>
      <c r="O19" s="98"/>
    </row>
    <row r="20">
      <c r="A20" t="s">
        <v>226</v>
      </c>
      <c r="B20" t="s">
        <v>227</v>
      </c>
      <c r="C20" s="98" t="n">
        <f>Taxes!V20</f>
        <v>2100.1000000000004</v>
      </c>
      <c r="D20" s="98" t="n">
        <f>Taxes!W20</f>
        <v>2128.28379646338</v>
      </c>
      <c r="E20" s="98" t="n">
        <f>Taxes!X20</f>
        <v>2147.1481662454094</v>
      </c>
      <c r="F20" s="98" t="n">
        <f>Taxes!Y20</f>
        <v>2165.6886541287622</v>
      </c>
      <c r="G20" s="98" t="n">
        <f>Taxes!Z20</f>
        <v>2183.1055332910864</v>
      </c>
      <c r="H20" s="98" t="n">
        <f>Taxes!AA20</f>
        <v>2203.6556772916761</v>
      </c>
      <c r="I20" s="98" t="n">
        <f>Taxes!AB20</f>
        <v>2226.4928070645333</v>
      </c>
      <c r="J20" s="98" t="n">
        <f>Taxes!AC20</f>
        <v>2249.5251506808277</v>
      </c>
      <c r="K20" s="98" t="n">
        <f>Taxes!AD20</f>
        <v>2272.257058566307</v>
      </c>
      <c r="L20" s="98" t="n">
        <f>Taxes!AE20</f>
        <v>2295.9155721399502</v>
      </c>
      <c r="M20" s="98" t="n">
        <f>Taxes!AF20</f>
        <v>2319.7440930221032</v>
      </c>
      <c r="N20" s="98" t="n">
        <f>Taxes!AG20</f>
        <v>2258.1456315933178</v>
      </c>
      <c r="O20" s="98"/>
    </row>
    <row r="21">
      <c r="A21" t="s">
        <v>228</v>
      </c>
      <c r="B21" t="s">
        <v>229</v>
      </c>
      <c r="C21" s="98" t="n">
        <f>Taxes!V16</f>
        <v>333.2</v>
      </c>
      <c r="D21" s="98" t="n">
        <f>Taxes!W16</f>
        <v>342.69042433173934</v>
      </c>
      <c r="E21" s="98" t="n">
        <f>Taxes!X16</f>
        <v>343.25437833265278</v>
      </c>
      <c r="F21" s="98" t="n">
        <f>Taxes!Y16</f>
        <v>343.81926041352574</v>
      </c>
      <c r="G21" s="98" t="n">
        <f>Taxes!Z16</f>
        <v>344.38507210166796</v>
      </c>
      <c r="H21" s="98" t="n">
        <f>Taxes!AA16</f>
        <v>344.95181492690256</v>
      </c>
      <c r="I21" s="98" t="n">
        <f>Taxes!AB16</f>
        <v>346.75318365987516</v>
      </c>
      <c r="J21" s="98" t="n">
        <f>Taxes!AC16</f>
        <v>348.56395929889004</v>
      </c>
      <c r="K21" s="98" t="n">
        <f>Taxes!AD16</f>
        <v>350.38419096763835</v>
      </c>
      <c r="L21" s="98" t="n">
        <f>Taxes!AE16</f>
        <v>352.21392804633945</v>
      </c>
      <c r="M21" s="98" t="n">
        <f>Taxes!AF16</f>
        <v>354.05322017308066</v>
      </c>
      <c r="N21" s="98" t="n">
        <f>Taxes!AG16</f>
        <v>355.90211724516359</v>
      </c>
      <c r="O21" s="98"/>
    </row>
    <row r="22">
      <c r="A22" t="s">
        <v>230</v>
      </c>
      <c r="B22" t="s">
        <v>231</v>
      </c>
      <c r="C22" s="98" t="n">
        <f>Taxes!V25</f>
        <v>90.3</v>
      </c>
      <c r="D22" s="98" t="n">
        <f>Taxes!W25</f>
        <v>83.835403261101249</v>
      </c>
      <c r="E22" s="98" t="n">
        <f>Taxes!X25</f>
        <v>81.826642781281294</v>
      </c>
      <c r="F22" s="98" t="n">
        <f>Taxes!Y25</f>
        <v>82.19080403785685</v>
      </c>
      <c r="G22" s="98" t="n">
        <f>Taxes!Z25</f>
        <v>82.852559439590905</v>
      </c>
      <c r="H22" s="98" t="n">
        <f>Taxes!AA25</f>
        <v>83.674859051213105</v>
      </c>
      <c r="I22" s="98" t="n">
        <f>Taxes!AB25</f>
        <v>86.176999298006365</v>
      </c>
      <c r="J22" s="98" t="n">
        <f>Taxes!AC25</f>
        <v>89.458366319622556</v>
      </c>
      <c r="K22" s="98" t="n">
        <f>Taxes!AD25</f>
        <v>92.203280737466173</v>
      </c>
      <c r="L22" s="98" t="n">
        <f>Taxes!AE25</f>
        <v>94.435236826154991</v>
      </c>
      <c r="M22" s="98" t="n">
        <f>Taxes!AF25</f>
        <v>96.169897435434208</v>
      </c>
      <c r="N22" s="98" t="n">
        <f>Taxes!AG25</f>
        <v>86.948394647956704</v>
      </c>
      <c r="O22" s="98"/>
    </row>
    <row r="23">
      <c r="A23" s="63" t="s">
        <v>1391</v>
      </c>
      <c r="B23" t="s">
        <v>1390</v>
      </c>
      <c r="C23" s="98" t="n">
        <f>'Student loans'!V11</f>
        <v>45</v>
      </c>
      <c r="D23" s="98" t="n">
        <f>'Student loans'!W11</f>
        <v>2.0815079999999999</v>
      </c>
      <c r="E23" s="98" t="n">
        <f>'Student loans'!X11</f>
        <v>2.1006180000000003</v>
      </c>
      <c r="F23" s="98" t="n">
        <f>'Student loans'!Y11</f>
        <v>2.5815300000000003</v>
      </c>
      <c r="G23" s="98" t="n">
        <f>'Student loans'!Z11</f>
        <v>2.6040450000000002</v>
      </c>
      <c r="H23" s="98" t="n">
        <f>'Student loans'!AA11</f>
        <v>2.626465</v>
      </c>
      <c r="I23" s="98" t="n">
        <f>'Student loans'!AB11</f>
        <v>2.6498349999999999</v>
      </c>
      <c r="J23" s="98" t="n">
        <f>'Student loans'!AC11</f>
        <v>2.6454420000000001</v>
      </c>
      <c r="K23" s="98" t="n">
        <f>'Student loans'!AD11</f>
        <v>2.6696</v>
      </c>
      <c r="L23" s="98" t="n">
        <f>'Student loans'!AE11</f>
        <v>2.693006</v>
      </c>
      <c r="M23" s="98" t="n">
        <f>'Student loans'!AF11</f>
        <v>2.7175400000000001</v>
      </c>
      <c r="N23" s="98" t="n">
        <f>'Student loans'!AG11</f>
        <v>2.7175400000000001</v>
      </c>
      <c r="O23" s="98"/>
    </row>
    <row r="24">
      <c r="A24" s="102"/>
      <c r="B24" t="s">
        <v>1996</v>
      </c>
      <c r="C24" s="98" t="n">
        <f>'Supply Side IRA'!V14</f>
        <v>58.110152249485409</v>
      </c>
      <c r="D24" s="98" t="n">
        <f>'Supply Side IRA'!W14</f>
        <v>83.238925829781905</v>
      </c>
      <c r="E24" s="98" t="n">
        <f>'Supply Side IRA'!X14</f>
        <v>107.09511973283159</v>
      </c>
      <c r="F24" s="98" t="n">
        <f>'Supply Side IRA'!Y14</f>
        <v>123.43068098270146</v>
      </c>
      <c r="G24" s="98" t="n">
        <f>'Supply Side IRA'!Z14</f>
        <v>119.51894569293765</v>
      </c>
      <c r="H24" s="98" t="n">
        <f>'Supply Side IRA'!AA14</f>
        <v>107.43906054902104</v>
      </c>
      <c r="I24" s="98" t="n">
        <f>'Supply Side IRA'!AB14</f>
        <v>95.582557225578753</v>
      </c>
      <c r="J24" s="98" t="n">
        <f>'Supply Side IRA'!AC14</f>
        <v>78.523007434537817</v>
      </c>
      <c r="K24" s="98" t="n">
        <f>'Supply Side IRA'!AD14</f>
        <v>64.241006460387624</v>
      </c>
      <c r="L24" s="98" t="n">
        <f>'Supply Side IRA'!AE14</f>
        <v>53.828884603674005</v>
      </c>
      <c r="M24" s="98" t="n">
        <f>'Supply Side IRA'!AF14</f>
        <v>54.123937667515193</v>
      </c>
      <c r="N24" s="101" t="n">
        <f>'Supply Side IRA'!AG14</f>
        <v>0</v>
      </c>
    </row>
    <row r="25">
      <c r="A25" s="75"/>
      <c r="C25" s="103"/>
      <c r="D25" s="103"/>
      <c r="E25" s="103"/>
      <c r="F25" s="103"/>
      <c r="G25" s="103"/>
      <c r="H25" s="103"/>
      <c r="I25" s="103"/>
      <c r="J25" s="103"/>
    </row>
    <row r="26">
      <c r="A26" s="75"/>
      <c r="C26" s="103"/>
      <c r="D26" s="103"/>
      <c r="E26" s="103"/>
      <c r="F26" s="103"/>
      <c r="G26" s="103"/>
      <c r="H26" s="103"/>
      <c r="I26" s="103"/>
      <c r="J26" s="103"/>
    </row>
    <row r="27">
      <c r="A27" s="75"/>
      <c r="C27" s="103"/>
      <c r="D27" s="103"/>
      <c r="E27" s="103"/>
      <c r="F27" s="103"/>
      <c r="G27" s="103"/>
      <c r="H27" s="103"/>
      <c r="I27" s="103"/>
      <c r="J27" s="103"/>
    </row>
    <row r="28">
      <c r="A28" s="63"/>
      <c r="C28" s="103"/>
      <c r="D28" s="103"/>
      <c r="E28" s="103"/>
      <c r="F28" s="103"/>
      <c r="G28" s="103"/>
      <c r="H28" s="103"/>
      <c r="I28" s="103"/>
      <c r="J28" s="103"/>
    </row>
  </sheetData>
  <pageMargins left="0.7" right="0.7" top="0.75" bottom="0.75" header="0.3" footer="0.3"/>
  <pageSetup paperSize="9" orientation="portrait" horizontalDpi="300" verticalDpi="300"/>
  <drawing r:id="rId1"/>
  <legacyDrawing r:id="rIdvml"/>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zoomScale="142" zoomScaleNormal="142" workbookViewId="0">
      <pane xSplit="2" ySplit="7" topLeftCell="L26" activePane="bottomRight" state="frozen"/>
      <selection pane="topRight" activeCell="C1" sqref="C1"/>
      <selection pane="bottomLeft" activeCell="A8" sqref="A8"/>
      <selection pane="bottomRight" activeCell="P38" sqref="P38"/>
    </sheetView>
  </sheetViews>
  <sheetFormatPr defaultRowHeight="15.0" baseColWidth="10"/>
  <cols>
    <col min="1" max="1" width="6.54296875" hidden="0" customWidth="1"/>
    <col min="2" max="2" width="65" hidden="0" customWidth="1"/>
    <col min="3" max="3" width="11.54296875" hidden="0" customWidth="1"/>
    <col min="4" max="4" width="11.54296875" hidden="0" customWidth="1"/>
    <col min="5" max="5" width="11.54296875" hidden="0" customWidth="1"/>
    <col min="6" max="6" width="11.54296875" hidden="0" customWidth="1"/>
    <col min="7" max="7" width="11.54296875" hidden="0" customWidth="1"/>
    <col min="8" max="8" width="11.54296875" hidden="0" customWidth="1"/>
    <col min="9" max="9" width="11.54296875" hidden="0" customWidth="1"/>
    <col min="10" max="10" width="11.54296875" hidden="0" customWidth="1"/>
    <col min="11" max="11" width="11.54296875" hidden="0" customWidth="1"/>
    <col min="12" max="12" width="11.54296875" hidden="0" customWidth="1"/>
    <col min="13" max="13" width="11.54296875" hidden="0" customWidth="1"/>
    <col min="14" max="14" width="11.54296875" hidden="0" customWidth="1"/>
    <col min="15" max="15" width="11.54296875" hidden="0" customWidth="1"/>
    <col min="16" max="16" width="18.1796875" hidden="0" customWidth="1"/>
  </cols>
  <sheetData>
    <row r="2" ht="21" customHeight="1">
      <c r="A2" s="129" t="s">
        <v>1872</v>
      </c>
      <c r="B2" s="129"/>
      <c r="C2" s="129"/>
      <c r="D2" s="129"/>
      <c r="E2" s="129"/>
      <c r="F2" s="129"/>
      <c r="G2" s="129"/>
      <c r="H2" s="129"/>
      <c r="I2" s="129"/>
      <c r="J2" s="129"/>
      <c r="K2" s="129"/>
      <c r="L2" s="129"/>
      <c r="M2" s="129"/>
      <c r="N2" s="129"/>
      <c r="O2" s="129"/>
      <c r="P2" s="104"/>
      <c r="Q2" s="104"/>
      <c r="R2" s="104"/>
      <c r="S2" s="104"/>
      <c r="T2" s="104"/>
    </row>
    <row r="3">
      <c r="A3" s="130" t="s">
        <v>888</v>
      </c>
      <c r="B3" s="130"/>
      <c r="C3" s="130"/>
      <c r="D3" s="130"/>
      <c r="E3" s="130"/>
      <c r="F3" s="130"/>
      <c r="G3" s="130"/>
      <c r="H3" s="130"/>
      <c r="I3" s="130"/>
      <c r="J3" s="130"/>
      <c r="K3" s="130"/>
      <c r="L3" s="130"/>
      <c r="M3" s="130"/>
      <c r="N3" s="130"/>
      <c r="O3" s="130"/>
      <c r="P3" s="130"/>
      <c r="Q3" s="130"/>
      <c r="R3" s="130"/>
      <c r="S3" s="130"/>
      <c r="T3" s="130"/>
    </row>
    <row r="4" ht="15" customHeight="1">
      <c r="A4" s="155"/>
      <c r="B4" s="155"/>
      <c r="C4" s="155"/>
      <c r="D4" s="130"/>
      <c r="E4" s="130"/>
      <c r="F4" s="130"/>
      <c r="G4" s="130"/>
      <c r="H4" s="130"/>
      <c r="I4" s="130"/>
      <c r="J4" s="130"/>
      <c r="K4" s="130"/>
      <c r="L4" s="130"/>
      <c r="M4" s="130"/>
      <c r="N4" s="130"/>
      <c r="O4" s="130"/>
    </row>
    <row r="5">
      <c r="A5" s="145" t="s">
        <v>819</v>
      </c>
      <c r="B5" s="149"/>
      <c r="C5" s="153" t="s">
        <v>901</v>
      </c>
      <c r="D5" s="153" t="s">
        <v>901</v>
      </c>
      <c r="E5" s="153" t="s">
        <v>901</v>
      </c>
      <c r="F5" s="153" t="s">
        <v>901</v>
      </c>
      <c r="G5" s="153" t="s">
        <v>901</v>
      </c>
      <c r="H5" s="153" t="s">
        <v>901</v>
      </c>
      <c r="I5" s="153" t="s">
        <v>901</v>
      </c>
      <c r="J5" s="154" t="s">
        <v>901</v>
      </c>
      <c r="K5" s="163"/>
      <c r="L5" s="163"/>
      <c r="M5" s="163"/>
      <c r="N5" s="163"/>
      <c r="O5" s="163"/>
      <c r="P5" s="63"/>
    </row>
    <row r="6">
      <c r="A6" s="146" t="s">
        <v>819</v>
      </c>
      <c r="B6" s="150"/>
      <c r="C6" s="156" t="n">
        <v>2022</v>
      </c>
      <c r="D6" s="157"/>
      <c r="E6" s="157"/>
      <c r="F6" s="157"/>
      <c r="G6" s="157"/>
      <c r="H6" s="158"/>
      <c r="I6" s="156" t="n">
        <v>2023</v>
      </c>
      <c r="J6" s="157" t="n">
        <v>2023</v>
      </c>
      <c r="K6" s="158" t="n">
        <v>2023</v>
      </c>
      <c r="L6" s="98"/>
      <c r="M6" s="98"/>
      <c r="N6" s="98"/>
      <c r="O6" s="98"/>
      <c r="P6" s="170"/>
    </row>
    <row r="7" ht="32.5" customHeight="1">
      <c r="A7" s="147" t="s">
        <v>819</v>
      </c>
      <c r="B7" s="152"/>
      <c r="C7" s="114" t="s">
        <v>1814</v>
      </c>
      <c r="D7" s="114" t="s">
        <v>1893</v>
      </c>
      <c r="E7" s="114" t="s">
        <v>1894</v>
      </c>
      <c r="F7" s="114" t="s">
        <v>1901</v>
      </c>
      <c r="G7" s="114" t="s">
        <v>1902</v>
      </c>
      <c r="H7" s="114" t="s">
        <v>1903</v>
      </c>
      <c r="I7" s="114" t="s">
        <v>902</v>
      </c>
      <c r="J7" s="114" t="s">
        <v>903</v>
      </c>
      <c r="K7" s="114" t="s">
        <v>2302</v>
      </c>
      <c r="L7" s="114" t="s">
        <v>1910</v>
      </c>
      <c r="M7" s="114" t="s">
        <v>1926</v>
      </c>
      <c r="N7" s="114" t="s">
        <v>2303</v>
      </c>
      <c r="O7" s="114" t="s">
        <v>2304</v>
      </c>
      <c r="P7" s="171" t="s">
        <v>1927</v>
      </c>
    </row>
    <row r="8">
      <c r="A8" s="151" t="n">
        <v>1</v>
      </c>
      <c r="B8" s="88" t="s">
        <v>239</v>
      </c>
      <c r="C8" s="165" t="n">
        <v>21852.3</v>
      </c>
      <c r="D8" s="165" t="n">
        <v>21975.8</v>
      </c>
      <c r="E8" s="108" t="n">
        <v>22080.400000000001</v>
      </c>
      <c r="F8" s="108" t="n">
        <v>22201.9</v>
      </c>
      <c r="G8" s="108" t="n">
        <v>22240.1</v>
      </c>
      <c r="H8" s="108" t="n">
        <v>22281.9</v>
      </c>
      <c r="I8" s="108" t="n">
        <v>22432</v>
      </c>
      <c r="J8" s="108" t="n">
        <v>22520.6</v>
      </c>
      <c r="K8" s="108" t="n">
        <v>22605.1</v>
      </c>
      <c r="L8" s="108" t="n">
        <v>22669.7</v>
      </c>
      <c r="M8" s="108" t="n">
        <v>22761.5</v>
      </c>
      <c r="N8" s="108" t="n">
        <v>22822.799999999999</v>
      </c>
      <c r="O8" s="133" t="n">
        <v>22867.8</v>
      </c>
      <c r="P8" s="172"/>
    </row>
    <row r="9">
      <c r="A9" s="159" t="n">
        <v>2</v>
      </c>
      <c r="B9" s="124" t="s">
        <v>1815</v>
      </c>
      <c r="C9" s="166" t="n">
        <v>13654.1</v>
      </c>
      <c r="D9" s="166" t="n">
        <v>13754.9</v>
      </c>
      <c r="E9" s="109" t="n">
        <v>13856.1</v>
      </c>
      <c r="F9" s="109" t="n">
        <v>13828.8</v>
      </c>
      <c r="G9" s="109" t="n">
        <v>13822.8</v>
      </c>
      <c r="H9" s="109" t="n">
        <v>13832.7</v>
      </c>
      <c r="I9" s="109" t="n">
        <v>13948.8</v>
      </c>
      <c r="J9" s="109" t="n">
        <v>13980.9</v>
      </c>
      <c r="K9" s="109" t="n">
        <v>14026.9</v>
      </c>
      <c r="L9" s="109" t="n">
        <v>14090.5</v>
      </c>
      <c r="M9" s="109" t="n">
        <v>14158.6</v>
      </c>
      <c r="N9" s="109" t="n">
        <v>14241</v>
      </c>
      <c r="O9" s="135" t="n">
        <v>14296.5</v>
      </c>
      <c r="P9" s="172"/>
    </row>
    <row r="10">
      <c r="A10" s="159" t="n">
        <v>3</v>
      </c>
      <c r="B10" s="125" t="s">
        <v>1816</v>
      </c>
      <c r="C10" s="166" t="n">
        <v>11271.8</v>
      </c>
      <c r="D10" s="166" t="n">
        <v>11360.7</v>
      </c>
      <c r="E10" s="109" t="n">
        <v>11450.6</v>
      </c>
      <c r="F10" s="109" t="n">
        <v>11420.4</v>
      </c>
      <c r="G10" s="109" t="n">
        <v>11408.7</v>
      </c>
      <c r="H10" s="109" t="n">
        <v>11412.7</v>
      </c>
      <c r="I10" s="109" t="n">
        <v>11515.6</v>
      </c>
      <c r="J10" s="109" t="n">
        <v>11541.3</v>
      </c>
      <c r="K10" s="109" t="n">
        <v>11579.8</v>
      </c>
      <c r="L10" s="109" t="n">
        <v>11634.6</v>
      </c>
      <c r="M10" s="109" t="n">
        <v>11693.8</v>
      </c>
      <c r="N10" s="109" t="n">
        <v>11765.7</v>
      </c>
      <c r="O10" s="135" t="n">
        <v>11812.5</v>
      </c>
      <c r="P10" s="172"/>
    </row>
    <row r="11">
      <c r="A11" s="159" t="n">
        <v>4</v>
      </c>
      <c r="B11" s="128" t="s">
        <v>1817</v>
      </c>
      <c r="C11" s="167" t="n">
        <v>9656.4</v>
      </c>
      <c r="D11" s="167" t="n">
        <v>9735.9</v>
      </c>
      <c r="E11" s="111" t="n">
        <v>9819.5</v>
      </c>
      <c r="F11" s="111" t="n">
        <v>9785.7999999999993</v>
      </c>
      <c r="G11" s="111" t="n">
        <v>9763.9</v>
      </c>
      <c r="H11" s="111" t="n">
        <v>9762.2999999999993</v>
      </c>
      <c r="I11" s="111" t="n">
        <v>9855.1</v>
      </c>
      <c r="J11" s="111" t="n">
        <v>9874</v>
      </c>
      <c r="K11" s="111" t="n">
        <v>9904.7000000000007</v>
      </c>
      <c r="L11" s="111" t="n">
        <v>9951.2000000000007</v>
      </c>
      <c r="M11" s="111" t="n">
        <v>10002.1</v>
      </c>
      <c r="N11" s="111" t="n">
        <v>10064</v>
      </c>
      <c r="O11" s="136" t="n">
        <v>10100.9</v>
      </c>
      <c r="P11" s="172"/>
    </row>
    <row r="12">
      <c r="A12" s="159" t="n">
        <v>5</v>
      </c>
      <c r="B12" s="126" t="s">
        <v>1818</v>
      </c>
      <c r="C12" s="167" t="n">
        <v>1767.7</v>
      </c>
      <c r="D12" s="167" t="n">
        <v>1780.1</v>
      </c>
      <c r="E12" s="111" t="n">
        <v>1797.4</v>
      </c>
      <c r="F12" s="111" t="n">
        <v>1795.8</v>
      </c>
      <c r="G12" s="111" t="n">
        <v>1793.7</v>
      </c>
      <c r="H12" s="111" t="n">
        <v>1789.6</v>
      </c>
      <c r="I12" s="111" t="n">
        <v>1813.2</v>
      </c>
      <c r="J12" s="111" t="n">
        <v>1810.2</v>
      </c>
      <c r="K12" s="111" t="n">
        <v>1819.1</v>
      </c>
      <c r="L12" s="111" t="n">
        <v>1831.1</v>
      </c>
      <c r="M12" s="111" t="n">
        <v>1842.1</v>
      </c>
      <c r="N12" s="111" t="n">
        <v>1852</v>
      </c>
      <c r="O12" s="136" t="n">
        <v>1861.9</v>
      </c>
      <c r="P12" s="172"/>
    </row>
    <row r="13">
      <c r="A13" s="159" t="n">
        <v>6</v>
      </c>
      <c r="B13" s="134" t="s">
        <v>1819</v>
      </c>
      <c r="C13" s="167" t="n">
        <v>1046.3</v>
      </c>
      <c r="D13" s="167" t="n">
        <v>1054.4000000000001</v>
      </c>
      <c r="E13" s="111" t="n">
        <v>1064.8</v>
      </c>
      <c r="F13" s="111" t="n">
        <v>1061.4000000000001</v>
      </c>
      <c r="G13" s="111" t="n">
        <v>1055.5</v>
      </c>
      <c r="H13" s="111" t="n">
        <v>1046.9000000000001</v>
      </c>
      <c r="I13" s="111" t="n">
        <v>1063.4000000000001</v>
      </c>
      <c r="J13" s="111" t="n">
        <v>1057.5</v>
      </c>
      <c r="K13" s="111" t="n">
        <v>1062.2</v>
      </c>
      <c r="L13" s="111" t="n">
        <v>1069.8</v>
      </c>
      <c r="M13" s="111" t="n">
        <v>1073.9000000000001</v>
      </c>
      <c r="N13" s="111" t="n">
        <v>1082.7</v>
      </c>
      <c r="O13" s="136" t="n">
        <v>1085</v>
      </c>
      <c r="P13" s="172"/>
    </row>
    <row r="14">
      <c r="A14" s="159" t="n">
        <v>7</v>
      </c>
      <c r="B14" s="126" t="s">
        <v>1820</v>
      </c>
      <c r="C14" s="167" t="n">
        <v>7888.7</v>
      </c>
      <c r="D14" s="167" t="n">
        <v>7955.8</v>
      </c>
      <c r="E14" s="111" t="n">
        <v>8022.1</v>
      </c>
      <c r="F14" s="111" t="n">
        <v>7990</v>
      </c>
      <c r="G14" s="111" t="n">
        <v>7970.1</v>
      </c>
      <c r="H14" s="111" t="n">
        <v>7972.7</v>
      </c>
      <c r="I14" s="111" t="n">
        <v>8041.9</v>
      </c>
      <c r="J14" s="111" t="n">
        <v>8063.7</v>
      </c>
      <c r="K14" s="111" t="n">
        <v>8085.6</v>
      </c>
      <c r="L14" s="111" t="n">
        <v>8120.1</v>
      </c>
      <c r="M14" s="111" t="n">
        <v>8160</v>
      </c>
      <c r="N14" s="111" t="n">
        <v>8212</v>
      </c>
      <c r="O14" s="136" t="n">
        <v>8239</v>
      </c>
      <c r="P14" s="172"/>
    </row>
    <row r="15">
      <c r="A15" s="159" t="n">
        <v>8</v>
      </c>
      <c r="B15" s="139" t="s">
        <v>1821</v>
      </c>
      <c r="C15" s="167" t="n">
        <v>1734</v>
      </c>
      <c r="D15" s="167" t="n">
        <v>1748.4</v>
      </c>
      <c r="E15" s="111" t="n">
        <v>1762.3</v>
      </c>
      <c r="F15" s="111" t="n">
        <v>1757.7</v>
      </c>
      <c r="G15" s="111" t="n">
        <v>1749.7</v>
      </c>
      <c r="H15" s="111" t="n">
        <v>1745.6</v>
      </c>
      <c r="I15" s="111" t="n">
        <v>1774</v>
      </c>
      <c r="J15" s="111" t="n">
        <v>1780.4</v>
      </c>
      <c r="K15" s="111" t="n">
        <v>1774.8</v>
      </c>
      <c r="L15" s="111" t="n">
        <v>1783.7</v>
      </c>
      <c r="M15" s="111" t="n">
        <v>1784.8</v>
      </c>
      <c r="N15" s="111" t="n">
        <v>1800.9</v>
      </c>
      <c r="O15" s="136" t="n">
        <v>1802.7</v>
      </c>
      <c r="P15" s="172"/>
    </row>
    <row r="16">
      <c r="A16" s="159" t="n">
        <v>9</v>
      </c>
      <c r="B16" s="139" t="s">
        <v>1822</v>
      </c>
      <c r="C16" s="167" t="n">
        <v>6154.8</v>
      </c>
      <c r="D16" s="167" t="n">
        <v>6207.4</v>
      </c>
      <c r="E16" s="111" t="n">
        <v>6259.8</v>
      </c>
      <c r="F16" s="111" t="n">
        <v>6232.2</v>
      </c>
      <c r="G16" s="111" t="n">
        <v>6220.4</v>
      </c>
      <c r="H16" s="111" t="n">
        <v>6227.2</v>
      </c>
      <c r="I16" s="111" t="n">
        <v>6267.9</v>
      </c>
      <c r="J16" s="111" t="n">
        <v>6283.3</v>
      </c>
      <c r="K16" s="111" t="n">
        <v>6310.8</v>
      </c>
      <c r="L16" s="111" t="n">
        <v>6336.3</v>
      </c>
      <c r="M16" s="111" t="n">
        <v>6375.2</v>
      </c>
      <c r="N16" s="111" t="n">
        <v>6411.1</v>
      </c>
      <c r="O16" s="136" t="n">
        <v>6436.3</v>
      </c>
      <c r="P16" s="172"/>
    </row>
    <row r="17" ht="16.399999999999999" customHeight="1">
      <c r="A17" s="159" t="n">
        <v>10</v>
      </c>
      <c r="B17" s="128" t="s">
        <v>1823</v>
      </c>
      <c r="C17" s="167" t="n">
        <v>1615.4</v>
      </c>
      <c r="D17" s="167" t="n">
        <v>1624.8</v>
      </c>
      <c r="E17" s="111" t="n">
        <v>1631.1</v>
      </c>
      <c r="F17" s="111" t="n">
        <v>1634.6</v>
      </c>
      <c r="G17" s="111" t="n">
        <v>1644.8</v>
      </c>
      <c r="H17" s="111" t="n">
        <v>1650.4</v>
      </c>
      <c r="I17" s="111" t="n">
        <v>1660.5</v>
      </c>
      <c r="J17" s="111" t="n">
        <v>1667.3</v>
      </c>
      <c r="K17" s="111" t="n">
        <v>1675.1</v>
      </c>
      <c r="L17" s="111" t="n">
        <v>1683.4</v>
      </c>
      <c r="M17" s="111" t="n">
        <v>1691.7</v>
      </c>
      <c r="N17" s="111" t="n">
        <v>1701.7</v>
      </c>
      <c r="O17" s="136" t="n">
        <v>1711.7</v>
      </c>
      <c r="P17" s="172"/>
    </row>
    <row r="18" ht="16.399999999999999" customHeight="1">
      <c r="A18" s="159" t="n">
        <v>11</v>
      </c>
      <c r="B18" s="125" t="s">
        <v>1824</v>
      </c>
      <c r="C18" s="166" t="n">
        <v>2382.3000000000002</v>
      </c>
      <c r="D18" s="166" t="n">
        <v>2394.1</v>
      </c>
      <c r="E18" s="109" t="n">
        <v>2405.5</v>
      </c>
      <c r="F18" s="109" t="n">
        <v>2408.5</v>
      </c>
      <c r="G18" s="109" t="n">
        <v>2414.1</v>
      </c>
      <c r="H18" s="109" t="n">
        <v>2420</v>
      </c>
      <c r="I18" s="109" t="n">
        <v>2433.1999999999998</v>
      </c>
      <c r="J18" s="109" t="n">
        <v>2439.6</v>
      </c>
      <c r="K18" s="109" t="n">
        <v>2447.1</v>
      </c>
      <c r="L18" s="109" t="n">
        <v>2455.8000000000002</v>
      </c>
      <c r="M18" s="109" t="n">
        <v>2464.8000000000002</v>
      </c>
      <c r="N18" s="109" t="n">
        <v>2475.3000000000002</v>
      </c>
      <c r="O18" s="135" t="n">
        <v>2483.9</v>
      </c>
      <c r="P18" s="172"/>
    </row>
    <row r="19" ht="16.5" customHeight="1">
      <c r="A19" s="160" t="n">
        <v>12</v>
      </c>
      <c r="B19" s="141" t="s">
        <v>1825</v>
      </c>
      <c r="C19" s="167" t="n">
        <v>1614.2</v>
      </c>
      <c r="D19" s="167" t="n">
        <v>1620.2</v>
      </c>
      <c r="E19" s="111" t="n">
        <v>1625.6</v>
      </c>
      <c r="F19" s="111" t="n">
        <v>1630.6</v>
      </c>
      <c r="G19" s="111" t="n">
        <v>1637.1</v>
      </c>
      <c r="H19" s="111" t="n">
        <v>1642.9</v>
      </c>
      <c r="I19" s="111" t="n">
        <v>1647.1</v>
      </c>
      <c r="J19" s="111" t="n">
        <v>1652.1</v>
      </c>
      <c r="K19" s="111" t="n">
        <v>1657.3</v>
      </c>
      <c r="L19" s="111" t="n">
        <v>1662.6</v>
      </c>
      <c r="M19" s="111" t="n">
        <v>1667.9</v>
      </c>
      <c r="N19" s="111" t="n">
        <v>1673.8</v>
      </c>
      <c r="O19" s="136" t="n">
        <v>1679.5</v>
      </c>
      <c r="P19" s="172"/>
    </row>
    <row r="20">
      <c r="A20" s="160" t="n">
        <v>13</v>
      </c>
      <c r="B20" s="141" t="s">
        <v>1826</v>
      </c>
      <c r="C20" s="167" t="n">
        <v>768.1</v>
      </c>
      <c r="D20" s="167" t="n">
        <v>774</v>
      </c>
      <c r="E20" s="111" t="n">
        <v>779.9</v>
      </c>
      <c r="F20" s="111" t="n">
        <v>777.9</v>
      </c>
      <c r="G20" s="111" t="n">
        <v>777</v>
      </c>
      <c r="H20" s="111" t="n">
        <v>777.1</v>
      </c>
      <c r="I20" s="111" t="n">
        <v>786.1</v>
      </c>
      <c r="J20" s="111" t="n">
        <v>787.6</v>
      </c>
      <c r="K20" s="111" t="n">
        <v>789.8</v>
      </c>
      <c r="L20" s="111" t="n">
        <v>793.3</v>
      </c>
      <c r="M20" s="111" t="n">
        <v>796.9</v>
      </c>
      <c r="N20" s="111" t="n">
        <v>801.5</v>
      </c>
      <c r="O20" s="136" t="n">
        <v>804.4</v>
      </c>
      <c r="P20" s="172"/>
    </row>
    <row r="21" ht="16.399999999999999" customHeight="1">
      <c r="A21" s="160" t="n">
        <v>14</v>
      </c>
      <c r="B21" s="140" t="s">
        <v>1827</v>
      </c>
      <c r="C21" s="166" t="n">
        <v>1846.5</v>
      </c>
      <c r="D21" s="166" t="n">
        <v>1869.7</v>
      </c>
      <c r="E21" s="109" t="n">
        <v>1874.4</v>
      </c>
      <c r="F21" s="109" t="n">
        <v>1877.2</v>
      </c>
      <c r="G21" s="109" t="n">
        <v>1882.7</v>
      </c>
      <c r="H21" s="109" t="n">
        <v>1888.6</v>
      </c>
      <c r="I21" s="109" t="n">
        <v>1903.5</v>
      </c>
      <c r="J21" s="109" t="n">
        <v>1913</v>
      </c>
      <c r="K21" s="109" t="n">
        <v>1911.8</v>
      </c>
      <c r="L21" s="109" t="n">
        <v>1906.4</v>
      </c>
      <c r="M21" s="109" t="n">
        <v>1906.5</v>
      </c>
      <c r="N21" s="109" t="n">
        <v>1913.4</v>
      </c>
      <c r="O21" s="135" t="n">
        <v>1923.5</v>
      </c>
      <c r="P21" s="172"/>
    </row>
    <row r="22">
      <c r="A22" s="159" t="n">
        <v>15</v>
      </c>
      <c r="B22" s="86" t="s">
        <v>1828</v>
      </c>
      <c r="C22" s="167" t="n">
        <v>94.8</v>
      </c>
      <c r="D22" s="167" t="n">
        <v>95.9</v>
      </c>
      <c r="E22" s="111" t="n">
        <v>97.1</v>
      </c>
      <c r="F22" s="111" t="n">
        <v>99</v>
      </c>
      <c r="G22" s="111" t="n">
        <v>100.9</v>
      </c>
      <c r="H22" s="111" t="n">
        <v>102.8</v>
      </c>
      <c r="I22" s="111" t="n">
        <v>99.7</v>
      </c>
      <c r="J22" s="111" t="n">
        <v>96.7</v>
      </c>
      <c r="K22" s="111" t="n">
        <v>93.6</v>
      </c>
      <c r="L22" s="111" t="n">
        <v>89.4</v>
      </c>
      <c r="M22" s="111" t="n">
        <v>85.2</v>
      </c>
      <c r="N22" s="111" t="n">
        <v>81</v>
      </c>
      <c r="O22" s="136" t="n">
        <v>82.9</v>
      </c>
      <c r="P22" s="172"/>
    </row>
    <row r="23">
      <c r="A23" s="159" t="n">
        <v>16</v>
      </c>
      <c r="B23" s="86" t="s">
        <v>1829</v>
      </c>
      <c r="C23" s="167" t="n">
        <v>1751.7</v>
      </c>
      <c r="D23" s="167" t="n">
        <v>1773.7</v>
      </c>
      <c r="E23" s="111" t="n">
        <v>1777.4</v>
      </c>
      <c r="F23" s="111" t="n">
        <v>1778.3</v>
      </c>
      <c r="G23" s="111" t="n">
        <v>1781.9</v>
      </c>
      <c r="H23" s="111" t="n">
        <v>1785.8</v>
      </c>
      <c r="I23" s="111" t="n">
        <v>1803.8</v>
      </c>
      <c r="J23" s="111" t="n">
        <v>1816.3</v>
      </c>
      <c r="K23" s="111" t="n">
        <v>1818.2</v>
      </c>
      <c r="L23" s="111" t="n">
        <v>1817</v>
      </c>
      <c r="M23" s="111" t="n">
        <v>1821.3</v>
      </c>
      <c r="N23" s="111" t="n">
        <v>1832.4</v>
      </c>
      <c r="O23" s="136" t="n">
        <v>1840.7</v>
      </c>
      <c r="P23" s="172"/>
    </row>
    <row r="24">
      <c r="A24" s="160" t="n">
        <v>17</v>
      </c>
      <c r="B24" s="140" t="s">
        <v>1830</v>
      </c>
      <c r="C24" s="166" t="n">
        <v>792.9</v>
      </c>
      <c r="D24" s="166" t="n">
        <v>794.9</v>
      </c>
      <c r="E24" s="109" t="n">
        <v>797</v>
      </c>
      <c r="F24" s="109" t="n">
        <v>804.7</v>
      </c>
      <c r="G24" s="109" t="n">
        <v>810.6</v>
      </c>
      <c r="H24" s="109" t="n">
        <v>820</v>
      </c>
      <c r="I24" s="109" t="n">
        <v>831.8</v>
      </c>
      <c r="J24" s="109" t="n">
        <v>844.8</v>
      </c>
      <c r="K24" s="109" t="n">
        <v>858.4</v>
      </c>
      <c r="L24" s="109" t="n">
        <v>860.8</v>
      </c>
      <c r="M24" s="109" t="n">
        <v>863.4</v>
      </c>
      <c r="N24" s="109" t="n">
        <v>866.9</v>
      </c>
      <c r="O24" s="135" t="n">
        <v>876.3</v>
      </c>
      <c r="P24" s="172"/>
    </row>
    <row r="25">
      <c r="A25" s="159" t="n">
        <v>18</v>
      </c>
      <c r="B25" s="124" t="s">
        <v>1831</v>
      </c>
      <c r="C25" s="166" t="n">
        <v>3350.6</v>
      </c>
      <c r="D25" s="166" t="n">
        <v>3358.1</v>
      </c>
      <c r="E25" s="109" t="n">
        <v>3367.7</v>
      </c>
      <c r="F25" s="109" t="n">
        <v>3413.8</v>
      </c>
      <c r="G25" s="109" t="n">
        <v>3424.7</v>
      </c>
      <c r="H25" s="109" t="n">
        <v>3433.5</v>
      </c>
      <c r="I25" s="109" t="n">
        <v>3444.8</v>
      </c>
      <c r="J25" s="109" t="n">
        <v>3446.4</v>
      </c>
      <c r="K25" s="109" t="n">
        <v>3466.6</v>
      </c>
      <c r="L25" s="109" t="n">
        <v>3481.2</v>
      </c>
      <c r="M25" s="109" t="n">
        <v>3494</v>
      </c>
      <c r="N25" s="109" t="n">
        <v>3483.7</v>
      </c>
      <c r="O25" s="135" t="n">
        <v>3485.2</v>
      </c>
      <c r="P25" s="172"/>
    </row>
    <row r="26">
      <c r="A26" s="159" t="n">
        <v>19</v>
      </c>
      <c r="B26" s="86" t="s">
        <v>1832</v>
      </c>
      <c r="C26" s="167" t="n">
        <v>1731.1</v>
      </c>
      <c r="D26" s="167" t="n">
        <v>1738</v>
      </c>
      <c r="E26" s="111" t="n">
        <v>1745.2</v>
      </c>
      <c r="F26" s="111" t="n">
        <v>1766.6</v>
      </c>
      <c r="G26" s="111" t="n">
        <v>1788.7</v>
      </c>
      <c r="H26" s="111" t="n">
        <v>1811.6</v>
      </c>
      <c r="I26" s="111" t="n">
        <v>1810.1</v>
      </c>
      <c r="J26" s="111" t="n">
        <v>1808.2</v>
      </c>
      <c r="K26" s="111" t="n">
        <v>1806</v>
      </c>
      <c r="L26" s="111" t="n">
        <v>1815.9</v>
      </c>
      <c r="M26" s="111" t="n">
        <v>1826.1</v>
      </c>
      <c r="N26" s="111" t="n">
        <v>1836.4</v>
      </c>
      <c r="O26" s="136" t="n">
        <v>1841.6</v>
      </c>
      <c r="P26" s="172"/>
    </row>
    <row r="27">
      <c r="A27" s="159" t="n">
        <v>20</v>
      </c>
      <c r="B27" s="86" t="s">
        <v>1833</v>
      </c>
      <c r="C27" s="167" t="n">
        <v>1619.5</v>
      </c>
      <c r="D27" s="167" t="n">
        <v>1620.1</v>
      </c>
      <c r="E27" s="111" t="n">
        <v>1622.6</v>
      </c>
      <c r="F27" s="111" t="n">
        <v>1647.2</v>
      </c>
      <c r="G27" s="111" t="n">
        <v>1636</v>
      </c>
      <c r="H27" s="111" t="n">
        <v>1622</v>
      </c>
      <c r="I27" s="111" t="n">
        <v>1634.8</v>
      </c>
      <c r="J27" s="111" t="n">
        <v>1638.2</v>
      </c>
      <c r="K27" s="111" t="n">
        <v>1660.6</v>
      </c>
      <c r="L27" s="111" t="n">
        <v>1665.3</v>
      </c>
      <c r="M27" s="111" t="n">
        <v>1667.9</v>
      </c>
      <c r="N27" s="111" t="n">
        <v>1647.3</v>
      </c>
      <c r="O27" s="136" t="n">
        <v>1643.6</v>
      </c>
      <c r="P27" s="172"/>
    </row>
    <row r="28">
      <c r="A28" s="159" t="n">
        <v>21</v>
      </c>
      <c r="B28" s="124" t="s">
        <v>1834</v>
      </c>
      <c r="C28" s="166" t="n">
        <v>3891.7</v>
      </c>
      <c r="D28" s="166" t="n">
        <v>3893.9</v>
      </c>
      <c r="E28" s="109" t="n">
        <v>3892.9</v>
      </c>
      <c r="F28" s="109" t="n">
        <v>3981.6</v>
      </c>
      <c r="G28" s="109" t="n">
        <v>4002.2</v>
      </c>
      <c r="H28" s="109" t="n">
        <v>4010.8</v>
      </c>
      <c r="I28" s="109" t="n">
        <v>4030</v>
      </c>
      <c r="J28" s="109" t="n">
        <v>4065.9</v>
      </c>
      <c r="K28" s="109" t="n">
        <v>4076.6</v>
      </c>
      <c r="L28" s="109" t="n">
        <v>4072.8</v>
      </c>
      <c r="M28" s="109" t="n">
        <v>4088.2</v>
      </c>
      <c r="N28" s="109" t="n">
        <v>4076.1</v>
      </c>
      <c r="O28" s="135" t="n">
        <v>4050.5</v>
      </c>
      <c r="P28" s="172"/>
    </row>
    <row r="29">
      <c r="A29" s="159" t="n">
        <v>22</v>
      </c>
      <c r="B29" s="86" t="s">
        <v>1835</v>
      </c>
      <c r="C29" s="167" t="n">
        <v>3821.1</v>
      </c>
      <c r="D29" s="167" t="n">
        <v>3824.5</v>
      </c>
      <c r="E29" s="111" t="n">
        <v>3823.5</v>
      </c>
      <c r="F29" s="111" t="n">
        <v>3912.2</v>
      </c>
      <c r="G29" s="111" t="n">
        <v>3932.8</v>
      </c>
      <c r="H29" s="111" t="n">
        <v>3941.2</v>
      </c>
      <c r="I29" s="111" t="n">
        <v>3959</v>
      </c>
      <c r="J29" s="111" t="n">
        <v>3994.6</v>
      </c>
      <c r="K29" s="111" t="n">
        <v>4005</v>
      </c>
      <c r="L29" s="111" t="n">
        <v>4000.9</v>
      </c>
      <c r="M29" s="111" t="n">
        <v>4016</v>
      </c>
      <c r="N29" s="111" t="n">
        <v>4003.5</v>
      </c>
      <c r="O29" s="136" t="n">
        <v>3977.7</v>
      </c>
      <c r="P29" s="172"/>
      <c r="Q29" s="123"/>
      <c r="R29" s="162"/>
    </row>
    <row r="30" ht="16.5" customHeight="1">
      <c r="A30" s="175" t="n">
        <v>23</v>
      </c>
      <c r="B30" s="176" t="s">
        <v>1836</v>
      </c>
      <c r="C30" s="177" t="n">
        <v>1211.0999999999999</v>
      </c>
      <c r="D30" s="177" t="n">
        <v>1215.9000000000001</v>
      </c>
      <c r="E30" s="178" t="n">
        <v>1216.9000000000001</v>
      </c>
      <c r="F30" s="111" t="n">
        <v>1229.0999999999999</v>
      </c>
      <c r="G30" s="111" t="n">
        <v>1224.3</v>
      </c>
      <c r="H30" s="111" t="n">
        <v>1223.5999999999999</v>
      </c>
      <c r="I30" s="111" t="n">
        <v>1335.3</v>
      </c>
      <c r="J30" s="111" t="n">
        <v>1340.2</v>
      </c>
      <c r="K30" s="111" t="n">
        <v>1344.8</v>
      </c>
      <c r="L30" s="111" t="n">
        <v>1350.1</v>
      </c>
      <c r="M30" s="111" t="n">
        <v>1355.1</v>
      </c>
      <c r="N30" s="111" t="n">
        <v>1356.9</v>
      </c>
      <c r="O30" s="136" t="n">
        <v>1357.8</v>
      </c>
      <c r="P30" s="107" t="n">
        <f>'Social Benefits'!W97</f>
        <v>1365.0329999999999</v>
      </c>
    </row>
    <row r="31" ht="16.399999999999999" customHeight="1">
      <c r="A31" s="175" t="n">
        <v>24</v>
      </c>
      <c r="B31" s="176" t="s">
        <v>1837</v>
      </c>
      <c r="C31" s="177" t="n">
        <v>914.1</v>
      </c>
      <c r="D31" s="177" t="n">
        <v>920.1</v>
      </c>
      <c r="E31" s="178" t="n">
        <v>926.7</v>
      </c>
      <c r="F31" s="111" t="n">
        <v>933.8</v>
      </c>
      <c r="G31" s="111" t="n">
        <v>941.5</v>
      </c>
      <c r="H31" s="111" t="n">
        <v>949.7</v>
      </c>
      <c r="I31" s="111" t="n">
        <v>955.8</v>
      </c>
      <c r="J31" s="111" t="n">
        <v>960.9</v>
      </c>
      <c r="K31" s="111" t="n">
        <v>964.7</v>
      </c>
      <c r="L31" s="111" t="n">
        <v>966</v>
      </c>
      <c r="M31" s="111" t="n">
        <v>967.3</v>
      </c>
      <c r="N31" s="111" t="n">
        <v>968.7</v>
      </c>
      <c r="O31" s="136" t="n">
        <v>970.2</v>
      </c>
      <c r="P31" s="110" t="n">
        <f>Medicare!W10</f>
        <v>970.16244735084217</v>
      </c>
    </row>
    <row r="32">
      <c r="A32" s="175" t="n">
        <v>25</v>
      </c>
      <c r="B32" s="176" t="s">
        <v>54</v>
      </c>
      <c r="C32" s="177" t="n">
        <v>790.3</v>
      </c>
      <c r="D32" s="177" t="n">
        <v>785.3</v>
      </c>
      <c r="E32" s="178" t="n">
        <v>782.8</v>
      </c>
      <c r="F32" s="111" t="n">
        <v>791.2</v>
      </c>
      <c r="G32" s="111" t="n">
        <v>796.9</v>
      </c>
      <c r="H32" s="111" t="n">
        <v>800.6</v>
      </c>
      <c r="I32" s="111" t="n">
        <v>821.8</v>
      </c>
      <c r="J32" s="111" t="n">
        <v>840</v>
      </c>
      <c r="K32" s="111" t="n">
        <v>856.2</v>
      </c>
      <c r="L32" s="111" t="n">
        <v>875.1</v>
      </c>
      <c r="M32" s="111" t="n">
        <v>882.5</v>
      </c>
      <c r="N32" s="111" t="n">
        <v>878</v>
      </c>
      <c r="O32" s="136" t="n">
        <v>861.5</v>
      </c>
      <c r="P32" s="110" t="n">
        <f>forecast!D11</f>
        <v>877.66625425843256</v>
      </c>
      <c r="Q32" s="115"/>
      <c r="R32" s="116"/>
    </row>
    <row r="33">
      <c r="A33" s="175" t="n">
        <v>26</v>
      </c>
      <c r="B33" s="176" t="s">
        <v>263</v>
      </c>
      <c r="C33" s="177" t="n">
        <v>18.7</v>
      </c>
      <c r="D33" s="177" t="n">
        <v>18.899999999999999</v>
      </c>
      <c r="E33" s="178" t="n">
        <v>18</v>
      </c>
      <c r="F33" s="111" t="n">
        <v>18.899999999999999</v>
      </c>
      <c r="G33" s="111" t="n">
        <v>20.6</v>
      </c>
      <c r="H33" s="111" t="n">
        <v>21.6</v>
      </c>
      <c r="I33" s="111" t="n">
        <v>21.9</v>
      </c>
      <c r="J33" s="111" t="n">
        <v>22.8</v>
      </c>
      <c r="K33" s="111" t="n">
        <v>23.6</v>
      </c>
      <c r="L33" s="111" t="n">
        <v>23.6</v>
      </c>
      <c r="M33" s="111" t="n">
        <v>23.1</v>
      </c>
      <c r="N33" s="111" t="n">
        <v>22.4</v>
      </c>
      <c r="O33" s="136" t="n">
        <v>22</v>
      </c>
      <c r="P33" s="110" t="n">
        <f>forecast!D9+forecast!D8</f>
        <v>23.451428571428572</v>
      </c>
      <c r="Q33" s="115"/>
      <c r="R33" s="116"/>
    </row>
    <row r="34" ht="16.399999999999999" customHeight="1">
      <c r="A34" s="159" t="n">
        <v>27</v>
      </c>
      <c r="B34" s="128" t="s">
        <v>1838</v>
      </c>
      <c r="C34" s="167" t="n">
        <v>161.1</v>
      </c>
      <c r="D34" s="167" t="n">
        <v>161.6</v>
      </c>
      <c r="E34" s="111" t="n">
        <v>162.5</v>
      </c>
      <c r="F34" s="111" t="n">
        <v>163.19999999999999</v>
      </c>
      <c r="G34" s="111" t="n">
        <v>164</v>
      </c>
      <c r="H34" s="111" t="n">
        <v>164.8</v>
      </c>
      <c r="I34" s="111" t="n">
        <v>165.4</v>
      </c>
      <c r="J34" s="111" t="n">
        <v>166.3</v>
      </c>
      <c r="K34" s="111" t="n">
        <v>167</v>
      </c>
      <c r="L34" s="111" t="n">
        <v>167.1</v>
      </c>
      <c r="M34" s="111" t="n">
        <v>166.9</v>
      </c>
      <c r="N34" s="111" t="n">
        <v>166.9</v>
      </c>
      <c r="O34" s="136" t="n">
        <v>167</v>
      </c>
      <c r="P34" s="172"/>
    </row>
    <row r="35">
      <c r="A35" s="159" t="n">
        <v>28</v>
      </c>
      <c r="B35" s="128" t="s">
        <v>536</v>
      </c>
      <c r="C35" s="167" t="n">
        <v>725.8</v>
      </c>
      <c r="D35" s="167" t="n">
        <v>722.7</v>
      </c>
      <c r="E35" s="111" t="n">
        <v>716.6</v>
      </c>
      <c r="F35" s="111" t="n">
        <v>776</v>
      </c>
      <c r="G35" s="111" t="n">
        <v>785.4</v>
      </c>
      <c r="H35" s="111" t="n">
        <v>780.9</v>
      </c>
      <c r="I35" s="111" t="n">
        <v>658.7</v>
      </c>
      <c r="J35" s="111" t="n">
        <v>664.5</v>
      </c>
      <c r="K35" s="111" t="n">
        <v>648.6</v>
      </c>
      <c r="L35" s="111" t="n">
        <v>619.1</v>
      </c>
      <c r="M35" s="111" t="n">
        <v>621.1</v>
      </c>
      <c r="N35" s="111" t="n">
        <v>610.6</v>
      </c>
      <c r="O35" s="136" t="n">
        <v>599.1</v>
      </c>
      <c r="P35" s="172"/>
    </row>
    <row r="36">
      <c r="A36" s="159" t="n">
        <v>29</v>
      </c>
      <c r="B36" s="127" t="s">
        <v>1839</v>
      </c>
      <c r="C36" s="167" t="n">
        <v>70.7</v>
      </c>
      <c r="D36" s="167" t="n">
        <v>69.400000000000006</v>
      </c>
      <c r="E36" s="111" t="n">
        <v>69.400000000000006</v>
      </c>
      <c r="F36" s="111" t="n">
        <v>69.400000000000006</v>
      </c>
      <c r="G36" s="111" t="n">
        <v>69.5</v>
      </c>
      <c r="H36" s="111" t="n">
        <v>69.599999999999994</v>
      </c>
      <c r="I36" s="111" t="n">
        <v>71</v>
      </c>
      <c r="J36" s="111" t="n">
        <v>71.3</v>
      </c>
      <c r="K36" s="111" t="n">
        <v>71.599999999999994</v>
      </c>
      <c r="L36" s="111" t="n">
        <v>71.900000000000006</v>
      </c>
      <c r="M36" s="111" t="n">
        <v>72.2</v>
      </c>
      <c r="N36" s="111" t="n">
        <v>72.5</v>
      </c>
      <c r="O36" s="136" t="n">
        <v>72.8</v>
      </c>
      <c r="P36" s="172"/>
    </row>
    <row r="37">
      <c r="A37" s="175" t="n">
        <v>30</v>
      </c>
      <c r="B37" s="117" t="s">
        <v>1840</v>
      </c>
      <c r="C37" s="118" t="n">
        <v>1683.6</v>
      </c>
      <c r="D37" s="118" t="n">
        <v>1695.6</v>
      </c>
      <c r="E37" s="119" t="n">
        <v>1707.7</v>
      </c>
      <c r="F37" s="109" t="n">
        <v>1704.3</v>
      </c>
      <c r="G37" s="109" t="n">
        <v>1703.1</v>
      </c>
      <c r="H37" s="109" t="n">
        <v>1703.8</v>
      </c>
      <c r="I37" s="109" t="n">
        <v>1726.9</v>
      </c>
      <c r="J37" s="109" t="n">
        <v>1730.3</v>
      </c>
      <c r="K37" s="109" t="n">
        <v>1735.2</v>
      </c>
      <c r="L37" s="109" t="n">
        <v>1741.9</v>
      </c>
      <c r="M37" s="109" t="n">
        <v>1749.2</v>
      </c>
      <c r="N37" s="109" t="n">
        <v>1758.2</v>
      </c>
      <c r="O37" s="135" t="n">
        <v>1764.2</v>
      </c>
      <c r="P37" s="107" t="n">
        <f>Taxes!W12+Taxes!W23</f>
        <v>1773.7638868918259</v>
      </c>
    </row>
    <row r="38">
      <c r="A38" s="175" t="n">
        <v>31</v>
      </c>
      <c r="B38" s="120" t="s">
        <v>242</v>
      </c>
      <c r="C38" s="118" t="n">
        <v>3224.2</v>
      </c>
      <c r="D38" s="118" t="n">
        <v>3236.7</v>
      </c>
      <c r="E38" s="119" t="n">
        <v>3248.6</v>
      </c>
      <c r="F38" s="109" t="n">
        <v>3232.7</v>
      </c>
      <c r="G38" s="109" t="n">
        <v>3213.6</v>
      </c>
      <c r="H38" s="109" t="n">
        <v>3202.1</v>
      </c>
      <c r="I38" s="109" t="n">
        <v>2920.9</v>
      </c>
      <c r="J38" s="109" t="n">
        <v>2901.5</v>
      </c>
      <c r="K38" s="109" t="n">
        <v>2896.1</v>
      </c>
      <c r="L38" s="109" t="n">
        <v>2856.8</v>
      </c>
      <c r="M38" s="109" t="n">
        <v>2844.3</v>
      </c>
      <c r="N38" s="109" t="n">
        <v>2860.3</v>
      </c>
      <c r="O38" s="135" t="n">
        <v>2898.1</v>
      </c>
      <c r="P38" s="107" t="n">
        <f>Taxes!W10+Taxes!W22</f>
        <v>2879.8225697529288</v>
      </c>
    </row>
    <row r="39">
      <c r="A39" s="159" t="n">
        <v>32</v>
      </c>
      <c r="B39" s="88" t="s">
        <v>1841</v>
      </c>
      <c r="C39" s="166" t="n">
        <v>18628.099999999999</v>
      </c>
      <c r="D39" s="166" t="n">
        <v>18739.099999999999</v>
      </c>
      <c r="E39" s="109" t="n">
        <v>18831.7</v>
      </c>
      <c r="F39" s="109" t="n">
        <v>18969.2</v>
      </c>
      <c r="G39" s="109" t="n">
        <v>19026.5</v>
      </c>
      <c r="H39" s="109" t="n">
        <v>19079.7</v>
      </c>
      <c r="I39" s="109" t="n">
        <v>19511.099999999999</v>
      </c>
      <c r="J39" s="109" t="n">
        <v>19619.099999999999</v>
      </c>
      <c r="K39" s="109" t="n">
        <v>19708.900000000001</v>
      </c>
      <c r="L39" s="109" t="n">
        <v>19812.900000000001</v>
      </c>
      <c r="M39" s="109" t="n">
        <v>19917.2</v>
      </c>
      <c r="N39" s="109" t="n">
        <v>19962.5</v>
      </c>
      <c r="O39" s="135" t="n">
        <v>19969.7</v>
      </c>
      <c r="P39" s="172"/>
    </row>
    <row r="40">
      <c r="A40" s="159" t="n">
        <v>33</v>
      </c>
      <c r="B40" s="88" t="s">
        <v>243</v>
      </c>
      <c r="C40" s="166" t="n">
        <v>17983.400000000001</v>
      </c>
      <c r="D40" s="166" t="n">
        <v>18132.7</v>
      </c>
      <c r="E40" s="109" t="n">
        <v>18257.400000000001</v>
      </c>
      <c r="F40" s="109" t="n">
        <v>18391.8</v>
      </c>
      <c r="G40" s="109" t="n">
        <v>18362.3</v>
      </c>
      <c r="H40" s="109" t="n">
        <v>18377.400000000001</v>
      </c>
      <c r="I40" s="109" t="n">
        <v>18725.8</v>
      </c>
      <c r="J40" s="109" t="n">
        <v>18783.099999999999</v>
      </c>
      <c r="K40" s="109" t="n">
        <v>18807.7</v>
      </c>
      <c r="L40" s="109" t="n">
        <v>18927.5</v>
      </c>
      <c r="M40" s="109" t="n">
        <v>18978</v>
      </c>
      <c r="N40" s="109" t="n">
        <v>19110.3</v>
      </c>
      <c r="O40" s="135" t="n">
        <v>19264.099999999999</v>
      </c>
      <c r="P40" s="172"/>
    </row>
    <row r="41">
      <c r="A41" s="159" t="n">
        <v>34</v>
      </c>
      <c r="B41" s="106" t="s">
        <v>1722</v>
      </c>
      <c r="C41" s="167" t="n">
        <v>17420.3</v>
      </c>
      <c r="D41" s="167" t="n">
        <v>17550.900000000001</v>
      </c>
      <c r="E41" s="111" t="n">
        <v>17656.8</v>
      </c>
      <c r="F41" s="111" t="n">
        <v>17778.2</v>
      </c>
      <c r="G41" s="111" t="n">
        <v>17735</v>
      </c>
      <c r="H41" s="111" t="n">
        <v>17736.5</v>
      </c>
      <c r="I41" s="111" t="n">
        <v>18076.599999999999</v>
      </c>
      <c r="J41" s="111" t="n">
        <v>18123.900000000001</v>
      </c>
      <c r="K41" s="111" t="n">
        <v>18138.7</v>
      </c>
      <c r="L41" s="111" t="n">
        <v>18241.400000000001</v>
      </c>
      <c r="M41" s="111" t="n">
        <v>18274.3</v>
      </c>
      <c r="N41" s="111" t="n">
        <v>18389</v>
      </c>
      <c r="O41" s="136" t="n">
        <v>18533.599999999999</v>
      </c>
      <c r="P41" s="172"/>
    </row>
    <row r="42" ht="16.399999999999999" customHeight="1">
      <c r="A42" s="159" t="n">
        <v>35</v>
      </c>
      <c r="B42" s="86" t="s">
        <v>1763</v>
      </c>
      <c r="C42" s="167" t="n">
        <v>5988.2</v>
      </c>
      <c r="D42" s="167" t="n">
        <v>5981.9</v>
      </c>
      <c r="E42" s="111" t="n">
        <v>5995.6</v>
      </c>
      <c r="F42" s="111" t="n">
        <v>6064.4</v>
      </c>
      <c r="G42" s="111" t="n">
        <v>5974.1</v>
      </c>
      <c r="H42" s="111" t="n">
        <v>5901.5</v>
      </c>
      <c r="I42" s="111" t="n">
        <v>6104.4</v>
      </c>
      <c r="J42" s="111" t="n">
        <v>6098</v>
      </c>
      <c r="K42" s="111" t="n">
        <v>6034.5</v>
      </c>
      <c r="L42" s="111" t="n">
        <v>6090.6</v>
      </c>
      <c r="M42" s="111" t="n">
        <v>6077.4</v>
      </c>
      <c r="N42" s="111" t="n">
        <v>6115.4</v>
      </c>
      <c r="O42" s="136" t="n">
        <v>6157.2</v>
      </c>
      <c r="P42" s="173"/>
      <c r="Q42" s="123"/>
      <c r="R42" s="162"/>
    </row>
    <row r="43" ht="16.399999999999999" customHeight="1">
      <c r="A43" s="159" t="n">
        <v>36</v>
      </c>
      <c r="B43" s="128" t="s">
        <v>1842</v>
      </c>
      <c r="C43" s="167" t="n">
        <v>2189.5</v>
      </c>
      <c r="D43" s="167" t="n">
        <v>2197.8000000000002</v>
      </c>
      <c r="E43" s="111" t="n">
        <v>2200.1999999999998</v>
      </c>
      <c r="F43" s="111" t="n">
        <v>2238.9</v>
      </c>
      <c r="G43" s="111" t="n">
        <v>2167.3000000000002</v>
      </c>
      <c r="H43" s="111" t="n">
        <v>2134.9</v>
      </c>
      <c r="I43" s="111" t="n">
        <v>2288.1999999999998</v>
      </c>
      <c r="J43" s="111" t="n">
        <v>2258.1999999999998</v>
      </c>
      <c r="K43" s="111" t="n">
        <v>2230.1999999999998</v>
      </c>
      <c r="L43" s="111" t="n">
        <v>2254.6999999999998</v>
      </c>
      <c r="M43" s="111" t="n">
        <v>2254.3000000000002</v>
      </c>
      <c r="N43" s="111" t="n">
        <v>2271.9</v>
      </c>
      <c r="O43" s="136" t="n">
        <v>2288.6</v>
      </c>
      <c r="P43" s="172"/>
      <c r="Q43" s="123"/>
      <c r="R43" s="162"/>
    </row>
    <row r="44" ht="16.399999999999999" customHeight="1">
      <c r="A44" s="159" t="n">
        <v>37</v>
      </c>
      <c r="B44" s="128" t="s">
        <v>1843</v>
      </c>
      <c r="C44" s="167" t="n">
        <v>3798.7</v>
      </c>
      <c r="D44" s="167" t="n">
        <v>3784.1</v>
      </c>
      <c r="E44" s="111" t="n">
        <v>3795.4</v>
      </c>
      <c r="F44" s="111" t="n">
        <v>3825.6</v>
      </c>
      <c r="G44" s="111" t="n">
        <v>3806.8</v>
      </c>
      <c r="H44" s="111" t="n">
        <v>3766.5</v>
      </c>
      <c r="I44" s="111" t="n">
        <v>3816.2</v>
      </c>
      <c r="J44" s="111" t="n">
        <v>3839.8</v>
      </c>
      <c r="K44" s="111" t="n">
        <v>3804.3</v>
      </c>
      <c r="L44" s="111" t="n">
        <v>3835.9</v>
      </c>
      <c r="M44" s="111" t="n">
        <v>3823.1</v>
      </c>
      <c r="N44" s="111" t="n">
        <v>3843.4</v>
      </c>
      <c r="O44" s="136" t="n">
        <v>3868.7</v>
      </c>
      <c r="P44" s="172"/>
      <c r="Q44" s="123"/>
      <c r="R44" s="162"/>
    </row>
    <row r="45" ht="16.399999999999999" customHeight="1">
      <c r="A45" s="159" t="n">
        <v>38</v>
      </c>
      <c r="B45" s="86" t="s">
        <v>1769</v>
      </c>
      <c r="C45" s="167" t="n">
        <v>11432.1</v>
      </c>
      <c r="D45" s="167" t="n">
        <v>11568.9</v>
      </c>
      <c r="E45" s="111" t="n">
        <v>11661.2</v>
      </c>
      <c r="F45" s="111" t="n">
        <v>11713.7</v>
      </c>
      <c r="G45" s="111" t="n">
        <v>11760.9</v>
      </c>
      <c r="H45" s="111" t="n">
        <v>11835</v>
      </c>
      <c r="I45" s="111" t="n">
        <v>11972.1</v>
      </c>
      <c r="J45" s="111" t="n">
        <v>12025.9</v>
      </c>
      <c r="K45" s="111" t="n">
        <v>12104.2</v>
      </c>
      <c r="L45" s="111" t="n">
        <v>12150.9</v>
      </c>
      <c r="M45" s="111" t="n">
        <v>12196.8</v>
      </c>
      <c r="N45" s="111" t="n">
        <v>12273.6</v>
      </c>
      <c r="O45" s="136" t="n">
        <v>12376.4</v>
      </c>
      <c r="P45" s="172"/>
      <c r="Q45" s="123"/>
      <c r="R45" s="162"/>
    </row>
    <row r="46" ht="16.399999999999999" customHeight="1">
      <c r="A46" s="159" t="n">
        <v>39</v>
      </c>
      <c r="B46" s="106" t="s">
        <v>1844</v>
      </c>
      <c r="C46" s="167" t="n">
        <v>338.7</v>
      </c>
      <c r="D46" s="167" t="n">
        <v>357.1</v>
      </c>
      <c r="E46" s="111" t="n">
        <v>375.6</v>
      </c>
      <c r="F46" s="111" t="n">
        <v>389.1</v>
      </c>
      <c r="G46" s="111" t="n">
        <v>402.6</v>
      </c>
      <c r="H46" s="111" t="n">
        <v>416.1</v>
      </c>
      <c r="I46" s="111" t="n">
        <v>425.8</v>
      </c>
      <c r="J46" s="111" t="n">
        <v>435.5</v>
      </c>
      <c r="K46" s="111" t="n">
        <v>445.1</v>
      </c>
      <c r="L46" s="111" t="n">
        <v>462.5</v>
      </c>
      <c r="M46" s="111" t="n">
        <v>479.8</v>
      </c>
      <c r="N46" s="111" t="n">
        <v>497.2</v>
      </c>
      <c r="O46" s="136" t="n">
        <v>506.1</v>
      </c>
      <c r="P46" s="173"/>
      <c r="Q46" s="123"/>
      <c r="R46" s="162"/>
    </row>
    <row r="47">
      <c r="A47" s="159" t="n">
        <v>40</v>
      </c>
      <c r="B47" s="106" t="s">
        <v>1845</v>
      </c>
      <c r="C47" s="167" t="n">
        <v>224.4</v>
      </c>
      <c r="D47" s="167" t="n">
        <v>224.7</v>
      </c>
      <c r="E47" s="111" t="n">
        <v>225</v>
      </c>
      <c r="F47" s="111" t="n">
        <v>224.5</v>
      </c>
      <c r="G47" s="111" t="n">
        <v>224.7</v>
      </c>
      <c r="H47" s="111" t="n">
        <v>224.8</v>
      </c>
      <c r="I47" s="111" t="n">
        <v>223.4</v>
      </c>
      <c r="J47" s="111" t="n">
        <v>223.7</v>
      </c>
      <c r="K47" s="111" t="n">
        <v>223.9</v>
      </c>
      <c r="L47" s="111" t="n">
        <v>223.6</v>
      </c>
      <c r="M47" s="111" t="n">
        <v>223.9</v>
      </c>
      <c r="N47" s="111" t="n">
        <v>224.1</v>
      </c>
      <c r="O47" s="136" t="n">
        <v>224.4</v>
      </c>
      <c r="P47" s="172"/>
      <c r="Q47" s="123"/>
      <c r="R47" s="162"/>
    </row>
    <row r="48">
      <c r="A48" s="159" t="n">
        <v>41</v>
      </c>
      <c r="B48" s="86" t="s">
        <v>1846</v>
      </c>
      <c r="C48" s="167" t="n">
        <v>116.1</v>
      </c>
      <c r="D48" s="167" t="n">
        <v>116.4</v>
      </c>
      <c r="E48" s="111" t="n">
        <v>116.7</v>
      </c>
      <c r="F48" s="111" t="n">
        <v>116.9</v>
      </c>
      <c r="G48" s="111" t="n">
        <v>117.1</v>
      </c>
      <c r="H48" s="111" t="n">
        <v>117.2</v>
      </c>
      <c r="I48" s="111" t="n">
        <v>117.5</v>
      </c>
      <c r="J48" s="111" t="n">
        <v>117.8</v>
      </c>
      <c r="K48" s="111" t="n">
        <v>118</v>
      </c>
      <c r="L48" s="111" t="n">
        <v>118.3</v>
      </c>
      <c r="M48" s="111" t="n">
        <v>118.5</v>
      </c>
      <c r="N48" s="111" t="n">
        <v>118.8</v>
      </c>
      <c r="O48" s="136" t="n">
        <v>119.1</v>
      </c>
      <c r="P48" s="63"/>
      <c r="Q48" s="123"/>
      <c r="R48" s="162"/>
    </row>
    <row r="49">
      <c r="A49" s="159" t="n">
        <v>42</v>
      </c>
      <c r="B49" s="86" t="s">
        <v>1847</v>
      </c>
      <c r="C49" s="167" t="n">
        <v>108.3</v>
      </c>
      <c r="D49" s="167" t="n">
        <v>108.3</v>
      </c>
      <c r="E49" s="111" t="n">
        <v>108.3</v>
      </c>
      <c r="F49" s="111" t="n">
        <v>107.6</v>
      </c>
      <c r="G49" s="111" t="n">
        <v>107.6</v>
      </c>
      <c r="H49" s="111" t="n">
        <v>107.6</v>
      </c>
      <c r="I49" s="111" t="n">
        <v>105.9</v>
      </c>
      <c r="J49" s="111" t="n">
        <v>105.9</v>
      </c>
      <c r="K49" s="111" t="n">
        <v>105.9</v>
      </c>
      <c r="L49" s="111" t="n">
        <v>105.3</v>
      </c>
      <c r="M49" s="111" t="n">
        <v>105.3</v>
      </c>
      <c r="N49" s="111" t="n">
        <v>105.3</v>
      </c>
      <c r="O49" s="136" t="n">
        <v>105.3</v>
      </c>
      <c r="P49" s="63"/>
      <c r="Q49" s="123"/>
      <c r="R49" s="162"/>
    </row>
    <row r="50">
      <c r="A50" s="159" t="n">
        <v>43</v>
      </c>
      <c r="B50" s="88" t="s">
        <v>244</v>
      </c>
      <c r="C50" s="166" t="n">
        <v>644.70000000000005</v>
      </c>
      <c r="D50" s="166" t="n">
        <v>606.4</v>
      </c>
      <c r="E50" s="109" t="n">
        <v>574.4</v>
      </c>
      <c r="F50" s="109" t="n">
        <v>577.4</v>
      </c>
      <c r="G50" s="109" t="n">
        <v>664.1</v>
      </c>
      <c r="H50" s="109" t="n">
        <v>702.3</v>
      </c>
      <c r="I50" s="109" t="n">
        <v>785.3</v>
      </c>
      <c r="J50" s="109" t="n">
        <v>836.1</v>
      </c>
      <c r="K50" s="109" t="n">
        <v>901.2</v>
      </c>
      <c r="L50" s="109" t="n">
        <v>885.4</v>
      </c>
      <c r="M50" s="109" t="n">
        <v>939.2</v>
      </c>
      <c r="N50" s="109" t="n">
        <v>852.1</v>
      </c>
      <c r="O50" s="135" t="n">
        <v>705.6</v>
      </c>
      <c r="P50" s="172"/>
      <c r="Q50" s="100"/>
    </row>
    <row r="51">
      <c r="A51" s="160" t="n">
        <v>44</v>
      </c>
      <c r="B51" s="140" t="s">
        <v>1848</v>
      </c>
      <c r="C51" s="166" t="n">
        <v>3.5</v>
      </c>
      <c r="D51" s="166" t="n">
        <v>3.2</v>
      </c>
      <c r="E51" s="109" t="n">
        <v>3</v>
      </c>
      <c r="F51" s="109" t="n">
        <v>3</v>
      </c>
      <c r="G51" s="109" t="n">
        <v>3.5</v>
      </c>
      <c r="H51" s="109" t="n">
        <v>3.7</v>
      </c>
      <c r="I51" s="109" t="n">
        <v>4</v>
      </c>
      <c r="J51" s="109" t="n">
        <v>4.3</v>
      </c>
      <c r="K51" s="109" t="n">
        <v>4.5999999999999996</v>
      </c>
      <c r="L51" s="109" t="n">
        <v>4.5</v>
      </c>
      <c r="M51" s="109" t="n">
        <v>4.7</v>
      </c>
      <c r="N51" s="109" t="n">
        <v>4.3</v>
      </c>
      <c r="O51" s="135" t="n">
        <v>3.5</v>
      </c>
      <c r="P51" s="172"/>
      <c r="Q51" s="100"/>
    </row>
    <row r="52">
      <c r="A52" s="159"/>
      <c r="B52" s="88" t="s">
        <v>1770</v>
      </c>
      <c r="C52" s="166"/>
      <c r="D52" s="166"/>
      <c r="E52" s="109"/>
      <c r="F52" s="109"/>
      <c r="G52" s="109"/>
      <c r="H52" s="109"/>
      <c r="I52" s="109"/>
      <c r="J52" s="109"/>
      <c r="K52" s="109"/>
      <c r="L52" s="109"/>
      <c r="M52" s="109"/>
      <c r="N52" s="109"/>
      <c r="O52" s="135"/>
      <c r="P52" s="172"/>
    </row>
    <row r="53" ht="31" customHeight="1">
      <c r="A53" s="160" t="n">
        <v>45</v>
      </c>
      <c r="B53" s="140" t="s">
        <v>1849</v>
      </c>
      <c r="C53" s="166" t="n">
        <v>14559.1</v>
      </c>
      <c r="D53" s="166" t="n">
        <v>14618.2</v>
      </c>
      <c r="E53" s="109" t="n">
        <v>14653.2</v>
      </c>
      <c r="F53" s="109" t="n">
        <v>14618.1</v>
      </c>
      <c r="G53" s="109" t="n">
        <v>14607</v>
      </c>
      <c r="H53" s="109" t="n">
        <v>14604.2</v>
      </c>
      <c r="I53" s="109" t="n">
        <v>14623.3</v>
      </c>
      <c r="J53" s="109" t="n">
        <v>14622.7</v>
      </c>
      <c r="K53" s="109" t="n">
        <v>14664.3</v>
      </c>
      <c r="L53" s="109" t="n">
        <v>14673.5</v>
      </c>
      <c r="M53" s="109" t="n">
        <v>14717.4</v>
      </c>
      <c r="N53" s="109" t="n">
        <v>14745.1</v>
      </c>
      <c r="O53" s="135" t="n">
        <v>14769</v>
      </c>
      <c r="P53" s="172"/>
    </row>
    <row r="54">
      <c r="A54" s="159"/>
      <c r="B54" s="124" t="s">
        <v>1850</v>
      </c>
      <c r="C54" s="166"/>
      <c r="D54" s="166"/>
      <c r="E54" s="109"/>
      <c r="F54" s="109"/>
      <c r="G54" s="109"/>
      <c r="H54" s="109"/>
      <c r="I54" s="109"/>
      <c r="J54" s="109"/>
      <c r="K54" s="109"/>
      <c r="L54" s="109"/>
      <c r="M54" s="109"/>
      <c r="N54" s="109"/>
      <c r="O54" s="135"/>
      <c r="P54" s="172"/>
    </row>
    <row r="55" ht="16.399999999999999" customHeight="1">
      <c r="A55" s="159" t="n">
        <v>46</v>
      </c>
      <c r="B55" s="127" t="s">
        <v>1851</v>
      </c>
      <c r="C55" s="167" t="n">
        <v>15100.2</v>
      </c>
      <c r="D55" s="167" t="n">
        <v>15149.6</v>
      </c>
      <c r="E55" s="111" t="n">
        <v>15172.2</v>
      </c>
      <c r="F55" s="111" t="n">
        <v>15218.9</v>
      </c>
      <c r="G55" s="111" t="n">
        <v>15238.7</v>
      </c>
      <c r="H55" s="111" t="n">
        <v>15250.6</v>
      </c>
      <c r="I55" s="111" t="n">
        <v>15504.7</v>
      </c>
      <c r="J55" s="111" t="n">
        <v>15545.3</v>
      </c>
      <c r="K55" s="111" t="n">
        <v>15598.6</v>
      </c>
      <c r="L55" s="111" t="n">
        <v>15633</v>
      </c>
      <c r="M55" s="111" t="n">
        <v>15697.7</v>
      </c>
      <c r="N55" s="111" t="n">
        <v>15701.3</v>
      </c>
      <c r="O55" s="136" t="n">
        <v>15673.5</v>
      </c>
      <c r="P55" s="172"/>
    </row>
    <row r="56">
      <c r="A56" s="159"/>
      <c r="B56" s="86" t="s">
        <v>1852</v>
      </c>
      <c r="C56" s="167"/>
      <c r="D56" s="167"/>
      <c r="E56" s="111"/>
      <c r="F56" s="111"/>
      <c r="G56" s="111"/>
      <c r="H56" s="111"/>
      <c r="I56" s="111"/>
      <c r="J56" s="111"/>
      <c r="K56" s="111"/>
      <c r="L56" s="111"/>
      <c r="M56" s="111"/>
      <c r="N56" s="111"/>
      <c r="O56" s="136"/>
      <c r="P56" s="172"/>
    </row>
    <row r="57">
      <c r="A57" s="159" t="n">
        <v>47</v>
      </c>
      <c r="B57" s="128" t="s">
        <v>1853</v>
      </c>
      <c r="C57" s="168" t="n">
        <v>55836</v>
      </c>
      <c r="D57" s="168" t="n">
        <v>56139</v>
      </c>
      <c r="E57" s="112" t="n">
        <v>56387</v>
      </c>
      <c r="F57" s="112" t="n">
        <v>56770</v>
      </c>
      <c r="G57" s="112" t="n">
        <v>56917</v>
      </c>
      <c r="H57" s="112" t="n">
        <v>57053</v>
      </c>
      <c r="I57" s="112" t="n">
        <v>58323</v>
      </c>
      <c r="J57" s="112" t="n">
        <v>58628</v>
      </c>
      <c r="K57" s="112" t="n">
        <v>58876</v>
      </c>
      <c r="L57" s="112" t="n">
        <v>59164</v>
      </c>
      <c r="M57" s="112" t="n">
        <v>59452</v>
      </c>
      <c r="N57" s="112" t="n">
        <v>59560</v>
      </c>
      <c r="O57" s="137" t="n">
        <v>59553</v>
      </c>
      <c r="P57" s="172"/>
    </row>
    <row r="58">
      <c r="A58" s="159" t="n">
        <v>48</v>
      </c>
      <c r="B58" s="128" t="s">
        <v>1854</v>
      </c>
      <c r="C58" s="168" t="n">
        <v>45261</v>
      </c>
      <c r="D58" s="168" t="n">
        <v>45385</v>
      </c>
      <c r="E58" s="112" t="n">
        <v>45429</v>
      </c>
      <c r="F58" s="112" t="n">
        <v>45546</v>
      </c>
      <c r="G58" s="112" t="n">
        <v>45586</v>
      </c>
      <c r="H58" s="112" t="n">
        <v>45603</v>
      </c>
      <c r="I58" s="112" t="n">
        <v>46347</v>
      </c>
      <c r="J58" s="112" t="n">
        <v>46454</v>
      </c>
      <c r="K58" s="112" t="n">
        <v>46597</v>
      </c>
      <c r="L58" s="112" t="n">
        <v>46682</v>
      </c>
      <c r="M58" s="112" t="n">
        <v>46857</v>
      </c>
      <c r="N58" s="112" t="n">
        <v>46847</v>
      </c>
      <c r="O58" s="137" t="n">
        <v>46741</v>
      </c>
      <c r="P58" s="172"/>
    </row>
    <row r="59" ht="15" customHeight="1">
      <c r="A59" s="161" t="n">
        <v>49</v>
      </c>
      <c r="B59" s="106" t="s">
        <v>1855</v>
      </c>
      <c r="C59" s="169" t="n">
        <v>333624</v>
      </c>
      <c r="D59" s="169" t="n">
        <v>333799</v>
      </c>
      <c r="E59" s="113" t="n">
        <v>333976</v>
      </c>
      <c r="F59" s="113" t="n">
        <v>334141</v>
      </c>
      <c r="G59" s="113" t="n">
        <v>334287</v>
      </c>
      <c r="H59" s="113" t="n">
        <v>334420</v>
      </c>
      <c r="I59" s="113" t="n">
        <v>334533</v>
      </c>
      <c r="J59" s="113" t="n">
        <v>334637</v>
      </c>
      <c r="K59" s="113" t="n">
        <v>334753</v>
      </c>
      <c r="L59" s="113" t="n">
        <v>334880</v>
      </c>
      <c r="M59" s="113" t="n">
        <v>335013</v>
      </c>
      <c r="N59" s="113" t="n">
        <v>335163</v>
      </c>
      <c r="O59" s="138" t="n">
        <v>335329</v>
      </c>
      <c r="P59" s="174"/>
    </row>
    <row r="60">
      <c r="A60" s="148" t="s">
        <v>1856</v>
      </c>
      <c r="B60" s="148"/>
      <c r="C60" s="148"/>
      <c r="D60" s="148"/>
      <c r="E60" s="148"/>
      <c r="F60" s="148"/>
      <c r="G60" s="148"/>
      <c r="H60" s="148"/>
      <c r="I60" s="148"/>
      <c r="J60" s="148"/>
      <c r="K60" s="164"/>
      <c r="L60" s="164"/>
      <c r="M60" s="164"/>
      <c r="N60" s="164"/>
      <c r="O60" s="164"/>
    </row>
    <row r="61">
      <c r="A61" s="131" t="s">
        <v>1857</v>
      </c>
      <c r="B61" s="131"/>
      <c r="C61" s="131"/>
      <c r="D61" s="131"/>
      <c r="E61" s="131"/>
      <c r="F61" s="131"/>
      <c r="G61" s="131"/>
      <c r="H61" s="131"/>
      <c r="I61" s="131"/>
      <c r="J61" s="131"/>
      <c r="K61" s="131"/>
      <c r="L61" s="131"/>
      <c r="M61" s="131"/>
      <c r="N61" s="131"/>
      <c r="O61" s="131"/>
    </row>
    <row r="62">
      <c r="A62" s="131" t="s">
        <v>1858</v>
      </c>
      <c r="B62" s="131"/>
      <c r="C62" s="131"/>
      <c r="D62" s="131"/>
      <c r="E62" s="131"/>
      <c r="F62" s="131"/>
      <c r="G62" s="131"/>
      <c r="H62" s="131"/>
      <c r="I62" s="131"/>
      <c r="J62" s="131"/>
      <c r="K62" s="131"/>
      <c r="L62" s="131"/>
      <c r="M62" s="131"/>
      <c r="N62" s="131"/>
      <c r="O62" s="131"/>
    </row>
    <row r="63">
      <c r="A63" s="131" t="s">
        <v>1859</v>
      </c>
      <c r="B63" s="131"/>
      <c r="C63" s="131"/>
      <c r="D63" s="131"/>
      <c r="E63" s="131"/>
      <c r="F63" s="131"/>
      <c r="G63" s="131"/>
      <c r="H63" s="131"/>
      <c r="I63" s="131"/>
      <c r="J63" s="131"/>
      <c r="K63" s="131"/>
      <c r="L63" s="131"/>
      <c r="M63" s="131"/>
      <c r="N63" s="131"/>
      <c r="O63" s="131"/>
    </row>
    <row r="64">
      <c r="A64" s="131" t="s">
        <v>1860</v>
      </c>
      <c r="B64" s="131"/>
      <c r="C64" s="131"/>
      <c r="D64" s="131"/>
      <c r="E64" s="131"/>
      <c r="F64" s="131"/>
      <c r="G64" s="131"/>
      <c r="H64" s="131"/>
      <c r="I64" s="131"/>
      <c r="J64" s="131"/>
      <c r="K64" s="131"/>
      <c r="L64" s="131"/>
      <c r="M64" s="131"/>
      <c r="N64" s="131"/>
      <c r="O64" s="131"/>
    </row>
    <row r="65">
      <c r="A65" s="131" t="s">
        <v>1861</v>
      </c>
      <c r="B65" s="131"/>
      <c r="C65" s="131"/>
      <c r="D65" s="131"/>
      <c r="E65" s="131"/>
      <c r="F65" s="131"/>
      <c r="G65" s="131"/>
      <c r="H65" s="131"/>
      <c r="I65" s="131"/>
      <c r="J65" s="131"/>
      <c r="K65" s="131"/>
      <c r="L65" s="131"/>
      <c r="M65" s="131"/>
      <c r="N65" s="131"/>
      <c r="O65" s="131"/>
    </row>
    <row r="66" ht="14.5" customHeight="1">
      <c r="A66" s="131" t="s">
        <v>1862</v>
      </c>
      <c r="B66" s="131"/>
      <c r="C66" s="131"/>
      <c r="D66" s="131"/>
      <c r="E66" s="131"/>
      <c r="F66" s="131"/>
      <c r="G66" s="131"/>
      <c r="H66" s="131"/>
      <c r="I66" s="131"/>
      <c r="J66" s="131"/>
      <c r="K66" s="131"/>
      <c r="L66" s="131"/>
      <c r="M66" s="131"/>
      <c r="N66" s="131"/>
      <c r="O66" s="131"/>
    </row>
    <row r="67" ht="14.5" customHeight="1">
      <c r="A67" s="132" t="s">
        <v>1863</v>
      </c>
      <c r="B67" s="132"/>
      <c r="C67" s="132"/>
      <c r="D67" s="132"/>
      <c r="E67" s="132"/>
      <c r="F67" s="132"/>
      <c r="G67" s="132"/>
      <c r="H67" s="132"/>
      <c r="I67" s="132"/>
      <c r="J67" s="132"/>
      <c r="K67" s="132"/>
      <c r="L67" s="132"/>
      <c r="M67" s="132"/>
      <c r="N67" s="132"/>
      <c r="O67" s="132"/>
    </row>
    <row r="68" ht="14.5" customHeight="1">
      <c r="A68" s="106" t="s">
        <v>246</v>
      </c>
      <c r="B68" s="106"/>
      <c r="C68" s="106"/>
      <c r="D68" s="106"/>
      <c r="E68" s="106"/>
      <c r="F68" s="106"/>
      <c r="G68" s="106"/>
      <c r="H68" s="106"/>
      <c r="I68" s="106"/>
      <c r="J68" s="106"/>
      <c r="K68" s="106"/>
      <c r="L68" s="106"/>
      <c r="M68" s="106"/>
      <c r="N68" s="106"/>
      <c r="O68" s="106"/>
    </row>
    <row r="69">
      <c r="A69" s="144" t="s">
        <v>889</v>
      </c>
      <c r="B69" s="144"/>
      <c r="C69" s="144"/>
      <c r="D69" s="144"/>
      <c r="E69" s="144"/>
      <c r="F69" s="144"/>
      <c r="G69" s="144"/>
    </row>
    <row r="70">
      <c r="A70" s="90" t="s">
        <v>890</v>
      </c>
      <c r="B70" s="90"/>
      <c r="C70" s="90"/>
      <c r="D70" s="90"/>
      <c r="E70" s="90"/>
      <c r="F70" s="90"/>
      <c r="G70" s="90"/>
    </row>
    <row r="71">
      <c r="A71" s="143" t="s">
        <v>891</v>
      </c>
      <c r="B71" s="143"/>
      <c r="C71" s="143"/>
      <c r="D71" s="143"/>
      <c r="E71" s="143"/>
      <c r="F71" s="143"/>
      <c r="G71" s="143"/>
    </row>
    <row r="72">
      <c r="A72" s="142" t="s">
        <v>892</v>
      </c>
      <c r="B72" s="142"/>
      <c r="C72" s="142"/>
      <c r="D72" s="142"/>
      <c r="E72" s="142"/>
      <c r="F72" s="142"/>
      <c r="G72" s="142"/>
    </row>
    <row r="73">
      <c r="A73" s="142" t="s">
        <v>893</v>
      </c>
      <c r="B73" s="142"/>
      <c r="C73" s="142"/>
      <c r="D73" s="142"/>
      <c r="E73" s="142"/>
      <c r="F73" s="142"/>
      <c r="G73" s="142"/>
    </row>
    <row r="74">
      <c r="A74" s="143" t="s">
        <v>894</v>
      </c>
      <c r="B74" s="143"/>
      <c r="C74" s="143"/>
      <c r="D74" s="143"/>
      <c r="E74" s="143"/>
      <c r="F74" s="143"/>
      <c r="G74" s="143"/>
    </row>
    <row r="76">
      <c r="A76" s="144" t="s">
        <v>895</v>
      </c>
      <c r="B76" s="144"/>
      <c r="C76" s="144"/>
      <c r="D76" s="144"/>
      <c r="E76" s="144"/>
      <c r="F76" s="144"/>
      <c r="G76" s="144"/>
    </row>
    <row r="78">
      <c r="A78" s="63" t="s">
        <v>245</v>
      </c>
    </row>
    <row r="80">
      <c r="A80" s="63" t="s">
        <v>246</v>
      </c>
    </row>
    <row r="82">
      <c r="A82" s="122"/>
    </row>
    <row r="88">
      <c r="A88" s="121"/>
    </row>
    <row r="89">
      <c r="A89" s="121"/>
    </row>
    <row r="90">
      <c r="A90" s="121"/>
    </row>
  </sheetData>
  <mergeCells count="24">
    <mergeCell ref="A2:J2"/>
    <mergeCell ref="A69:G69"/>
    <mergeCell ref="A70:G70"/>
    <mergeCell ref="A71:G71"/>
    <mergeCell ref="A72:G72"/>
    <mergeCell ref="A3:T3"/>
    <mergeCell ref="A4:C4"/>
    <mergeCell ref="I6:K6"/>
    <mergeCell ref="C6:H6"/>
    <mergeCell ref="A73:G73"/>
    <mergeCell ref="A74:G74"/>
    <mergeCell ref="A76:G76"/>
    <mergeCell ref="A5:A7"/>
    <mergeCell ref="A60:J60"/>
    <mergeCell ref="A66:J66"/>
    <mergeCell ref="A67:J67"/>
    <mergeCell ref="A68:J68"/>
    <mergeCell ref="B5:B7"/>
    <mergeCell ref="C5:J5"/>
    <mergeCell ref="A61:J61"/>
    <mergeCell ref="A62:J62"/>
    <mergeCell ref="A63:J63"/>
    <mergeCell ref="A64:J64"/>
    <mergeCell ref="A65:J65"/>
  </mergeCells>
  <hyperlinks>
    <hyperlink ref="A74:G74" r:id="rId1h" display="2. Interest payments due on certain categories of federally-held student loans were initially suspended by the CARES Act. For more information, see &quot;How does the federal response to the COVID-19 pandemic affect BEA's estimate of personal interest payments?&quot;."/>
    <hyperlink ref="A76:G76" r:id="rId2h" display="NOTE: For national statistics detailing the amount of federal government receipts and expenditures, BEA publishes the total level at an annualized rate. BEA does this so that monthly estimates can be easily compared to quarterly estimates included in BEA's quarterly gross domestic product report, for example. To be consistent, the figures in this table also are annualized. For more information, see Why does BEA publish estimates at annual rates? on BEA's website."/>
    <hyperlink ref="A69" r:id="rId3h" display="5. Unemployment insurance benefits were expanded through several programs that were initially established through the CARES Act. For more information, see How will the expansion of unemployment benefits in response to the COVID-19 pandemic be recorded in the NIPAs?"/>
    <hyperlink ref="A71:G71" r:id="rId4h" display="4. Economic impact payments, initially established by the CARES Act, provide direct payments to individuals. For more information, see &quot;How are federal economic impact payments to support individuals during the COVID-19 pandemic recorded in the NIPAs?&quot;."/>
    <hyperlink ref="C74:H74" r:id="rId5h" display="2. Interest payments due on certain categories of federally-held student loans were initially suspended by the CARES Act. For more information, see &quot;How does the federal response to the COVID-19 pandemic affect BEA's estimate of personal interest payments?&quot;."/>
    <hyperlink ref="C76:H76" r:id="rId6h" display="NOTE: For national statistics detailing the amount of federal government receipts and expenditures, BEA publishes the total level at an annualized rate. BEA does this so that monthly estimates can be easily compared to quarterly estimates included in BEA's quarterly gross domestic product report, for example. To be consistent, the figures in this table also are annualized. For more information, see Why does BEA publish estimates at annual rates? on BEA's website."/>
    <hyperlink ref="C71:H71" r:id="rId7h" display="4. Economic impact payments, initially established by the CARES Act, provide direct payments to individuals. For more information, see &quot;How are federal economic impact payments to support individuals during the COVID-19 pandemic recorded in the NIPAs?&quot;."/>
  </hyperlinks>
  <pageMargins left="0.7" right="0.7" top="0.75" bottom="0.75" header="0.3" footer="0.3"/>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1" workbookViewId="0">
      <selection activeCell="T51" sqref="T51"/>
    </sheetView>
  </sheetViews>
  <sheetFormatPr defaultRowHeight="15.0" baseColWidth="10"/>
  <cols>
    <col min="1" max="1" width="6.1796875" hidden="0" customWidth="1"/>
    <col min="2" max="2" width="42.54296875" hidden="0" customWidth="1"/>
    <col min="3" max="3" width="8" hidden="0" customWidth="1"/>
    <col min="4" max="4" width="8.81640625" hidden="0" customWidth="1"/>
    <col min="5" max="5" width="8.81640625" hidden="0" customWidth="1"/>
    <col min="6" max="6" width="9.453125" hidden="0" customWidth="1"/>
    <col min="7" max="7" width="8.81640625" hidden="0" customWidth="1"/>
    <col min="8" max="8" width="8.81640625" hidden="0" customWidth="1"/>
    <col min="9" max="9" width="8.81640625" hidden="0" customWidth="1"/>
    <col min="10" max="10" width="8.81640625" hidden="0" customWidth="1"/>
    <col min="11" max="11" width="8.81640625" hidden="0" customWidth="1"/>
    <col min="12" max="12" width="8.81640625" hidden="0" customWidth="1"/>
    <col min="13" max="13" width="8.81640625" hidden="0" customWidth="1"/>
    <col min="14" max="14" width="8.81640625" hidden="0" customWidth="1"/>
    <col min="15" max="15" width="8.81640625" hidden="0" customWidth="1"/>
    <col min="16" max="16" width="8.81640625" hidden="0" customWidth="1"/>
    <col min="17" max="17" width="9.81640625" hidden="0" customWidth="1"/>
    <col min="18" max="18" width="9.453125" hidden="0" customWidth="1"/>
    <col min="19" max="19" width="8.81640625" hidden="0" customWidth="1"/>
    <col min="20" max="20" width="9.81640625" hidden="0" customWidth="1"/>
    <col min="21" max="21" width="9.453125" hidden="0" customWidth="1"/>
    <col min="22" max="22" width="9.453125" hidden="0" customWidth="1"/>
    <col min="23" max="23" width="9.453125" hidden="0" customWidth="1"/>
    <col min="24" max="24" width="8.81640625" hidden="0" customWidth="1"/>
    <col min="25" max="25" width="9.453125" hidden="0" customWidth="1"/>
    <col min="26" max="26" width="9.453125" hidden="0" customWidth="1"/>
  </cols>
  <sheetData>
    <row r="1" ht="18.649999999999999" customHeight="1">
      <c r="A1" s="183" t="s">
        <v>1744</v>
      </c>
      <c r="B1" s="184"/>
      <c r="C1" s="184"/>
      <c r="D1" s="184"/>
      <c r="E1" s="184"/>
      <c r="F1" s="184"/>
      <c r="G1" s="184"/>
      <c r="H1" s="184"/>
      <c r="I1" s="184"/>
      <c r="J1" s="184"/>
      <c r="K1" s="184"/>
      <c r="L1" s="184"/>
      <c r="M1" s="184"/>
      <c r="N1" s="184"/>
      <c r="O1" s="184"/>
      <c r="P1" s="184"/>
      <c r="Q1" s="184"/>
      <c r="R1" s="184"/>
      <c r="S1" s="184"/>
      <c r="T1" s="184"/>
      <c r="U1" s="184"/>
      <c r="V1" s="184"/>
      <c r="W1" s="184"/>
      <c r="X1" s="184"/>
      <c r="Y1" s="184"/>
      <c r="Z1" s="184"/>
    </row>
    <row r="2" ht="17.149999999999999" customHeight="1">
      <c r="A2" s="185" t="s">
        <v>1745</v>
      </c>
      <c r="B2" s="184"/>
      <c r="C2" s="184"/>
      <c r="D2" s="184"/>
      <c r="E2" s="184"/>
      <c r="F2" s="184"/>
      <c r="G2" s="184"/>
      <c r="H2" s="184"/>
      <c r="I2" s="184"/>
      <c r="J2" s="184"/>
      <c r="K2" s="184"/>
      <c r="L2" s="184"/>
      <c r="M2" s="184"/>
      <c r="N2" s="184"/>
      <c r="O2" s="184"/>
      <c r="P2" s="184"/>
      <c r="Q2" s="184"/>
      <c r="R2" s="184"/>
      <c r="S2" s="184"/>
      <c r="T2" s="184"/>
      <c r="U2" s="184"/>
      <c r="V2" s="184"/>
      <c r="W2" s="184"/>
      <c r="X2" s="184"/>
      <c r="Y2" s="184"/>
      <c r="Z2" s="184"/>
    </row>
    <row r="3">
      <c r="A3" s="184" t="s">
        <v>1746</v>
      </c>
      <c r="B3" s="184"/>
      <c r="C3" s="184"/>
      <c r="D3" s="184"/>
      <c r="E3" s="184"/>
      <c r="F3" s="184"/>
      <c r="G3" s="184"/>
      <c r="H3" s="184"/>
      <c r="I3" s="184"/>
      <c r="J3" s="184"/>
      <c r="K3" s="184"/>
      <c r="L3" s="184"/>
      <c r="M3" s="184"/>
      <c r="N3" s="184"/>
      <c r="O3" s="184"/>
      <c r="P3" s="184"/>
      <c r="Q3" s="184"/>
      <c r="R3" s="184"/>
      <c r="S3" s="184"/>
      <c r="T3" s="184"/>
      <c r="U3" s="184"/>
      <c r="V3" s="184"/>
      <c r="W3" s="184"/>
      <c r="X3" s="184"/>
      <c r="Y3" s="184"/>
      <c r="Z3" s="184"/>
    </row>
    <row r="4">
      <c r="A4" s="184" t="s">
        <v>1800</v>
      </c>
      <c r="B4" s="184"/>
      <c r="C4" s="184"/>
      <c r="D4" s="184"/>
      <c r="E4" s="184"/>
      <c r="F4" s="184"/>
      <c r="G4" s="184"/>
      <c r="H4" s="184"/>
      <c r="I4" s="184"/>
      <c r="J4" s="184"/>
      <c r="K4" s="184"/>
      <c r="L4" s="184"/>
      <c r="M4" s="184"/>
      <c r="N4" s="184"/>
      <c r="O4" s="184"/>
      <c r="P4" s="184"/>
      <c r="Q4" s="184"/>
      <c r="R4" s="184"/>
      <c r="S4" s="184"/>
      <c r="T4" s="184"/>
      <c r="U4" s="184"/>
      <c r="V4" s="184"/>
      <c r="W4" s="184"/>
      <c r="X4" s="184"/>
      <c r="Y4" s="184"/>
      <c r="Z4" s="184"/>
    </row>
    <row r="5">
      <c r="A5" s="122" t="s">
        <v>1813</v>
      </c>
      <c r="B5" s="63"/>
      <c r="C5" s="63"/>
      <c r="D5" s="63"/>
      <c r="E5" s="63"/>
      <c r="F5" s="63"/>
      <c r="G5" s="63"/>
      <c r="H5" s="63"/>
      <c r="I5" s="63"/>
      <c r="J5" s="63"/>
      <c r="K5" s="63"/>
      <c r="L5" s="63"/>
      <c r="M5" s="63"/>
      <c r="N5" s="63"/>
      <c r="O5" s="63"/>
      <c r="P5" s="63"/>
      <c r="Q5" s="63"/>
      <c r="R5" s="63"/>
      <c r="S5" s="63"/>
      <c r="T5" s="63"/>
      <c r="U5" s="63"/>
      <c r="V5" s="63"/>
      <c r="W5" s="63"/>
      <c r="X5" s="63"/>
      <c r="Y5" s="63"/>
    </row>
    <row r="6">
      <c r="A6" s="189" t="s">
        <v>819</v>
      </c>
      <c r="B6" s="189" t="s">
        <v>1792</v>
      </c>
      <c r="C6" s="190" t="s">
        <v>1801</v>
      </c>
      <c r="D6" s="190"/>
      <c r="E6" s="190"/>
      <c r="F6" s="190"/>
      <c r="G6" s="190"/>
      <c r="H6" s="190"/>
      <c r="I6" s="190"/>
      <c r="J6" s="190"/>
      <c r="K6" s="190"/>
      <c r="L6" s="190"/>
      <c r="M6" s="190"/>
      <c r="N6" s="190"/>
      <c r="O6" s="190" t="s">
        <v>1747</v>
      </c>
      <c r="P6" s="190"/>
      <c r="Q6" s="190"/>
      <c r="R6" s="190"/>
      <c r="S6" s="190"/>
      <c r="T6" s="190"/>
      <c r="U6" s="190"/>
      <c r="V6" s="190"/>
      <c r="W6" s="190"/>
      <c r="X6" s="190"/>
      <c r="Y6" s="190"/>
      <c r="Z6" s="190"/>
      <c r="AA6" s="189" t="s">
        <v>1879</v>
      </c>
      <c r="AB6" s="189"/>
      <c r="AC6" s="189"/>
      <c r="AD6" s="208" t="s">
        <v>1788</v>
      </c>
      <c r="AE6" s="209"/>
      <c r="AF6" s="210"/>
    </row>
    <row r="7">
      <c r="A7" s="189"/>
      <c r="B7" s="189"/>
      <c r="C7" s="190" t="s">
        <v>1748</v>
      </c>
      <c r="D7" s="190" t="s">
        <v>1749</v>
      </c>
      <c r="E7" s="190" t="s">
        <v>1750</v>
      </c>
      <c r="F7" s="190" t="s">
        <v>1751</v>
      </c>
      <c r="G7" s="190" t="s">
        <v>1752</v>
      </c>
      <c r="H7" s="190" t="s">
        <v>1753</v>
      </c>
      <c r="I7" s="190" t="s">
        <v>1754</v>
      </c>
      <c r="J7" s="190" t="s">
        <v>1755</v>
      </c>
      <c r="K7" s="190" t="s">
        <v>1756</v>
      </c>
      <c r="L7" s="190" t="s">
        <v>1757</v>
      </c>
      <c r="M7" s="190" t="s">
        <v>1758</v>
      </c>
      <c r="N7" s="190" t="s">
        <v>1759</v>
      </c>
      <c r="O7" s="190" t="s">
        <v>1748</v>
      </c>
      <c r="P7" s="190" t="s">
        <v>1749</v>
      </c>
      <c r="Q7" s="190" t="s">
        <v>1750</v>
      </c>
      <c r="R7" s="190" t="s">
        <v>1751</v>
      </c>
      <c r="S7" s="189" t="s">
        <v>1752</v>
      </c>
      <c r="T7" s="189" t="s">
        <v>1753</v>
      </c>
      <c r="U7" s="189" t="s">
        <v>1754</v>
      </c>
      <c r="V7" s="189" t="s">
        <v>1755</v>
      </c>
      <c r="W7" s="189" t="s">
        <v>1756</v>
      </c>
      <c r="X7" s="189" t="s">
        <v>1757</v>
      </c>
      <c r="Y7" s="189" t="s">
        <v>1758</v>
      </c>
      <c r="Z7" s="189" t="s">
        <v>1759</v>
      </c>
      <c r="AA7" s="189" t="s">
        <v>1748</v>
      </c>
      <c r="AB7" s="189" t="s">
        <v>1749</v>
      </c>
      <c r="AC7" s="189" t="s">
        <v>1750</v>
      </c>
      <c r="AD7" s="190" t="s">
        <v>1751</v>
      </c>
      <c r="AE7" s="190" t="s">
        <v>1752</v>
      </c>
      <c r="AF7" s="189" t="s">
        <v>1753</v>
      </c>
    </row>
    <row r="8">
      <c r="A8" s="184" t="s">
        <v>1760</v>
      </c>
      <c r="B8" s="104" t="s">
        <v>1761</v>
      </c>
      <c r="C8" s="104" t="n">
        <v>112.583</v>
      </c>
      <c r="D8" s="104" t="n">
        <v>112.961</v>
      </c>
      <c r="E8" s="104" t="n">
        <v>113.63200000000001</v>
      </c>
      <c r="F8" s="104" t="n">
        <v>114.238</v>
      </c>
      <c r="G8" s="104" t="n">
        <v>114.819</v>
      </c>
      <c r="H8" s="104" t="n">
        <v>115.458</v>
      </c>
      <c r="I8" s="104" t="n">
        <v>115.986</v>
      </c>
      <c r="J8" s="104" t="n">
        <v>116.444</v>
      </c>
      <c r="K8" s="104" t="n">
        <v>116.80800000000001</v>
      </c>
      <c r="L8" s="104" t="n">
        <v>117.479</v>
      </c>
      <c r="M8" s="104" t="n">
        <v>118.2</v>
      </c>
      <c r="N8" s="104" t="n">
        <v>118.84099999999999</v>
      </c>
      <c r="O8" s="104" t="n">
        <v>119.46899999999999</v>
      </c>
      <c r="P8" s="104" t="n">
        <v>120.178</v>
      </c>
      <c r="Q8" s="104" t="n">
        <v>121.321</v>
      </c>
      <c r="R8" s="104" t="n">
        <v>121.563</v>
      </c>
      <c r="S8" s="104" t="n">
        <v>122.3</v>
      </c>
      <c r="T8" s="104" t="n">
        <v>123.512</v>
      </c>
      <c r="U8" s="104" t="n">
        <v>123.39700000000001</v>
      </c>
      <c r="V8" s="104" t="n">
        <v>123.72799999999999</v>
      </c>
      <c r="W8" s="104" t="n">
        <v>124.154</v>
      </c>
      <c r="X8" s="104" t="n">
        <v>124.676</v>
      </c>
      <c r="Y8" s="104" t="n">
        <v>124.889</v>
      </c>
      <c r="Z8" s="104" t="n">
        <v>125.14100000000001</v>
      </c>
      <c r="AA8" s="104" t="n">
        <v>125.898</v>
      </c>
      <c r="AB8" s="104" t="n">
        <v>126.277</v>
      </c>
      <c r="AC8" s="104" t="n">
        <v>126.373</v>
      </c>
      <c r="AD8" s="75" t="n">
        <f>AC8*(1+AD30)^(1/12)</f>
        <v>126.60754039415305</v>
      </c>
      <c r="AE8" s="75" t="n">
        <f>AD8*(1+AE30)^(1/12)</f>
        <v>126.84251608062715</v>
      </c>
      <c r="AF8" s="75" t="n">
        <f>AE8*(1+AF30)^(1/12)</f>
        <v>127.07792786729767</v>
      </c>
    </row>
    <row r="9">
      <c r="A9" s="184" t="s">
        <v>1762</v>
      </c>
      <c r="B9" s="104" t="s">
        <v>1763</v>
      </c>
      <c r="C9" s="104" t="n">
        <v>95.314999999999998</v>
      </c>
      <c r="D9" s="104" t="n">
        <v>95.686999999999998</v>
      </c>
      <c r="E9" s="104" t="n">
        <v>96.406000000000006</v>
      </c>
      <c r="F9" s="104" t="n">
        <v>97.102000000000004</v>
      </c>
      <c r="G9" s="104" t="n">
        <v>97.861000000000004</v>
      </c>
      <c r="H9" s="104" t="n">
        <v>98.683999999999997</v>
      </c>
      <c r="I9" s="104" t="n">
        <v>99.159000000000006</v>
      </c>
      <c r="J9" s="104" t="n">
        <v>99.754999999999995</v>
      </c>
      <c r="K9" s="104" t="n">
        <v>100.149</v>
      </c>
      <c r="L9" s="104" t="n">
        <v>101.224</v>
      </c>
      <c r="M9" s="104" t="n">
        <v>101.938</v>
      </c>
      <c r="N9" s="104" t="n">
        <v>102.608</v>
      </c>
      <c r="O9" s="104" t="n">
        <v>103.54</v>
      </c>
      <c r="P9" s="104" t="n">
        <v>104.79</v>
      </c>
      <c r="Q9" s="104" t="n">
        <v>106.631</v>
      </c>
      <c r="R9" s="104" t="n">
        <v>106.443</v>
      </c>
      <c r="S9" s="104" t="n">
        <v>107.414</v>
      </c>
      <c r="T9" s="104" t="n">
        <v>109.154</v>
      </c>
      <c r="U9" s="104" t="n">
        <v>108.682</v>
      </c>
      <c r="V9" s="104" t="n">
        <v>108.316</v>
      </c>
      <c r="W9" s="104" t="n">
        <v>108.20699999999999</v>
      </c>
      <c r="X9" s="104" t="n">
        <v>108.621</v>
      </c>
      <c r="Y9" s="104" t="n">
        <v>108.361</v>
      </c>
      <c r="Z9" s="104" t="n">
        <v>107.81399999999999</v>
      </c>
      <c r="AA9" s="104" t="n">
        <v>108.435</v>
      </c>
      <c r="AB9" s="104" t="n">
        <v>108.596</v>
      </c>
      <c r="AC9" s="104" t="n">
        <v>108.35599999999999</v>
      </c>
      <c r="AD9" s="75"/>
      <c r="AE9" s="63"/>
      <c r="AF9" s="200"/>
    </row>
    <row r="10">
      <c r="A10" s="184" t="s">
        <v>1764</v>
      </c>
      <c r="B10" s="184" t="s">
        <v>1765</v>
      </c>
      <c r="C10" s="184" t="n">
        <v>86.924000000000007</v>
      </c>
      <c r="D10" s="184" t="n">
        <v>86.869</v>
      </c>
      <c r="E10" s="184" t="n">
        <v>87.171999999999997</v>
      </c>
      <c r="F10" s="184" t="n">
        <v>88.608000000000004</v>
      </c>
      <c r="G10" s="184" t="n">
        <v>90.114999999999995</v>
      </c>
      <c r="H10" s="184" t="n">
        <v>91.334999999999994</v>
      </c>
      <c r="I10" s="184" t="n">
        <v>91.619</v>
      </c>
      <c r="J10" s="184" t="n">
        <v>92.432000000000002</v>
      </c>
      <c r="K10" s="184" t="n">
        <v>92.543000000000006</v>
      </c>
      <c r="L10" s="184" t="n">
        <v>93.463999999999999</v>
      </c>
      <c r="M10" s="184" t="n">
        <v>93.86</v>
      </c>
      <c r="N10" s="184" t="n">
        <v>94.763000000000005</v>
      </c>
      <c r="O10" s="184" t="n">
        <v>95.872</v>
      </c>
      <c r="P10" s="184" t="n">
        <v>96.036000000000001</v>
      </c>
      <c r="Q10" s="184" t="n">
        <v>95.870999999999995</v>
      </c>
      <c r="R10" s="184" t="n">
        <v>96.034999999999997</v>
      </c>
      <c r="S10" s="184" t="n">
        <v>96.397999999999996</v>
      </c>
      <c r="T10" s="184" t="n">
        <v>97.09</v>
      </c>
      <c r="U10" s="184" t="n">
        <v>96.88</v>
      </c>
      <c r="V10" s="184" t="n">
        <v>97.346999999999994</v>
      </c>
      <c r="W10" s="184" t="n">
        <v>97.781999999999996</v>
      </c>
      <c r="X10" s="184" t="n">
        <v>97.399000000000001</v>
      </c>
      <c r="Y10" s="184" t="n">
        <v>96.847999999999999</v>
      </c>
      <c r="Z10" s="184" t="n">
        <v>96.632000000000005</v>
      </c>
      <c r="AA10" s="184" t="n">
        <v>96.88</v>
      </c>
      <c r="AB10" s="184" t="n">
        <v>96.704999999999998</v>
      </c>
      <c r="AC10" s="184" t="n">
        <v>96.626999999999995</v>
      </c>
      <c r="AD10" s="75"/>
      <c r="AE10" s="63"/>
      <c r="AF10" s="200"/>
    </row>
    <row r="11">
      <c r="A11" s="184" t="s">
        <v>1766</v>
      </c>
      <c r="B11" s="184" t="s">
        <v>1767</v>
      </c>
      <c r="C11" s="184" t="n">
        <v>99.802000000000007</v>
      </c>
      <c r="D11" s="184" t="n">
        <v>100.465</v>
      </c>
      <c r="E11" s="184" t="n">
        <v>101.476</v>
      </c>
      <c r="F11" s="184" t="n">
        <v>101.63200000000001</v>
      </c>
      <c r="G11" s="184" t="n">
        <v>101.855</v>
      </c>
      <c r="H11" s="184" t="n">
        <v>102.4</v>
      </c>
      <c r="I11" s="184" t="n">
        <v>103</v>
      </c>
      <c r="J11" s="184" t="n">
        <v>103.449</v>
      </c>
      <c r="K11" s="184" t="n">
        <v>104.024</v>
      </c>
      <c r="L11" s="184" t="n">
        <v>105.19</v>
      </c>
      <c r="M11" s="184" t="n">
        <v>106.107</v>
      </c>
      <c r="N11" s="184" t="n">
        <v>106.61</v>
      </c>
      <c r="O11" s="184" t="n">
        <v>107.404</v>
      </c>
      <c r="P11" s="184" t="n">
        <v>109.376</v>
      </c>
      <c r="Q11" s="184" t="n">
        <v>112.557</v>
      </c>
      <c r="R11" s="184" t="n">
        <v>112.134</v>
      </c>
      <c r="S11" s="184" t="n">
        <v>113.511</v>
      </c>
      <c r="T11" s="184" t="n">
        <v>115.94</v>
      </c>
      <c r="U11" s="184" t="n">
        <v>115.297</v>
      </c>
      <c r="V11" s="184" t="n">
        <v>114.367</v>
      </c>
      <c r="W11" s="184" t="n">
        <v>113.89</v>
      </c>
      <c r="X11" s="184" t="n">
        <v>114.84099999999999</v>
      </c>
      <c r="Y11" s="184" t="n">
        <v>114.78</v>
      </c>
      <c r="Z11" s="184" t="n">
        <v>114.017</v>
      </c>
      <c r="AA11" s="184" t="n">
        <v>114.884</v>
      </c>
      <c r="AB11" s="184" t="n">
        <v>115.27800000000001</v>
      </c>
      <c r="AC11" s="184" t="n">
        <v>114.929</v>
      </c>
      <c r="AD11" s="75"/>
      <c r="AE11" s="63"/>
      <c r="AF11" s="200"/>
    </row>
    <row r="12">
      <c r="A12" s="184" t="s">
        <v>1768</v>
      </c>
      <c r="B12" s="104" t="s">
        <v>1769</v>
      </c>
      <c r="C12" s="104" t="n">
        <v>121.786</v>
      </c>
      <c r="D12" s="104" t="n">
        <v>122.16500000000001</v>
      </c>
      <c r="E12" s="104" t="n">
        <v>122.792</v>
      </c>
      <c r="F12" s="104" t="n">
        <v>123.324</v>
      </c>
      <c r="G12" s="104" t="n">
        <v>123.773</v>
      </c>
      <c r="H12" s="104" t="n">
        <v>124.277</v>
      </c>
      <c r="I12" s="104" t="n">
        <v>124.831</v>
      </c>
      <c r="J12" s="104" t="n">
        <v>125.19199999999999</v>
      </c>
      <c r="K12" s="104" t="n">
        <v>125.53100000000001</v>
      </c>
      <c r="L12" s="104" t="n">
        <v>125.92700000000001</v>
      </c>
      <c r="M12" s="104" t="n">
        <v>126.64100000000001</v>
      </c>
      <c r="N12" s="104" t="n">
        <v>127.253</v>
      </c>
      <c r="O12" s="104" t="n">
        <v>127.672</v>
      </c>
      <c r="P12" s="104" t="n">
        <v>128.01499999999999</v>
      </c>
      <c r="Q12" s="104" t="n">
        <v>128.69</v>
      </c>
      <c r="R12" s="104" t="n">
        <v>129.20400000000001</v>
      </c>
      <c r="S12" s="104" t="n">
        <v>129.78</v>
      </c>
      <c r="T12" s="104" t="n">
        <v>130.63900000000001</v>
      </c>
      <c r="U12" s="104" t="n">
        <v>130.75299999999999</v>
      </c>
      <c r="V12" s="104" t="n">
        <v>131.51900000000001</v>
      </c>
      <c r="W12" s="104" t="n">
        <v>132.27500000000001</v>
      </c>
      <c r="X12" s="104" t="n">
        <v>132.85599999999999</v>
      </c>
      <c r="Y12" s="104" t="n">
        <v>133.364</v>
      </c>
      <c r="Z12" s="104" t="n">
        <v>134.10900000000001</v>
      </c>
      <c r="AA12" s="104" t="n">
        <v>134.941</v>
      </c>
      <c r="AB12" s="104" t="n">
        <v>135.45400000000001</v>
      </c>
      <c r="AC12" s="104" t="n">
        <v>135.761</v>
      </c>
      <c r="AD12" s="75"/>
      <c r="AE12" s="63"/>
      <c r="AF12" s="200"/>
    </row>
    <row r="13">
      <c r="A13" s="184" t="s">
        <v>1792</v>
      </c>
      <c r="B13" s="184" t="s">
        <v>1770</v>
      </c>
      <c r="C13" s="184" t="s">
        <v>1792</v>
      </c>
      <c r="D13" s="184" t="s">
        <v>1792</v>
      </c>
      <c r="E13" s="184" t="s">
        <v>1792</v>
      </c>
      <c r="F13" s="184" t="s">
        <v>1792</v>
      </c>
      <c r="G13" s="184" t="s">
        <v>1792</v>
      </c>
      <c r="H13" s="184" t="s">
        <v>1792</v>
      </c>
      <c r="I13" s="184" t="s">
        <v>1792</v>
      </c>
      <c r="J13" s="184" t="s">
        <v>1792</v>
      </c>
      <c r="K13" s="184" t="s">
        <v>1792</v>
      </c>
      <c r="L13" s="184" t="s">
        <v>1792</v>
      </c>
      <c r="M13" s="184" t="s">
        <v>1792</v>
      </c>
      <c r="N13" s="184" t="s">
        <v>1792</v>
      </c>
      <c r="O13" s="184" t="s">
        <v>1792</v>
      </c>
      <c r="P13" s="184" t="s">
        <v>1792</v>
      </c>
      <c r="Q13" s="184" t="s">
        <v>1792</v>
      </c>
      <c r="R13" s="184" t="s">
        <v>1792</v>
      </c>
      <c r="S13" s="184" t="s">
        <v>1895</v>
      </c>
      <c r="T13" s="184" t="s">
        <v>1895</v>
      </c>
      <c r="U13" s="184" t="s">
        <v>1895</v>
      </c>
      <c r="V13" s="184" t="s">
        <v>1895</v>
      </c>
      <c r="W13" s="184" t="s">
        <v>1895</v>
      </c>
      <c r="X13" s="184" t="s">
        <v>1895</v>
      </c>
      <c r="Y13" s="184" t="s">
        <v>1895</v>
      </c>
      <c r="Z13" s="184" t="s">
        <v>1895</v>
      </c>
      <c r="AA13" s="184" t="s">
        <v>1895</v>
      </c>
      <c r="AB13" s="184" t="s">
        <v>1895</v>
      </c>
      <c r="AC13" s="184" t="s">
        <v>1895</v>
      </c>
      <c r="AD13" s="75"/>
      <c r="AE13" s="63"/>
      <c r="AF13" s="200"/>
    </row>
    <row r="14">
      <c r="A14" s="184" t="s">
        <v>1771</v>
      </c>
      <c r="B14" s="184" t="s">
        <v>1772</v>
      </c>
      <c r="C14" s="184" t="n">
        <v>114.782</v>
      </c>
      <c r="D14" s="184" t="n">
        <v>114.97499999999999</v>
      </c>
      <c r="E14" s="184" t="n">
        <v>115.45699999999999</v>
      </c>
      <c r="F14" s="184" t="n">
        <v>116.18600000000001</v>
      </c>
      <c r="G14" s="184" t="n">
        <v>116.78700000000001</v>
      </c>
      <c r="H14" s="184" t="n">
        <v>117.349</v>
      </c>
      <c r="I14" s="184" t="n">
        <v>117.81100000000001</v>
      </c>
      <c r="J14" s="184" t="n">
        <v>118.199</v>
      </c>
      <c r="K14" s="184" t="n">
        <v>118.446</v>
      </c>
      <c r="L14" s="184" t="n">
        <v>118.929</v>
      </c>
      <c r="M14" s="184" t="n">
        <v>119.54300000000001</v>
      </c>
      <c r="N14" s="184" t="n">
        <v>120.193</v>
      </c>
      <c r="O14" s="184" t="n">
        <v>120.761</v>
      </c>
      <c r="P14" s="184" t="n">
        <v>121.205</v>
      </c>
      <c r="Q14" s="184" t="n">
        <v>121.651</v>
      </c>
      <c r="R14" s="184" t="n">
        <v>122.03</v>
      </c>
      <c r="S14" s="184" t="n">
        <v>122.488</v>
      </c>
      <c r="T14" s="184" t="n">
        <v>123.258</v>
      </c>
      <c r="U14" s="184" t="n">
        <v>123.352</v>
      </c>
      <c r="V14" s="184" t="n">
        <v>124.03100000000001</v>
      </c>
      <c r="W14" s="184" t="n">
        <v>124.607</v>
      </c>
      <c r="X14" s="184" t="n">
        <v>124.998</v>
      </c>
      <c r="Y14" s="184" t="n">
        <v>125.277</v>
      </c>
      <c r="Z14" s="184" t="n">
        <v>125.746</v>
      </c>
      <c r="AA14" s="184" t="n">
        <v>126.449</v>
      </c>
      <c r="AB14" s="184" t="n">
        <v>126.88800000000001</v>
      </c>
      <c r="AC14" s="184" t="n">
        <v>127.244</v>
      </c>
      <c r="AD14" s="75"/>
      <c r="AE14" s="63"/>
      <c r="AF14" s="200"/>
    </row>
    <row r="15">
      <c r="A15" s="184" t="s">
        <v>1773</v>
      </c>
      <c r="B15" s="184" t="s">
        <v>1774</v>
      </c>
      <c r="C15" s="184" t="n">
        <v>108.717</v>
      </c>
      <c r="D15" s="184" t="n">
        <v>109.011</v>
      </c>
      <c r="E15" s="184" t="n">
        <v>109.259</v>
      </c>
      <c r="F15" s="184" t="n">
        <v>109.633</v>
      </c>
      <c r="G15" s="184" t="n">
        <v>109.985</v>
      </c>
      <c r="H15" s="184" t="n">
        <v>110.67</v>
      </c>
      <c r="I15" s="184" t="n">
        <v>111.321</v>
      </c>
      <c r="J15" s="184" t="n">
        <v>111.783</v>
      </c>
      <c r="K15" s="184" t="n">
        <v>112.94499999999999</v>
      </c>
      <c r="L15" s="184" t="n">
        <v>113.773</v>
      </c>
      <c r="M15" s="184" t="n">
        <v>114.502</v>
      </c>
      <c r="N15" s="184" t="n">
        <v>114.864</v>
      </c>
      <c r="O15" s="184" t="n">
        <v>115.857</v>
      </c>
      <c r="P15" s="184" t="n">
        <v>117.517</v>
      </c>
      <c r="Q15" s="184" t="n">
        <v>119.119</v>
      </c>
      <c r="R15" s="184" t="n">
        <v>120.371</v>
      </c>
      <c r="S15" s="184" t="n">
        <v>121.849</v>
      </c>
      <c r="T15" s="184" t="n">
        <v>123.053</v>
      </c>
      <c r="U15" s="184" t="n">
        <v>124.623</v>
      </c>
      <c r="V15" s="184" t="n">
        <v>125.58799999999999</v>
      </c>
      <c r="W15" s="184" t="n">
        <v>126.366</v>
      </c>
      <c r="X15" s="184" t="n">
        <v>127.04300000000001</v>
      </c>
      <c r="Y15" s="184" t="n">
        <v>127.66200000000001</v>
      </c>
      <c r="Z15" s="184" t="n">
        <v>128.17500000000001</v>
      </c>
      <c r="AA15" s="184" t="n">
        <v>128.68199999999999</v>
      </c>
      <c r="AB15" s="184" t="n">
        <v>128.95599999999999</v>
      </c>
      <c r="AC15" s="184" t="n">
        <v>128.708</v>
      </c>
      <c r="AD15" s="75"/>
      <c r="AE15" s="63"/>
      <c r="AF15" s="200"/>
    </row>
    <row r="16">
      <c r="A16" s="184" t="s">
        <v>1775</v>
      </c>
      <c r="B16" s="184" t="s">
        <v>1776</v>
      </c>
      <c r="C16" s="184" t="n">
        <v>83.465999999999994</v>
      </c>
      <c r="D16" s="184" t="n">
        <v>87.337000000000003</v>
      </c>
      <c r="E16" s="184" t="n">
        <v>92.162000000000006</v>
      </c>
      <c r="F16" s="184" t="n">
        <v>90.917000000000002</v>
      </c>
      <c r="G16" s="184" t="n">
        <v>91.519000000000005</v>
      </c>
      <c r="H16" s="184" t="n">
        <v>93.471000000000004</v>
      </c>
      <c r="I16" s="184" t="n">
        <v>95.004000000000005</v>
      </c>
      <c r="J16" s="184" t="n">
        <v>96.728999999999999</v>
      </c>
      <c r="K16" s="184" t="n">
        <v>97.88</v>
      </c>
      <c r="L16" s="184" t="n">
        <v>101.735</v>
      </c>
      <c r="M16" s="184" t="n">
        <v>104.42400000000001</v>
      </c>
      <c r="N16" s="184" t="n">
        <v>105.376</v>
      </c>
      <c r="O16" s="184" t="n">
        <v>106.527</v>
      </c>
      <c r="P16" s="184" t="n">
        <v>110.572</v>
      </c>
      <c r="Q16" s="184" t="n">
        <v>123.81</v>
      </c>
      <c r="R16" s="184" t="n">
        <v>119.991</v>
      </c>
      <c r="S16" s="184" t="n">
        <v>124.726</v>
      </c>
      <c r="T16" s="184" t="n">
        <v>134.256</v>
      </c>
      <c r="U16" s="184" t="n">
        <v>127.651</v>
      </c>
      <c r="V16" s="184" t="n">
        <v>120.47499999999999</v>
      </c>
      <c r="W16" s="184" t="n">
        <v>117.581</v>
      </c>
      <c r="X16" s="184" t="n">
        <v>120.31399999999999</v>
      </c>
      <c r="Y16" s="184" t="n">
        <v>118.64700000000001</v>
      </c>
      <c r="Z16" s="184" t="n">
        <v>114.42</v>
      </c>
      <c r="AA16" s="184" t="n">
        <v>116.61</v>
      </c>
      <c r="AB16" s="184" t="n">
        <v>115.98399999999999</v>
      </c>
      <c r="AC16" s="184" t="n">
        <v>111.682</v>
      </c>
      <c r="AD16" s="75"/>
      <c r="AE16" s="63"/>
      <c r="AF16" s="200"/>
    </row>
    <row r="17">
      <c r="A17" s="184" t="s">
        <v>1777</v>
      </c>
      <c r="B17" s="184" t="s">
        <v>1778</v>
      </c>
      <c r="C17" s="184" t="n">
        <v>109.682</v>
      </c>
      <c r="D17" s="184" t="n">
        <v>110.125</v>
      </c>
      <c r="E17" s="184" t="n">
        <v>110.774</v>
      </c>
      <c r="F17" s="184" t="n">
        <v>111.247</v>
      </c>
      <c r="G17" s="184" t="n">
        <v>111.73399999999999</v>
      </c>
      <c r="H17" s="184" t="n">
        <v>112.292</v>
      </c>
      <c r="I17" s="184" t="n">
        <v>112.818</v>
      </c>
      <c r="J17" s="184" t="n">
        <v>113.22199999999999</v>
      </c>
      <c r="K17" s="184" t="n">
        <v>113.54300000000001</v>
      </c>
      <c r="L17" s="184" t="n">
        <v>114.292</v>
      </c>
      <c r="M17" s="184" t="n">
        <v>114.9</v>
      </c>
      <c r="N17" s="184" t="n">
        <v>115.499</v>
      </c>
      <c r="O17" s="184" t="n">
        <v>116.179</v>
      </c>
      <c r="P17" s="184" t="n">
        <v>117.042</v>
      </c>
      <c r="Q17" s="184" t="n">
        <v>118.312</v>
      </c>
      <c r="R17" s="184" t="n">
        <v>118.494</v>
      </c>
      <c r="S17" s="184" t="n">
        <v>119.295</v>
      </c>
      <c r="T17" s="184" t="n">
        <v>120.56100000000001</v>
      </c>
      <c r="U17" s="184" t="n">
        <v>120.541</v>
      </c>
      <c r="V17" s="184" t="n">
        <v>120.72799999999999</v>
      </c>
      <c r="W17" s="184" t="n">
        <v>121.08499999999999</v>
      </c>
      <c r="X17" s="184" t="n">
        <v>121.65600000000001</v>
      </c>
      <c r="Y17" s="184" t="n">
        <v>121.744</v>
      </c>
      <c r="Z17" s="184" t="n">
        <v>121.983</v>
      </c>
      <c r="AA17" s="184" t="n">
        <v>122.66200000000001</v>
      </c>
      <c r="AB17" s="184" t="n">
        <v>123.083</v>
      </c>
      <c r="AC17" s="184" t="n">
        <v>123.26</v>
      </c>
      <c r="AD17" s="75"/>
      <c r="AE17" s="63"/>
      <c r="AF17" s="200"/>
    </row>
    <row r="18">
      <c r="A18" s="184" t="s">
        <v>1779</v>
      </c>
      <c r="B18" s="184" t="s">
        <v>1780</v>
      </c>
      <c r="C18" s="184" t="n">
        <v>111.714</v>
      </c>
      <c r="D18" s="184" t="n">
        <v>111.956</v>
      </c>
      <c r="E18" s="184" t="n">
        <v>112.386</v>
      </c>
      <c r="F18" s="184" t="n">
        <v>112.97499999999999</v>
      </c>
      <c r="G18" s="184" t="n">
        <v>113.47</v>
      </c>
      <c r="H18" s="184" t="n">
        <v>113.92700000000001</v>
      </c>
      <c r="I18" s="184" t="n">
        <v>114.377</v>
      </c>
      <c r="J18" s="184" t="n">
        <v>114.691</v>
      </c>
      <c r="K18" s="184" t="n">
        <v>114.873</v>
      </c>
      <c r="L18" s="184" t="n">
        <v>115.42</v>
      </c>
      <c r="M18" s="184" t="n">
        <v>115.887</v>
      </c>
      <c r="N18" s="184" t="n">
        <v>116.489</v>
      </c>
      <c r="O18" s="184" t="n">
        <v>117.11</v>
      </c>
      <c r="P18" s="184" t="n">
        <v>117.697</v>
      </c>
      <c r="Q18" s="184" t="n">
        <v>118.19499999999999</v>
      </c>
      <c r="R18" s="184" t="n">
        <v>118.52200000000001</v>
      </c>
      <c r="S18" s="184" t="n">
        <v>119.01600000000001</v>
      </c>
      <c r="T18" s="184" t="n">
        <v>119.785</v>
      </c>
      <c r="U18" s="184" t="n">
        <v>120.018</v>
      </c>
      <c r="V18" s="184" t="n">
        <v>120.58</v>
      </c>
      <c r="W18" s="184" t="n">
        <v>121.09699999999999</v>
      </c>
      <c r="X18" s="184" t="n">
        <v>121.527</v>
      </c>
      <c r="Y18" s="184" t="n">
        <v>121.67100000000001</v>
      </c>
      <c r="Z18" s="184" t="n">
        <v>122.15600000000001</v>
      </c>
      <c r="AA18" s="184" t="n">
        <v>122.761</v>
      </c>
      <c r="AB18" s="184" t="n">
        <v>123.25700000000001</v>
      </c>
      <c r="AC18" s="184" t="n">
        <v>123.742</v>
      </c>
      <c r="AD18" s="201"/>
      <c r="AE18" s="64"/>
      <c r="AF18" s="202"/>
    </row>
    <row r="19" ht="15.65" customHeight="1">
      <c r="A19" s="186" t="s">
        <v>1781</v>
      </c>
      <c r="B19" s="63"/>
      <c r="C19" s="63"/>
      <c r="D19" s="63"/>
      <c r="E19" s="63"/>
      <c r="F19" s="63"/>
      <c r="G19" s="63"/>
      <c r="H19" s="63"/>
      <c r="I19" s="63"/>
      <c r="J19" s="63"/>
      <c r="K19" s="63"/>
      <c r="L19" s="63"/>
      <c r="M19" s="63"/>
      <c r="N19" s="63"/>
      <c r="O19" s="63"/>
      <c r="P19" s="63"/>
      <c r="Q19" s="63"/>
      <c r="R19" s="63"/>
      <c r="S19" s="63"/>
      <c r="T19" s="63"/>
      <c r="U19" s="63"/>
      <c r="V19" s="63"/>
      <c r="W19" s="63"/>
      <c r="X19" s="63"/>
      <c r="Y19" s="63"/>
      <c r="Z19" s="63"/>
      <c r="AA19" s="63"/>
    </row>
    <row r="20">
      <c r="A20" s="187" t="s">
        <v>1782</v>
      </c>
      <c r="B20" s="63"/>
      <c r="C20" s="63"/>
      <c r="D20" s="63"/>
      <c r="E20" s="63"/>
      <c r="F20" s="63"/>
      <c r="G20" s="63"/>
      <c r="H20" s="63"/>
      <c r="I20" s="63"/>
      <c r="J20" s="63"/>
      <c r="K20" s="63"/>
      <c r="L20" s="63"/>
      <c r="M20" s="63"/>
      <c r="N20" s="63"/>
      <c r="O20" s="63"/>
      <c r="P20" s="63"/>
      <c r="Q20" s="63"/>
      <c r="R20" s="63"/>
      <c r="S20" s="63"/>
      <c r="T20" s="63"/>
      <c r="U20" s="63"/>
      <c r="V20" s="63"/>
      <c r="W20" s="63"/>
      <c r="X20" s="63"/>
      <c r="Y20" s="63"/>
      <c r="Z20" s="63"/>
      <c r="AA20" s="63"/>
    </row>
    <row r="21">
      <c r="A21" s="187" t="s">
        <v>1783</v>
      </c>
      <c r="B21" s="63"/>
      <c r="C21" s="63"/>
      <c r="D21" s="63"/>
      <c r="E21" s="63"/>
      <c r="F21" s="63"/>
      <c r="G21" s="63"/>
      <c r="H21" s="63"/>
      <c r="I21" s="63"/>
      <c r="J21" s="63"/>
      <c r="K21" s="63"/>
      <c r="L21" s="63"/>
      <c r="M21" s="63"/>
      <c r="N21" s="63"/>
      <c r="O21" s="63"/>
      <c r="P21" s="63"/>
      <c r="Q21" s="63"/>
      <c r="R21" s="63"/>
      <c r="S21" s="63"/>
      <c r="T21" s="63"/>
      <c r="U21" s="63"/>
      <c r="V21" s="63"/>
      <c r="W21" s="63"/>
      <c r="X21" s="63"/>
      <c r="Y21" s="63"/>
      <c r="Z21" s="63"/>
      <c r="AA21" s="63"/>
    </row>
    <row r="22">
      <c r="A22" s="187" t="s">
        <v>1784</v>
      </c>
      <c r="B22" s="63"/>
      <c r="C22" s="63"/>
      <c r="D22" s="63"/>
      <c r="E22" s="63"/>
      <c r="F22" s="63"/>
      <c r="G22" s="63"/>
      <c r="H22" s="63"/>
      <c r="I22" s="63"/>
      <c r="J22" s="63"/>
      <c r="K22" s="63"/>
      <c r="L22" s="63"/>
      <c r="M22" s="63"/>
      <c r="N22" s="63"/>
      <c r="O22" s="63"/>
      <c r="P22" s="63"/>
      <c r="Q22" s="63"/>
      <c r="R22" s="63"/>
      <c r="S22" s="63"/>
      <c r="T22" s="63"/>
      <c r="U22" s="63"/>
      <c r="V22" s="63"/>
      <c r="W22" s="63"/>
      <c r="X22" s="63"/>
      <c r="Y22" s="63"/>
      <c r="Z22" s="63"/>
      <c r="AA22" s="63"/>
    </row>
    <row r="23">
      <c r="A23" s="187"/>
    </row>
    <row r="24">
      <c r="A24" s="187"/>
    </row>
    <row r="25">
      <c r="A25" s="187"/>
    </row>
    <row r="26">
      <c r="A26" s="187"/>
      <c r="G26" s="188" t="s">
        <v>1785</v>
      </c>
      <c r="H26" s="188"/>
      <c r="I26" s="188"/>
      <c r="J26" s="188"/>
      <c r="K26" s="188"/>
      <c r="L26" s="188"/>
      <c r="M26" s="188"/>
      <c r="N26" s="188"/>
      <c r="O26" s="188"/>
      <c r="P26" s="188"/>
      <c r="Q26" s="188"/>
      <c r="R26" s="188"/>
      <c r="S26" s="188"/>
      <c r="T26" s="188"/>
      <c r="U26" s="188"/>
      <c r="V26" s="188"/>
      <c r="W26" s="188"/>
      <c r="X26" s="188"/>
      <c r="Y26" s="188"/>
      <c r="Z26" s="188"/>
      <c r="AA26" s="188"/>
      <c r="AB26" s="188"/>
      <c r="AC26" s="188"/>
      <c r="AD26" s="188"/>
      <c r="AE26" s="188"/>
      <c r="AF26" s="188"/>
    </row>
    <row r="27">
      <c r="A27" s="187"/>
      <c r="B27" s="198" t="s">
        <v>1785</v>
      </c>
      <c r="C27" s="181" t="s">
        <v>280</v>
      </c>
      <c r="D27" s="181"/>
      <c r="E27" s="181"/>
      <c r="F27" s="181"/>
      <c r="G27" s="181"/>
      <c r="H27" s="181"/>
      <c r="I27" s="181"/>
      <c r="J27" s="181"/>
      <c r="K27" s="181"/>
      <c r="L27" s="181"/>
      <c r="M27" s="181"/>
      <c r="N27" s="181"/>
      <c r="O27" s="181"/>
      <c r="P27" s="181"/>
      <c r="Q27" s="181"/>
      <c r="R27" s="181"/>
      <c r="S27" s="181"/>
      <c r="T27" s="181"/>
      <c r="U27" s="181"/>
      <c r="V27" s="181"/>
      <c r="W27" s="181"/>
      <c r="X27" s="181"/>
      <c r="Y27" s="181"/>
      <c r="Z27" s="181"/>
      <c r="AA27" s="181"/>
      <c r="AB27" s="181"/>
      <c r="AC27" s="181"/>
      <c r="AD27" s="204" t="s">
        <v>1793</v>
      </c>
    </row>
    <row r="28">
      <c r="A28" s="187"/>
      <c r="C28" s="181" t="n">
        <v>2021</v>
      </c>
      <c r="D28" s="181"/>
      <c r="E28" s="181"/>
      <c r="F28" s="181"/>
      <c r="G28" s="181"/>
      <c r="H28" s="181"/>
      <c r="I28" s="181"/>
      <c r="J28" s="181"/>
      <c r="K28" s="181"/>
      <c r="L28" s="181"/>
      <c r="M28" s="181"/>
      <c r="N28" s="181"/>
      <c r="O28" s="181" t="n">
        <v>2022</v>
      </c>
      <c r="P28" s="181"/>
      <c r="Q28" s="181"/>
      <c r="R28" s="181"/>
      <c r="S28" s="181"/>
      <c r="T28" s="181"/>
      <c r="U28" s="181"/>
      <c r="V28" s="181"/>
      <c r="W28" s="181"/>
      <c r="X28" s="181"/>
      <c r="Y28" s="181"/>
      <c r="Z28" s="181"/>
      <c r="AA28" s="181"/>
      <c r="AB28" s="181"/>
      <c r="AC28" s="181"/>
      <c r="AD28" s="204"/>
      <c r="AE28" s="63"/>
      <c r="AF28" s="63"/>
      <c r="AG28" s="63"/>
    </row>
    <row r="29">
      <c r="A29" s="187"/>
      <c r="C29" s="189" t="s">
        <v>1748</v>
      </c>
      <c r="D29" s="189" t="s">
        <v>1749</v>
      </c>
      <c r="E29" s="189" t="s">
        <v>1750</v>
      </c>
      <c r="F29" s="189" t="s">
        <v>1751</v>
      </c>
      <c r="G29" s="189" t="s">
        <v>1752</v>
      </c>
      <c r="H29" s="189" t="s">
        <v>1753</v>
      </c>
      <c r="I29" s="189" t="s">
        <v>1754</v>
      </c>
      <c r="J29" s="189" t="s">
        <v>1755</v>
      </c>
      <c r="K29" s="189" t="s">
        <v>1756</v>
      </c>
      <c r="L29" s="189" t="s">
        <v>1757</v>
      </c>
      <c r="M29" s="189" t="s">
        <v>1758</v>
      </c>
      <c r="N29" s="189" t="s">
        <v>1759</v>
      </c>
      <c r="O29" s="189" t="s">
        <v>1748</v>
      </c>
      <c r="P29" s="189" t="s">
        <v>1749</v>
      </c>
      <c r="Q29" s="189" t="s">
        <v>1750</v>
      </c>
      <c r="R29" s="189" t="s">
        <v>1751</v>
      </c>
      <c r="S29" s="189" t="s">
        <v>1752</v>
      </c>
      <c r="T29" s="189" t="s">
        <v>1753</v>
      </c>
      <c r="U29" s="189" t="s">
        <v>1754</v>
      </c>
      <c r="V29" s="189" t="s">
        <v>1755</v>
      </c>
      <c r="W29" s="189" t="s">
        <v>1756</v>
      </c>
      <c r="X29" s="189" t="s">
        <v>1757</v>
      </c>
      <c r="Y29" s="189" t="s">
        <v>1758</v>
      </c>
      <c r="Z29" s="193"/>
      <c r="AA29" s="193"/>
      <c r="AB29" s="193"/>
      <c r="AC29" s="193"/>
      <c r="AD29" s="199" t="s">
        <v>1759</v>
      </c>
      <c r="AE29" s="196" t="s">
        <v>1748</v>
      </c>
      <c r="AF29" s="196" t="s">
        <v>1749</v>
      </c>
      <c r="AG29" s="63"/>
      <c r="AH29" s="104" t="s">
        <v>1789</v>
      </c>
      <c r="AI29" s="63"/>
    </row>
    <row r="30">
      <c r="A30" s="187"/>
      <c r="B30" s="104" t="s">
        <v>1761</v>
      </c>
      <c r="D30" s="197" t="n">
        <f>(D8/C8)^(12)-1</f>
        <v>4.1042680162006073E-2</v>
      </c>
      <c r="E30" s="197" t="n">
        <f t="shared" ref="E30:Z30" si="0">(E8/D8)^(12)-1</f>
        <v>7.3656770386894443E-2</v>
      </c>
      <c r="F30" s="197" t="n">
        <f t="shared" si="0"/>
        <v>6.5906931976990268E-2</v>
      </c>
      <c r="G30" s="197" t="n">
        <f t="shared" si="0"/>
        <v>6.2766918615354106E-2</v>
      </c>
      <c r="H30" s="197" t="n">
        <f t="shared" si="0"/>
        <v>6.8865947836563857E-2</v>
      </c>
      <c r="I30" s="197" t="n">
        <f t="shared" si="0"/>
        <v>5.6278625527978576E-2</v>
      </c>
      <c r="J30" s="197" t="n">
        <f t="shared" si="0"/>
        <v>4.8427810693439044E-2</v>
      </c>
      <c r="K30" s="197" t="n">
        <f t="shared" si="0"/>
        <v>3.8163290994450927E-2</v>
      </c>
      <c r="L30" s="197" t="n">
        <f t="shared" si="0"/>
        <v>7.1153811599884431E-2</v>
      </c>
      <c r="M30" s="197" t="n">
        <f t="shared" si="0"/>
        <v>7.6184730021106928E-2</v>
      </c>
      <c r="N30" s="197" t="n">
        <f t="shared" si="0"/>
        <v>6.7052658631531425E-2</v>
      </c>
      <c r="O30" s="197" t="n">
        <f t="shared" si="0"/>
        <v>6.5288334451285346E-2</v>
      </c>
      <c r="P30" s="197" t="n">
        <f t="shared" si="0"/>
        <v>7.3586210362064142E-2</v>
      </c>
      <c r="Q30" s="197" t="n">
        <f t="shared" si="0"/>
        <v>0.12029425742902733</v>
      </c>
      <c r="R30" s="197" t="n">
        <f t="shared" si="0"/>
        <v>2.420085779508252E-2</v>
      </c>
      <c r="S30" s="197" t="n">
        <f t="shared" si="0"/>
        <v>7.5228018520828943E-2</v>
      </c>
      <c r="T30" s="197" t="n">
        <f t="shared" si="0"/>
        <v>0.12562146420345077</v>
      </c>
      <c r="U30" s="197" t="n">
        <f t="shared" si="0"/>
        <v>-1.1115964136614309E-2</v>
      </c>
      <c r="V30" s="197" t="n">
        <f t="shared" si="0"/>
        <v>3.26679483742216E-2</v>
      </c>
      <c r="W30" s="197" t="n">
        <f t="shared" si="0"/>
        <v>4.210788235244034E-2</v>
      </c>
      <c r="X30" s="197" t="n">
        <f t="shared" si="0"/>
        <v>5.1636687680589599E-2</v>
      </c>
      <c r="Y30" s="197" t="n">
        <f t="shared" si="0"/>
        <v>2.069487618320931E-2</v>
      </c>
      <c r="Z30" s="197" t="n">
        <f t="shared" si="0"/>
        <v>2.4484035138147453E-2</v>
      </c>
      <c r="AA30" s="197" t="n">
        <f t="shared" ref="AA30" si="1">(AA8/Z8)^(12)-1</f>
        <v>7.5054593076753884E-2</v>
      </c>
      <c r="AB30" s="197" t="n">
        <f t="shared" ref="AB30" si="2">(AB8/AA8)^(12)-1</f>
        <v>3.6728639403075913E-2</v>
      </c>
      <c r="AC30" s="197" t="n">
        <f t="shared" ref="AC30" si="3">(AC8/AB8)^(12)-1</f>
        <v>9.1610433133770819E-3</v>
      </c>
      <c r="AD30" s="203" t="n">
        <f>AH30</f>
        <v>2.2499999999999999E-2</v>
      </c>
      <c r="AE30" s="203" t="n">
        <f>AD30</f>
        <v>2.2499999999999999E-2</v>
      </c>
      <c r="AF30" s="203" t="n">
        <f>AE30</f>
        <v>2.2499999999999999E-2</v>
      </c>
      <c r="AG30" s="63"/>
      <c r="AH30" s="205" t="n">
        <v>2.2499999999999999E-2</v>
      </c>
      <c r="AI30" s="63" t="s">
        <v>1790</v>
      </c>
    </row>
    <row r="31">
      <c r="A31" s="187"/>
      <c r="B31" s="104" t="s">
        <v>1763</v>
      </c>
      <c r="D31" s="197" t="n">
        <f t="shared" ref="D31:Y31" si="4">(D9/C9)^(12)-1</f>
        <v>4.7852702682074089E-2</v>
      </c>
      <c r="E31" s="197" t="n">
        <f t="shared" si="4"/>
        <v>9.3990376547193E-2</v>
      </c>
      <c r="F31" s="197" t="n">
        <f t="shared" si="4"/>
        <v>9.0157721904044807E-2</v>
      </c>
      <c r="G31" s="197" t="n">
        <f t="shared" si="4"/>
        <v>9.7937681358029272E-2</v>
      </c>
      <c r="H31" s="197" t="n">
        <f t="shared" si="4"/>
        <v>0.10571994524004813</v>
      </c>
      <c r="I31" s="197" t="n">
        <f t="shared" si="4"/>
        <v>5.9314030950316399E-2</v>
      </c>
      <c r="J31" s="197" t="n">
        <f t="shared" si="4"/>
        <v>7.4559369880963899E-2</v>
      </c>
      <c r="K31" s="197" t="n">
        <f t="shared" si="4"/>
        <v>4.8439393408400866E-2</v>
      </c>
      <c r="L31" s="197" t="n">
        <f t="shared" si="4"/>
        <v>0.13669129570635752</v>
      </c>
      <c r="M31" s="197" t="n">
        <f t="shared" si="4"/>
        <v>8.8006180889502517E-2</v>
      </c>
      <c r="N31" s="197" t="n">
        <f t="shared" si="4"/>
        <v>8.1786027991030075E-2</v>
      </c>
      <c r="O31" s="197" t="n">
        <f t="shared" si="4"/>
        <v>0.11461082577636561</v>
      </c>
      <c r="P31" s="197" t="n">
        <f t="shared" si="4"/>
        <v>0.15488876520850492</v>
      </c>
      <c r="Q31" s="197" t="n">
        <f t="shared" si="4"/>
        <v>0.23243408487920147</v>
      </c>
      <c r="R31" s="197" t="n">
        <f t="shared" si="4"/>
        <v>-2.0953115354990115E-2</v>
      </c>
      <c r="S31" s="197" t="n">
        <f t="shared" si="4"/>
        <v>0.11512974514483676</v>
      </c>
      <c r="T31" s="197" t="n">
        <f t="shared" si="4"/>
        <v>0.21267713141662403</v>
      </c>
      <c r="U31" s="197" t="n">
        <f t="shared" si="4"/>
        <v>-5.0673511435372243E-2</v>
      </c>
      <c r="V31" s="197" t="n">
        <f t="shared" si="4"/>
        <v>-3.967131618295705E-2</v>
      </c>
      <c r="W31" s="197" t="n">
        <f t="shared" si="4"/>
        <v>-1.2009165772774555E-2</v>
      </c>
      <c r="X31" s="197" t="n">
        <f t="shared" si="4"/>
        <v>4.6890556347868095E-2</v>
      </c>
      <c r="Y31" s="197" t="n">
        <f t="shared" si="4"/>
        <v>-2.8348579378049577E-2</v>
      </c>
      <c r="Z31" s="197" t="n">
        <f t="shared" ref="Z31:Z40" si="5">(Z9/Y9)^(12)-1</f>
        <v>-5.8921485893165593E-2</v>
      </c>
      <c r="AA31" s="197" t="n">
        <f t="shared" ref="AA31:AA40" si="6">(AA9/Z9)^(12)-1</f>
        <v>7.1351289811239393E-2</v>
      </c>
      <c r="AB31" s="197" t="n">
        <f t="shared" ref="AB31:AB40" si="7">(AB9/AA9)^(12)-1</f>
        <v>1.7963345874943082E-2</v>
      </c>
      <c r="AC31" s="197" t="n">
        <f t="shared" ref="AC31:AC40" si="8">(AC9/AB9)^(12)-1</f>
        <v>-2.6200318561481417E-2</v>
      </c>
      <c r="AD31" s="63"/>
      <c r="AE31" s="63"/>
      <c r="AF31" s="63"/>
      <c r="AG31" s="63"/>
    </row>
    <row r="32">
      <c r="A32" s="187"/>
      <c r="B32" t="s">
        <v>1765</v>
      </c>
      <c r="D32" s="197" t="n">
        <f t="shared" ref="D32:Y32" si="9">(D10/C10)^(12)-1</f>
        <v>-7.5664718995666069E-3</v>
      </c>
      <c r="E32" s="197" t="n">
        <f t="shared" si="9"/>
        <v>4.266850819250112E-2</v>
      </c>
      <c r="F32" s="197" t="n">
        <f t="shared" si="9"/>
        <v>0.21660917290096582</v>
      </c>
      <c r="G32" s="197" t="n">
        <f t="shared" si="9"/>
        <v>0.22430559919810955</v>
      </c>
      <c r="H32" s="197" t="n">
        <f t="shared" si="9"/>
        <v>0.17511874187668353</v>
      </c>
      <c r="I32" s="197" t="n">
        <f t="shared" si="9"/>
        <v>3.795797382041366E-2</v>
      </c>
      <c r="J32" s="197" t="n">
        <f t="shared" si="9"/>
        <v>0.11183831318895598</v>
      </c>
      <c r="K32" s="197" t="n">
        <f t="shared" si="9"/>
        <v>1.4506155653571495E-2</v>
      </c>
      <c r="L32" s="197" t="n">
        <f t="shared" si="9"/>
        <v>0.12618431747599668</v>
      </c>
      <c r="M32" s="197" t="n">
        <f t="shared" si="9"/>
        <v>5.2044800480764541E-2</v>
      </c>
      <c r="N32" s="197" t="n">
        <f t="shared" si="9"/>
        <v>0.12175758567831618</v>
      </c>
      <c r="O32" s="197" t="n">
        <f t="shared" si="9"/>
        <v>0.14983582216551206</v>
      </c>
      <c r="P32" s="197" t="n">
        <f t="shared" si="9"/>
        <v>2.0721604560002937E-2</v>
      </c>
      <c r="Q32" s="197" t="n">
        <f t="shared" si="9"/>
        <v>-2.0423555429524787E-2</v>
      </c>
      <c r="R32" s="197" t="n">
        <f t="shared" si="9"/>
        <v>2.0721822738088314E-2</v>
      </c>
      <c r="S32" s="197" t="n">
        <f t="shared" si="9"/>
        <v>4.6313416239633698E-2</v>
      </c>
      <c r="T32" s="197" t="n">
        <f t="shared" si="9"/>
        <v>8.9626684643578036E-2</v>
      </c>
      <c r="U32" s="197" t="n">
        <f t="shared" si="9"/>
        <v>-2.564874569369624E-2</v>
      </c>
      <c r="V32" s="197" t="n">
        <f t="shared" si="9"/>
        <v>5.9403258043756235E-2</v>
      </c>
      <c r="W32" s="197" t="n">
        <f t="shared" si="9"/>
        <v>5.49603210423244E-2</v>
      </c>
      <c r="X32" s="197" t="n">
        <f t="shared" si="9"/>
        <v>-4.6003053620363055E-2</v>
      </c>
      <c r="Y32" s="197" t="n">
        <f t="shared" si="9"/>
        <v>-6.5812820086126544E-2</v>
      </c>
      <c r="Z32" s="197" t="n">
        <f t="shared" si="5"/>
        <v>-2.6437717358451018E-2</v>
      </c>
      <c r="AA32" s="197" t="n">
        <f t="shared" si="6"/>
        <v>3.1235707629461151E-2</v>
      </c>
      <c r="AB32" s="197" t="n">
        <f t="shared" si="7"/>
        <v>-2.1462238588199289E-2</v>
      </c>
      <c r="AC32" s="197" t="n">
        <f t="shared" si="8"/>
        <v>-9.6360983053074278E-3</v>
      </c>
      <c r="AD32" s="63"/>
      <c r="AE32" s="63"/>
      <c r="AF32" s="63"/>
      <c r="AG32" s="63"/>
    </row>
    <row r="33">
      <c r="A33" s="187"/>
      <c r="B33" t="s">
        <v>1767</v>
      </c>
      <c r="D33" s="197" t="n">
        <f t="shared" ref="D33:Y33" si="10">(D11/C11)^(12)-1</f>
        <v>8.2695991789366596E-2</v>
      </c>
      <c r="E33" s="197" t="n">
        <f t="shared" si="10"/>
        <v>0.12767152587874242</v>
      </c>
      <c r="F33" s="197" t="n">
        <f t="shared" si="10"/>
        <v>1.8604492954842566E-2</v>
      </c>
      <c r="G33" s="197" t="n">
        <f t="shared" si="10"/>
        <v>2.6650380476038515E-2</v>
      </c>
      <c r="H33" s="197" t="n">
        <f t="shared" si="10"/>
        <v>6.6132646674121442E-2</v>
      </c>
      <c r="I33" s="197" t="n">
        <f t="shared" si="10"/>
        <v>7.2623275591077174E-2</v>
      </c>
      <c r="J33" s="197" t="n">
        <f t="shared" si="10"/>
        <v>5.3583270512252978E-2</v>
      </c>
      <c r="K33" s="197" t="n">
        <f t="shared" si="10"/>
        <v>6.8776834563306188E-2</v>
      </c>
      <c r="L33" s="197" t="n">
        <f t="shared" si="10"/>
        <v>0.14311748267808033</v>
      </c>
      <c r="M33" s="197" t="n">
        <f t="shared" si="10"/>
        <v>0.10977507787605911</v>
      </c>
      <c r="N33" s="197" t="n">
        <f t="shared" si="10"/>
        <v>5.8392835152005329E-2</v>
      </c>
      <c r="O33" s="197" t="n">
        <f t="shared" si="10"/>
        <v>9.3125815044879046E-2</v>
      </c>
      <c r="P33" s="197" t="n">
        <f t="shared" si="10"/>
        <v>0.24399595906104432</v>
      </c>
      <c r="Q33" s="197" t="n">
        <f t="shared" si="10"/>
        <v>0.41060581771805249</v>
      </c>
      <c r="R33" s="197" t="n">
        <f t="shared" si="10"/>
        <v>-4.4176592701257844E-2</v>
      </c>
      <c r="S33" s="197" t="n">
        <f t="shared" si="10"/>
        <v>0.15773089650212335</v>
      </c>
      <c r="T33" s="197" t="n">
        <f t="shared" si="10"/>
        <v>0.28927082760345146</v>
      </c>
      <c r="U33" s="197" t="n">
        <f t="shared" si="10"/>
        <v>-6.4558713318927374E-2</v>
      </c>
      <c r="V33" s="197" t="n">
        <f t="shared" si="10"/>
        <v>-9.2612769739008449E-2</v>
      </c>
      <c r="W33" s="197" t="n">
        <f t="shared" si="10"/>
        <v>-4.8917116413696671E-2</v>
      </c>
      <c r="X33" s="197" t="n">
        <f t="shared" si="10"/>
        <v>0.10493433995854673</v>
      </c>
      <c r="Y33" s="197" t="n">
        <f t="shared" si="10"/>
        <v>-6.3554418254898604E-3</v>
      </c>
      <c r="Z33" s="197" t="n">
        <f t="shared" si="5"/>
        <v>-7.6917172427250269E-2</v>
      </c>
      <c r="AA33" s="197" t="n">
        <f t="shared" si="6"/>
        <v>9.5164261606219602E-2</v>
      </c>
      <c r="AB33" s="197" t="n">
        <f t="shared" si="7"/>
        <v>4.193977703424201E-2</v>
      </c>
      <c r="AC33" s="197" t="n">
        <f t="shared" si="8"/>
        <v>-3.57307062296911E-2</v>
      </c>
      <c r="AD33" s="63"/>
      <c r="AE33" s="63"/>
      <c r="AF33" s="63"/>
      <c r="AG33" s="63"/>
    </row>
    <row r="34">
      <c r="A34" s="187"/>
      <c r="B34" s="104" t="s">
        <v>1769</v>
      </c>
      <c r="D34" s="197" t="n">
        <f t="shared" ref="D34:Y34" si="11">(D12/C12)^(12)-1</f>
        <v>3.799005764470742E-2</v>
      </c>
      <c r="E34" s="197" t="n">
        <f t="shared" si="11"/>
        <v>6.3357467016105451E-2</v>
      </c>
      <c r="F34" s="197" t="n">
        <f t="shared" si="11"/>
        <v>5.3247298586749592E-2</v>
      </c>
      <c r="G34" s="197" t="n">
        <f t="shared" si="11"/>
        <v>4.4575363388868805E-2</v>
      </c>
      <c r="H34" s="197" t="n">
        <f t="shared" si="11"/>
        <v>4.9972978556659831E-2</v>
      </c>
      <c r="I34" s="197" t="n">
        <f t="shared" si="11"/>
        <v>5.4824632504445026E-2</v>
      </c>
      <c r="J34" s="197" t="n">
        <f t="shared" si="11"/>
        <v>3.5260241342689014E-2</v>
      </c>
      <c r="K34" s="197" t="n">
        <f t="shared" si="11"/>
        <v>3.2982422405918088E-2</v>
      </c>
      <c r="L34" s="197" t="n">
        <f t="shared" si="11"/>
        <v>3.8518945643091884E-2</v>
      </c>
      <c r="M34" s="197" t="n">
        <f t="shared" si="11"/>
        <v>7.0201828642715958E-2</v>
      </c>
      <c r="N34" s="197" t="n">
        <f t="shared" si="11"/>
        <v>5.9557137704392193E-2</v>
      </c>
      <c r="O34" s="197" t="n">
        <f t="shared" si="11"/>
        <v>4.0235293867976862E-2</v>
      </c>
      <c r="P34" s="197" t="n">
        <f t="shared" si="11"/>
        <v>3.2719520059437901E-2</v>
      </c>
      <c r="Q34" s="197" t="n">
        <f t="shared" si="11"/>
        <v>6.514144593018778E-2</v>
      </c>
      <c r="R34" s="197" t="n">
        <f t="shared" si="11"/>
        <v>4.8996160643866915E-2</v>
      </c>
      <c r="S34" s="197" t="n">
        <f t="shared" si="11"/>
        <v>5.4828192396408904E-2</v>
      </c>
      <c r="T34" s="197" t="n">
        <f t="shared" si="11"/>
        <v>8.2382919779997899E-2</v>
      </c>
      <c r="U34" s="197" t="n">
        <f t="shared" si="11"/>
        <v>1.052200975220785E-2</v>
      </c>
      <c r="V34" s="197" t="n">
        <f t="shared" si="11"/>
        <v>7.2610468750667234E-2</v>
      </c>
      <c r="W34" s="197" t="n">
        <f t="shared" si="11"/>
        <v>7.1201730649114836E-2</v>
      </c>
      <c r="X34" s="197" t="n">
        <f t="shared" si="11"/>
        <v>5.4000530427643412E-2</v>
      </c>
      <c r="Y34" s="197" t="n">
        <f t="shared" si="11"/>
        <v>4.6861630489144268E-2</v>
      </c>
      <c r="Z34" s="197" t="n">
        <f t="shared" si="5"/>
        <v>6.9133002119001752E-2</v>
      </c>
      <c r="AA34" s="197" t="n">
        <f t="shared" si="6"/>
        <v>7.7040417063483746E-2</v>
      </c>
      <c r="AB34" s="197" t="n">
        <f t="shared" si="7"/>
        <v>4.6586002884273725E-2</v>
      </c>
      <c r="AC34" s="197" t="n">
        <f t="shared" si="8"/>
        <v>2.7539028507894026E-2</v>
      </c>
      <c r="AD34" s="63"/>
      <c r="AE34" s="63"/>
      <c r="AF34" s="63"/>
      <c r="AG34" s="63"/>
    </row>
    <row r="35">
      <c r="A35" s="187"/>
      <c r="B35" t="s">
        <v>1770</v>
      </c>
      <c r="D35" s="197"/>
      <c r="E35" s="197"/>
      <c r="F35" s="197"/>
      <c r="G35" s="197"/>
      <c r="H35" s="197"/>
      <c r="I35" s="197"/>
      <c r="J35" s="197"/>
      <c r="K35" s="197"/>
      <c r="L35" s="197"/>
      <c r="M35" s="197"/>
      <c r="N35" s="197"/>
      <c r="O35" s="197"/>
      <c r="P35" s="197"/>
      <c r="Q35" s="197"/>
      <c r="R35" s="197"/>
      <c r="S35" s="197"/>
      <c r="T35" s="197"/>
      <c r="U35" s="197"/>
      <c r="V35" s="197"/>
      <c r="W35" s="197"/>
      <c r="X35" s="197"/>
      <c r="Y35" s="197"/>
      <c r="Z35" s="197"/>
      <c r="AA35" s="197"/>
      <c r="AB35" s="197"/>
      <c r="AC35" s="197"/>
      <c r="AD35" s="63"/>
      <c r="AE35" s="63"/>
      <c r="AF35" s="63"/>
      <c r="AG35" s="63"/>
    </row>
    <row r="36">
      <c r="A36" s="187"/>
      <c r="B36" t="s">
        <v>1772</v>
      </c>
      <c r="D36" s="197" t="n">
        <f t="shared" ref="D36:Y36" si="12">(D14/C14)^(12)-1</f>
        <v>2.0365029271033563E-2</v>
      </c>
      <c r="E36" s="197" t="n">
        <f t="shared" si="12"/>
        <v>5.1482879592318564E-2</v>
      </c>
      <c r="F36" s="197" t="n">
        <f t="shared" si="12"/>
        <v>7.8455869418629476E-2</v>
      </c>
      <c r="G36" s="197" t="n">
        <f t="shared" si="12"/>
        <v>6.3869668258956791E-2</v>
      </c>
      <c r="H36" s="197" t="n">
        <f t="shared" si="12"/>
        <v>5.9299303350246912E-2</v>
      </c>
      <c r="I36" s="197" t="n">
        <f t="shared" si="12"/>
        <v>4.8280221057496409E-2</v>
      </c>
      <c r="J36" s="197" t="n">
        <f t="shared" si="12"/>
        <v>4.0244717542295305E-2</v>
      </c>
      <c r="K36" s="197" t="n">
        <f t="shared" si="12"/>
        <v>2.5366582122491321E-2</v>
      </c>
      <c r="L36" s="197" t="n">
        <f t="shared" si="12"/>
        <v>5.0046228788346303E-2</v>
      </c>
      <c r="M36" s="197" t="n">
        <f t="shared" si="12"/>
        <v>6.3742717313237662E-2</v>
      </c>
      <c r="N36" s="197" t="n">
        <f t="shared" si="12"/>
        <v>6.7235583186497916E-2</v>
      </c>
      <c r="O36" s="197" t="n">
        <f t="shared" si="12"/>
        <v>5.8206208718552199E-2</v>
      </c>
      <c r="P36" s="197" t="n">
        <f t="shared" si="12"/>
        <v>4.5023417871011384E-2</v>
      </c>
      <c r="Q36" s="197" t="n">
        <f t="shared" si="12"/>
        <v>4.5061307418852836E-2</v>
      </c>
      <c r="R36" s="197" t="n">
        <f t="shared" si="12"/>
        <v>3.8032941434556822E-2</v>
      </c>
      <c r="S36" s="197" t="n">
        <f t="shared" si="12"/>
        <v>4.59795327686916E-2</v>
      </c>
      <c r="T36" s="197" t="n">
        <f t="shared" si="12"/>
        <v>7.8099579395199514E-2</v>
      </c>
      <c r="U36" s="197" t="n">
        <f t="shared" si="12"/>
        <v>9.1900192457399221E-3</v>
      </c>
      <c r="V36" s="197" t="n">
        <f t="shared" si="12"/>
        <v>6.8091840581138374E-2</v>
      </c>
      <c r="W36" s="197" t="n">
        <f t="shared" si="12"/>
        <v>5.7173674500435201E-2</v>
      </c>
      <c r="X36" s="197" t="n">
        <f t="shared" si="12"/>
        <v>3.8311079921447E-2</v>
      </c>
      <c r="Y36" s="197" t="n">
        <f t="shared" si="12"/>
        <v>2.711569817897308E-2</v>
      </c>
      <c r="Z36" s="197" t="n">
        <f t="shared" si="5"/>
        <v>4.5861099539790118E-2</v>
      </c>
      <c r="AA36" s="197" t="n">
        <f t="shared" si="6"/>
        <v>6.9189394250022351E-2</v>
      </c>
      <c r="AB36" s="197" t="n">
        <f t="shared" si="7"/>
        <v>4.2465846880722413E-2</v>
      </c>
      <c r="AC36" s="197" t="n">
        <f t="shared" si="8"/>
        <v>3.4191896359550666E-2</v>
      </c>
      <c r="AD36" s="63"/>
      <c r="AE36" s="63"/>
      <c r="AF36" s="63"/>
      <c r="AG36" s="63"/>
    </row>
    <row r="37">
      <c r="A37" s="187"/>
      <c r="B37" t="s">
        <v>1774</v>
      </c>
      <c r="D37" s="197" t="n">
        <f t="shared" ref="D37:Y37" si="13">(D15/C15)^(12)-1</f>
        <v>3.2938266631028057E-2</v>
      </c>
      <c r="E37" s="197" t="n">
        <f t="shared" si="13"/>
        <v>2.7644192136645263E-2</v>
      </c>
      <c r="F37" s="197" t="n">
        <f t="shared" si="13"/>
        <v>4.1858943940387805E-2</v>
      </c>
      <c r="G37" s="197" t="n">
        <f t="shared" si="13"/>
        <v>3.9216252076649472E-2</v>
      </c>
      <c r="H37" s="197" t="n">
        <f t="shared" si="13"/>
        <v>7.7351472587609216E-2</v>
      </c>
      <c r="I37" s="197" t="n">
        <f t="shared" si="13"/>
        <v>7.2917349757494865E-2</v>
      </c>
      <c r="J37" s="197" t="n">
        <f t="shared" si="13"/>
        <v>5.0954570797017595E-2</v>
      </c>
      <c r="K37" s="197" t="n">
        <f t="shared" si="13"/>
        <v>0.13212657821659612</v>
      </c>
      <c r="L37" s="197" t="n">
        <f t="shared" si="13"/>
        <v>9.1607223976764907E-2</v>
      </c>
      <c r="M37" s="197" t="n">
        <f t="shared" si="13"/>
        <v>7.9658361080225948E-2</v>
      </c>
      <c r="N37" s="197" t="n">
        <f t="shared" si="13"/>
        <v>3.8604886098567048E-2</v>
      </c>
      <c r="O37" s="197" t="n">
        <f t="shared" si="13"/>
        <v>0.10881760422644993</v>
      </c>
      <c r="P37" s="197" t="n">
        <f t="shared" si="13"/>
        <v>0.18615381389271946</v>
      </c>
      <c r="Q37" s="197" t="n">
        <f t="shared" si="13"/>
        <v>0.17642464112952694</v>
      </c>
      <c r="R37" s="197" t="n">
        <f t="shared" si="13"/>
        <v>0.1336786180791798</v>
      </c>
      <c r="S37" s="197" t="n">
        <f t="shared" si="13"/>
        <v>0.15771379938119745</v>
      </c>
      <c r="T37" s="197" t="n">
        <f t="shared" si="13"/>
        <v>0.12523398845374589</v>
      </c>
      <c r="U37" s="197" t="n">
        <f t="shared" si="13"/>
        <v>0.16431889623926255</v>
      </c>
      <c r="V37" s="197" t="n">
        <f t="shared" si="13"/>
        <v>9.6981521654441627E-2</v>
      </c>
      <c r="W37" s="197" t="n">
        <f t="shared" si="13"/>
        <v>7.692418537218737E-2</v>
      </c>
      <c r="X37" s="197" t="n">
        <f t="shared" si="13"/>
        <v>6.6218038443607519E-2</v>
      </c>
      <c r="Y37" s="197" t="n">
        <f t="shared" si="13"/>
        <v>6.0060957854831454E-2</v>
      </c>
      <c r="Z37" s="197" t="n">
        <f t="shared" si="5"/>
        <v>4.9301239244823991E-2</v>
      </c>
      <c r="AA37" s="197" t="n">
        <f t="shared" si="6"/>
        <v>4.8512742260487629E-2</v>
      </c>
      <c r="AB37" s="197" t="n">
        <f t="shared" si="7"/>
        <v>2.5852726189614428E-2</v>
      </c>
      <c r="AC37" s="197" t="n">
        <f t="shared" si="8"/>
        <v>-2.2835098931114461E-2</v>
      </c>
      <c r="AD37" s="63"/>
      <c r="AE37" s="63"/>
      <c r="AF37" s="63"/>
      <c r="AG37" s="63"/>
    </row>
    <row r="38">
      <c r="B38" t="s">
        <v>1776</v>
      </c>
      <c r="D38" s="197" t="n">
        <f t="shared" ref="D38:Y38" si="14">(D16/C16)^(12)-1</f>
        <v>0.72291569588284976</v>
      </c>
      <c r="E38" s="197" t="n">
        <f t="shared" si="14"/>
        <v>0.90652914977426202</v>
      </c>
      <c r="F38" s="197" t="n">
        <f t="shared" si="14"/>
        <v>-0.15058784271851389</v>
      </c>
      <c r="G38" s="197" t="n">
        <f t="shared" si="14"/>
        <v>8.2415570773829439E-2</v>
      </c>
      <c r="H38" s="197" t="n">
        <f t="shared" si="14"/>
        <v>0.288212400240214</v>
      </c>
      <c r="I38" s="197" t="n">
        <f t="shared" si="14"/>
        <v>0.21557014107504702</v>
      </c>
      <c r="J38" s="197" t="n">
        <f t="shared" si="14"/>
        <v>0.24101686665685773</v>
      </c>
      <c r="K38" s="197" t="n">
        <f t="shared" si="14"/>
        <v>0.15251650157315622</v>
      </c>
      <c r="L38" s="197" t="n">
        <f t="shared" si="14"/>
        <v>0.58970721346460908</v>
      </c>
      <c r="M38" s="197" t="n">
        <f t="shared" si="14"/>
        <v>0.36760042472255372</v>
      </c>
      <c r="N38" s="197" t="n">
        <f t="shared" si="14"/>
        <v>0.11505581871805415</v>
      </c>
      <c r="O38" s="197" t="n">
        <f t="shared" si="14"/>
        <v>0.13924164278085938</v>
      </c>
      <c r="P38" s="197" t="n">
        <f t="shared" si="14"/>
        <v>0.56395992753520474</v>
      </c>
      <c r="Q38" s="197" t="n">
        <f t="shared" si="14"/>
        <v>2.8844246570707157</v>
      </c>
      <c r="R38" s="197" t="n">
        <f t="shared" si="14"/>
        <v>-0.31338167549989293</v>
      </c>
      <c r="S38" s="197" t="n">
        <f t="shared" si="14"/>
        <v>0.59110874420150306</v>
      </c>
      <c r="T38" s="197" t="n">
        <f t="shared" si="14"/>
        <v>1.4194714937063813</v>
      </c>
      <c r="U38" s="197" t="n">
        <f t="shared" si="14"/>
        <v>-0.45413379038575985</v>
      </c>
      <c r="V38" s="197" t="n">
        <f t="shared" si="14"/>
        <v>-0.50057237216762762</v>
      </c>
      <c r="W38" s="197" t="n">
        <f t="shared" si="14"/>
        <v>-0.25306540672645772</v>
      </c>
      <c r="X38" s="197" t="n">
        <f t="shared" si="14"/>
        <v>0.3174926330617307</v>
      </c>
      <c r="Y38" s="197" t="n">
        <f t="shared" si="14"/>
        <v>-0.15416208358870942</v>
      </c>
      <c r="Z38" s="197" t="n">
        <f t="shared" si="5"/>
        <v>-0.35294353176183635</v>
      </c>
      <c r="AA38" s="197" t="n">
        <f t="shared" si="6"/>
        <v>0.25546966332679855</v>
      </c>
      <c r="AB38" s="197" t="n">
        <f t="shared" si="7"/>
        <v>-6.2551443476390634E-2</v>
      </c>
      <c r="AC38" s="197" t="n">
        <f t="shared" si="8"/>
        <v>-0.36463804889861851</v>
      </c>
      <c r="AD38" s="63"/>
      <c r="AE38" s="63"/>
      <c r="AF38" s="63"/>
      <c r="AG38" s="63"/>
    </row>
    <row r="39">
      <c r="B39" t="s">
        <v>1778</v>
      </c>
      <c r="D39" s="197" t="n">
        <f t="shared" ref="D39:Y39" si="15">(D17/C17)^(12)-1</f>
        <v>4.9558680616075268E-2</v>
      </c>
      <c r="E39" s="197" t="n">
        <f t="shared" si="15"/>
        <v>7.3057516618111329E-2</v>
      </c>
      <c r="F39" s="197" t="n">
        <f t="shared" si="15"/>
        <v>5.2460099709424668E-2</v>
      </c>
      <c r="G39" s="197" t="n">
        <f t="shared" si="15"/>
        <v>5.381520289141295E-2</v>
      </c>
      <c r="H39" s="197" t="n">
        <f t="shared" si="15"/>
        <v>6.1601799694704917E-2</v>
      </c>
      <c r="I39" s="197" t="n">
        <f t="shared" si="15"/>
        <v>5.7681609776136566E-2</v>
      </c>
      <c r="J39" s="197" t="n">
        <f t="shared" si="15"/>
        <v>4.38284003771372E-2</v>
      </c>
      <c r="K39" s="197" t="n">
        <f t="shared" si="15"/>
        <v>3.4557210756703594E-2</v>
      </c>
      <c r="L39" s="197" t="n">
        <f t="shared" si="15"/>
        <v>8.2095552588947074E-2</v>
      </c>
      <c r="M39" s="197" t="n">
        <f t="shared" si="15"/>
        <v>6.5737761414305318E-2</v>
      </c>
      <c r="N39" s="197" t="n">
        <f t="shared" si="15"/>
        <v>6.4384017739507859E-2</v>
      </c>
      <c r="O39" s="197" t="n">
        <f t="shared" si="15"/>
        <v>7.2983192326654178E-2</v>
      </c>
      <c r="P39" s="197" t="n">
        <f t="shared" si="15"/>
        <v>9.2871760771986445E-2</v>
      </c>
      <c r="Q39" s="197" t="n">
        <f t="shared" si="15"/>
        <v>0.13826855618806144</v>
      </c>
      <c r="R39" s="197" t="n">
        <f t="shared" si="15"/>
        <v>1.8616650926342571E-2</v>
      </c>
      <c r="S39" s="197" t="n">
        <f t="shared" si="15"/>
        <v>8.4202927885562273E-2</v>
      </c>
      <c r="T39" s="197" t="n">
        <f t="shared" si="15"/>
        <v>0.13505054386395821</v>
      </c>
      <c r="U39" s="197" t="n">
        <f t="shared" si="15"/>
        <v>-1.9888782007158046E-3</v>
      </c>
      <c r="V39" s="197" t="n">
        <f t="shared" si="15"/>
        <v>1.8775735947116345E-2</v>
      </c>
      <c r="W39" s="197" t="n">
        <f t="shared" si="15"/>
        <v>3.6067570244965097E-2</v>
      </c>
      <c r="X39" s="197" t="n">
        <f t="shared" si="15"/>
        <v>5.8079358130883163E-2</v>
      </c>
      <c r="Y39" s="197" t="n">
        <f t="shared" si="15"/>
        <v>8.714830090509107E-3</v>
      </c>
      <c r="Z39" s="197" t="n">
        <f t="shared" si="5"/>
        <v>2.3813658492676471E-2</v>
      </c>
      <c r="AA39" s="197" t="n">
        <f t="shared" si="6"/>
        <v>6.887957581333648E-2</v>
      </c>
      <c r="AB39" s="197" t="n">
        <f t="shared" si="7"/>
        <v>4.1972791287924194E-2</v>
      </c>
      <c r="AC39" s="197" t="n">
        <f t="shared" si="8"/>
        <v>1.7393792285151699E-2</v>
      </c>
      <c r="AD39" s="63"/>
      <c r="AE39" s="63"/>
      <c r="AF39" s="63"/>
      <c r="AG39" s="63"/>
    </row>
    <row r="40">
      <c r="B40" t="s">
        <v>1780</v>
      </c>
      <c r="D40" s="197" t="n">
        <f t="shared" ref="D40:Y40" si="16">(D18/C18)^(12)-1</f>
        <v>2.6306911733675387E-2</v>
      </c>
      <c r="E40" s="197" t="n">
        <f t="shared" si="16"/>
        <v>4.7075720782800756E-2</v>
      </c>
      <c r="F40" s="197" t="n">
        <f t="shared" si="16"/>
        <v>6.4735241863618675E-2</v>
      </c>
      <c r="G40" s="197" t="n">
        <f t="shared" si="16"/>
        <v>5.3863730770375762E-2</v>
      </c>
      <c r="H40" s="197" t="n">
        <f t="shared" si="16"/>
        <v>4.9415026420108532E-2</v>
      </c>
      <c r="I40" s="197" t="n">
        <f t="shared" si="16"/>
        <v>4.8442163355395973E-2</v>
      </c>
      <c r="J40" s="197" t="n">
        <f t="shared" si="16"/>
        <v>3.3445689362926245E-2</v>
      </c>
      <c r="K40" s="197" t="n">
        <f t="shared" si="16"/>
        <v>1.9209551763710087E-2</v>
      </c>
      <c r="L40" s="197" t="n">
        <f t="shared" si="16"/>
        <v>5.8661895401922237E-2</v>
      </c>
      <c r="M40" s="197" t="n">
        <f t="shared" si="16"/>
        <v>4.9648293347485994E-2</v>
      </c>
      <c r="N40" s="197" t="n">
        <f t="shared" si="16"/>
        <v>6.4148804110846225E-2</v>
      </c>
      <c r="O40" s="197" t="n">
        <f t="shared" si="16"/>
        <v>6.5881113028707583E-2</v>
      </c>
      <c r="P40" s="197" t="n">
        <f t="shared" si="16"/>
        <v>6.1834779954741403E-2</v>
      </c>
      <c r="Q40" s="197" t="n">
        <f t="shared" si="16"/>
        <v>5.1972875017657572E-2</v>
      </c>
      <c r="R40" s="197" t="n">
        <f t="shared" si="16"/>
        <v>3.3709236066195469E-2</v>
      </c>
      <c r="S40" s="197" t="n">
        <f t="shared" si="16"/>
        <v>5.1178679027768181E-2</v>
      </c>
      <c r="T40" s="197" t="n">
        <f t="shared" si="16"/>
        <v>8.0351418460051338E-2</v>
      </c>
      <c r="U40" s="197" t="n">
        <f t="shared" si="16"/>
        <v>2.3593165612588507E-2</v>
      </c>
      <c r="V40" s="197" t="n">
        <f t="shared" si="16"/>
        <v>5.7661583960296747E-2</v>
      </c>
      <c r="W40" s="197" t="n">
        <f t="shared" si="16"/>
        <v>5.2682145345352538E-2</v>
      </c>
      <c r="X40" s="197" t="n">
        <f t="shared" si="16"/>
        <v>4.3452572123945599E-2</v>
      </c>
      <c r="Y40" s="197" t="n">
        <f t="shared" si="16"/>
        <v>1.4312096046469325E-2</v>
      </c>
      <c r="Z40" s="197" t="n">
        <f t="shared" si="5"/>
        <v>4.8896677693878621E-2</v>
      </c>
      <c r="AA40" s="197" t="n">
        <f t="shared" si="6"/>
        <v>6.1078147136428562E-2</v>
      </c>
      <c r="AB40" s="197" t="n">
        <f t="shared" si="7"/>
        <v>4.957652046263239E-2</v>
      </c>
      <c r="AC40" s="197" t="n">
        <f t="shared" si="8"/>
        <v>4.8253826499659702E-2</v>
      </c>
      <c r="AD40" s="63"/>
      <c r="AE40" s="63"/>
      <c r="AF40" s="63"/>
      <c r="AG40" s="63"/>
    </row>
    <row r="43">
      <c r="B43" s="198"/>
      <c r="C43" s="198"/>
      <c r="D43" s="198"/>
      <c r="E43" s="198"/>
      <c r="F43" s="198"/>
      <c r="G43" s="198"/>
      <c r="H43" s="198"/>
      <c r="I43" s="198"/>
      <c r="J43" s="198"/>
      <c r="K43" s="198"/>
      <c r="L43" s="198"/>
      <c r="M43" s="198"/>
      <c r="N43" s="198"/>
      <c r="O43" s="198"/>
      <c r="P43" s="198"/>
      <c r="Q43" s="182" t="s">
        <v>1786</v>
      </c>
      <c r="R43" s="182"/>
      <c r="S43" s="182"/>
      <c r="T43" s="182"/>
      <c r="U43" s="182"/>
      <c r="V43" s="182"/>
      <c r="W43" s="182"/>
      <c r="X43" s="182"/>
      <c r="Y43" s="182"/>
      <c r="Z43" s="182"/>
      <c r="AA43" s="182"/>
      <c r="AB43" s="182"/>
      <c r="AC43" s="63"/>
      <c r="AD43" s="63"/>
      <c r="AE43" s="63"/>
      <c r="AF43" s="63"/>
      <c r="AG43" s="63"/>
      <c r="AH43" s="63"/>
      <c r="AI43" s="63"/>
      <c r="AJ43" s="63"/>
      <c r="AK43" s="63"/>
      <c r="AL43" s="63"/>
      <c r="AM43" s="63"/>
      <c r="AN43" s="63"/>
      <c r="AO43" s="63"/>
      <c r="AP43" s="63"/>
      <c r="AQ43" s="63"/>
      <c r="AR43" s="63"/>
      <c r="AS43" s="63"/>
    </row>
    <row r="44">
      <c r="C44" s="63"/>
      <c r="D44" s="63"/>
      <c r="E44" s="63"/>
      <c r="F44" s="63"/>
      <c r="G44" s="63"/>
      <c r="H44" s="63"/>
      <c r="I44" s="63"/>
      <c r="J44" s="63"/>
      <c r="K44" s="63"/>
      <c r="L44" s="63"/>
      <c r="M44" s="63"/>
      <c r="N44" s="63"/>
      <c r="O44" s="63"/>
      <c r="P44" s="63"/>
      <c r="Q44" s="63"/>
      <c r="R44" s="63"/>
      <c r="S44" s="179" t="n">
        <v>2021</v>
      </c>
      <c r="T44" s="180"/>
      <c r="U44" s="180"/>
      <c r="V44" s="180"/>
      <c r="W44" s="180" t="n">
        <v>2022</v>
      </c>
      <c r="X44" s="180"/>
      <c r="Y44" s="180"/>
      <c r="Z44" s="180"/>
      <c r="AA44" s="211" t="n">
        <v>2023</v>
      </c>
      <c r="AB44" s="211" t="n">
        <v>2023</v>
      </c>
      <c r="AC44" s="63"/>
      <c r="AD44" s="63"/>
      <c r="AE44" s="63"/>
      <c r="AF44" s="63"/>
      <c r="AG44" s="63"/>
      <c r="AH44" s="63"/>
      <c r="AI44" s="63"/>
      <c r="AJ44" s="63"/>
      <c r="AK44" s="63"/>
      <c r="AL44" s="63"/>
      <c r="AM44" s="63"/>
      <c r="AN44" s="63"/>
      <c r="AO44" s="63"/>
      <c r="AP44" s="63"/>
      <c r="AQ44" s="63"/>
      <c r="AR44" s="63"/>
    </row>
    <row r="45">
      <c r="C45" s="63"/>
      <c r="D45" s="63"/>
      <c r="E45" s="63"/>
      <c r="F45" s="63"/>
      <c r="G45" s="63"/>
      <c r="H45" s="63"/>
      <c r="I45" s="63"/>
      <c r="J45" s="63"/>
      <c r="K45" s="63"/>
      <c r="L45" s="63"/>
      <c r="M45" s="63"/>
      <c r="N45" s="63"/>
      <c r="O45" s="63"/>
      <c r="P45" s="63"/>
      <c r="Q45" s="63"/>
      <c r="R45" s="63"/>
      <c r="S45" s="195" t="s">
        <v>283</v>
      </c>
      <c r="T45" s="191" t="s">
        <v>284</v>
      </c>
      <c r="U45" s="191" t="s">
        <v>238</v>
      </c>
      <c r="V45" s="191" t="s">
        <v>282</v>
      </c>
      <c r="W45" s="191" t="s">
        <v>283</v>
      </c>
      <c r="X45" s="191" t="s">
        <v>284</v>
      </c>
      <c r="Y45" s="191" t="s">
        <v>238</v>
      </c>
      <c r="Z45" s="192" t="s">
        <v>282</v>
      </c>
      <c r="AA45" s="191" t="s">
        <v>283</v>
      </c>
      <c r="AB45" s="191" t="s">
        <v>284</v>
      </c>
      <c r="AC45" s="63"/>
      <c r="AD45" s="63"/>
      <c r="AE45" s="63"/>
      <c r="AF45" s="63"/>
      <c r="AG45" s="63"/>
      <c r="AH45" s="63"/>
      <c r="AI45" s="63"/>
      <c r="AJ45" s="63"/>
      <c r="AK45" s="63"/>
      <c r="AL45" s="63"/>
      <c r="AM45" s="63"/>
      <c r="AN45" s="63"/>
      <c r="AO45" s="63"/>
      <c r="AP45" s="63"/>
      <c r="AQ45" s="63"/>
      <c r="AR45" s="63"/>
    </row>
    <row r="46">
      <c r="C46" s="63"/>
      <c r="D46" s="63"/>
      <c r="E46" s="63"/>
      <c r="F46" s="63"/>
      <c r="G46" s="63"/>
      <c r="H46" s="63"/>
      <c r="I46" s="63"/>
      <c r="J46" s="63"/>
      <c r="K46" s="63"/>
      <c r="L46" s="63"/>
      <c r="M46" s="63"/>
      <c r="N46" s="63"/>
      <c r="O46" s="63"/>
      <c r="P46" s="63"/>
      <c r="Q46" s="63"/>
      <c r="R46" s="63"/>
      <c r="S46" s="201" t="n">
        <f>SUM(C8:E8)/3</f>
        <v>113.05866666666667</v>
      </c>
      <c r="T46" s="64" t="n">
        <f>SUM(F8:H8)/3</f>
        <v>114.83833333333332</v>
      </c>
      <c r="U46" s="64" t="n">
        <f>SUM(I8:K8)/3</f>
        <v>116.41266666666667</v>
      </c>
      <c r="V46" s="64" t="n">
        <f>AVERAGE(L8:N8)</f>
        <v>118.17333333333333</v>
      </c>
      <c r="W46" s="64" t="n">
        <f>AVERAGE(O8:Q8)</f>
        <v>120.32266666666665</v>
      </c>
      <c r="X46" s="64" t="n">
        <f>AVERAGE(R8:T8)</f>
        <v>122.45833333333333</v>
      </c>
      <c r="Y46" s="64" t="n">
        <f>AVERAGE(U8:W8)</f>
        <v>123.75966666666666</v>
      </c>
      <c r="Z46" s="202" t="n">
        <f>AVERAGE(X8:Z8)</f>
        <v>124.902</v>
      </c>
      <c r="AA46" s="202" t="n">
        <f>AVERAGE(AA8:AC8)</f>
        <v>126.18266666666666</v>
      </c>
      <c r="AB46" s="63" t="n">
        <f>AVERAGE(AD8:AF8)</f>
        <v>126.84266144735928</v>
      </c>
      <c r="AC46" s="63"/>
      <c r="AD46" s="63"/>
      <c r="AE46" s="63"/>
      <c r="AF46" s="63"/>
      <c r="AG46" s="63"/>
      <c r="AH46" s="63"/>
      <c r="AI46" s="63"/>
      <c r="AJ46" s="63"/>
      <c r="AK46" s="63"/>
      <c r="AL46" s="63"/>
      <c r="AM46" s="63"/>
      <c r="AN46" s="63"/>
      <c r="AO46" s="63"/>
      <c r="AP46" s="63"/>
      <c r="AQ46" s="63"/>
      <c r="AR46" s="63"/>
    </row>
    <row r="47">
      <c r="B47" s="63"/>
      <c r="C47" s="63"/>
      <c r="D47" s="63"/>
      <c r="E47" s="63"/>
      <c r="F47" s="63"/>
      <c r="G47" s="63"/>
      <c r="H47" s="63"/>
      <c r="I47" s="63"/>
      <c r="J47" s="63"/>
      <c r="K47" s="63"/>
      <c r="L47" s="63"/>
      <c r="M47" s="63"/>
      <c r="N47" s="63"/>
      <c r="O47" s="63"/>
      <c r="P47" s="63"/>
      <c r="Q47" s="63"/>
      <c r="R47" s="63"/>
      <c r="S47" s="63"/>
      <c r="T47" s="63"/>
      <c r="U47" s="63"/>
      <c r="V47" s="63"/>
      <c r="W47" s="63"/>
      <c r="X47" s="63"/>
      <c r="Y47" s="63"/>
      <c r="Z47" s="63"/>
      <c r="AA47" s="63"/>
      <c r="AB47" s="63"/>
      <c r="AC47" s="63"/>
      <c r="AD47" s="63"/>
      <c r="AE47" s="63"/>
      <c r="AF47" s="63"/>
      <c r="AG47" s="63"/>
      <c r="AH47" s="63"/>
      <c r="AI47" s="63"/>
      <c r="AJ47" s="63"/>
      <c r="AK47" s="63"/>
      <c r="AL47" s="63"/>
      <c r="AM47" s="63"/>
      <c r="AN47" s="63"/>
      <c r="AO47" s="63"/>
      <c r="AP47" s="63"/>
      <c r="AQ47" s="63"/>
      <c r="AR47" s="63"/>
    </row>
    <row r="48">
      <c r="B48" s="63"/>
      <c r="C48" s="63"/>
      <c r="D48" s="63"/>
      <c r="E48" s="63"/>
      <c r="F48" s="63"/>
      <c r="G48" s="63"/>
      <c r="H48" s="63"/>
      <c r="I48" s="63"/>
      <c r="J48" s="63"/>
      <c r="K48" s="63"/>
      <c r="L48" s="63"/>
      <c r="M48" s="63"/>
      <c r="N48" s="63"/>
      <c r="O48" s="63"/>
      <c r="P48" s="63"/>
      <c r="Q48" s="182" t="s">
        <v>1787</v>
      </c>
      <c r="R48" s="182"/>
      <c r="S48" s="182"/>
      <c r="T48" s="182"/>
      <c r="U48" s="182"/>
      <c r="V48" s="182"/>
      <c r="W48" s="182"/>
      <c r="X48" s="182"/>
      <c r="Y48" s="182"/>
      <c r="Z48" s="182"/>
      <c r="AA48" s="182"/>
      <c r="AB48" s="182"/>
    </row>
    <row r="49" ht="43.5" customHeight="1">
      <c r="B49" s="63"/>
      <c r="C49" s="188"/>
      <c r="D49" s="188"/>
      <c r="E49" s="188"/>
      <c r="F49" s="188"/>
      <c r="G49" s="188"/>
      <c r="H49" s="188"/>
      <c r="S49" s="179" t="n">
        <v>2021</v>
      </c>
      <c r="T49" s="180"/>
      <c r="U49" s="180"/>
      <c r="V49" s="180"/>
      <c r="W49" s="180" t="n">
        <v>2022</v>
      </c>
      <c r="X49" s="180"/>
      <c r="Y49" s="180"/>
      <c r="Z49" s="180"/>
      <c r="AA49" s="211" t="n">
        <v>2023</v>
      </c>
      <c r="AB49" s="204" t="n">
        <v>2023</v>
      </c>
      <c r="AC49" s="34" t="s">
        <v>1896</v>
      </c>
    </row>
    <row r="50">
      <c r="B50" s="63"/>
      <c r="C50" s="63"/>
      <c r="D50" s="63"/>
      <c r="E50" s="63"/>
      <c r="F50" s="63"/>
      <c r="G50" s="63"/>
      <c r="H50" s="63"/>
      <c r="S50" s="195" t="s">
        <v>283</v>
      </c>
      <c r="T50" s="191" t="s">
        <v>284</v>
      </c>
      <c r="U50" s="191" t="s">
        <v>238</v>
      </c>
      <c r="V50" s="191" t="s">
        <v>282</v>
      </c>
      <c r="W50" s="191" t="s">
        <v>283</v>
      </c>
      <c r="X50" s="191" t="s">
        <v>284</v>
      </c>
      <c r="Y50" s="191" t="s">
        <v>238</v>
      </c>
      <c r="Z50" s="192" t="s">
        <v>282</v>
      </c>
      <c r="AA50" s="191" t="s">
        <v>283</v>
      </c>
      <c r="AB50" s="194" t="s">
        <v>284</v>
      </c>
    </row>
    <row r="51">
      <c r="B51" s="63"/>
      <c r="C51" s="63"/>
      <c r="D51" s="63"/>
      <c r="E51" s="63"/>
      <c r="F51" s="63"/>
      <c r="G51" s="63"/>
      <c r="H51" s="63"/>
      <c r="S51" s="41"/>
      <c r="T51" s="206" t="n">
        <f t="shared" ref="T51:Y51" si="17">(T46/S46)^4-1</f>
        <v>6.4466715030665034E-2</v>
      </c>
      <c r="U51" s="206" t="n">
        <f t="shared" si="17"/>
        <v>5.5974491632073686E-2</v>
      </c>
      <c r="V51" s="206" t="n">
        <f t="shared" si="17"/>
        <v>6.1883793652025565E-2</v>
      </c>
      <c r="W51" s="206" t="n">
        <f t="shared" si="17"/>
        <v>7.4760879860437557E-2</v>
      </c>
      <c r="X51" s="206" t="n">
        <f t="shared" si="17"/>
        <v>7.2910717592092666E-2</v>
      </c>
      <c r="Y51" s="206" t="n">
        <f t="shared" si="17"/>
        <v>4.3189354230043886E-2</v>
      </c>
      <c r="Z51" s="207" t="n">
        <f>(Z46/Y46)^4-1</f>
        <v>3.7435360189279843E-2</v>
      </c>
      <c r="AA51" s="207" t="n">
        <f>(AA46/Z46)^4-1</f>
        <v>4.1648600597020913E-2</v>
      </c>
      <c r="AB51" s="207" t="n">
        <f>(AB46/AA46)^4-1</f>
        <v>2.1086604151099309E-2</v>
      </c>
      <c r="AC51" s="197" t="n">
        <f>Deflators!V12</f>
        <v>2.5185688988090593E-2</v>
      </c>
    </row>
    <row r="52">
      <c r="B52" s="63"/>
      <c r="C52" s="63"/>
      <c r="D52" s="63"/>
      <c r="E52" s="63"/>
      <c r="F52" s="63"/>
      <c r="G52" s="63"/>
      <c r="H52" s="63"/>
      <c r="I52" s="63"/>
      <c r="J52" s="63"/>
      <c r="K52" s="63"/>
      <c r="L52" s="63"/>
      <c r="M52" s="63"/>
      <c r="N52" s="63"/>
      <c r="O52" s="63"/>
      <c r="P52" s="63"/>
      <c r="Q52" s="63"/>
    </row>
    <row r="53">
      <c r="B53" s="63"/>
      <c r="C53" s="63"/>
      <c r="D53" s="63"/>
      <c r="E53" s="63"/>
      <c r="F53" s="63"/>
      <c r="G53" s="63"/>
      <c r="H53" s="63"/>
      <c r="I53" s="63"/>
      <c r="J53" s="63"/>
      <c r="K53" s="63"/>
      <c r="L53" s="63"/>
      <c r="M53" s="63"/>
      <c r="N53" s="63"/>
      <c r="O53" s="63"/>
      <c r="P53" s="63"/>
      <c r="Q53" s="63"/>
    </row>
    <row r="54">
      <c r="B54" s="63"/>
      <c r="E54" s="63"/>
      <c r="F54" s="63"/>
      <c r="G54" s="63"/>
      <c r="H54" s="63"/>
      <c r="I54" s="63"/>
      <c r="J54" s="63"/>
      <c r="K54" s="63"/>
      <c r="L54" s="63"/>
      <c r="M54" s="63"/>
      <c r="N54" s="63"/>
      <c r="O54" s="63"/>
      <c r="P54" s="63"/>
      <c r="Q54" s="63"/>
    </row>
    <row r="55">
      <c r="B55" s="63"/>
      <c r="E55" s="63"/>
      <c r="F55" s="63"/>
      <c r="G55" s="63"/>
      <c r="H55" s="63"/>
      <c r="I55" s="63"/>
      <c r="J55" s="63"/>
      <c r="K55" s="63"/>
      <c r="L55" s="63"/>
      <c r="M55" s="63"/>
      <c r="N55" s="63"/>
      <c r="O55" s="63"/>
      <c r="P55" s="63"/>
      <c r="Q55" s="63"/>
    </row>
    <row r="56">
      <c r="B56" s="63"/>
      <c r="C56" s="63"/>
      <c r="D56" s="63"/>
      <c r="E56" s="63"/>
      <c r="F56" s="63"/>
      <c r="G56" s="63"/>
      <c r="H56" s="63"/>
      <c r="I56" s="63"/>
      <c r="J56" s="63"/>
      <c r="K56" s="63"/>
      <c r="L56" s="63"/>
      <c r="M56" s="63"/>
      <c r="N56" s="63"/>
      <c r="O56" s="63"/>
      <c r="P56" s="63"/>
      <c r="Q56" s="63"/>
    </row>
    <row r="57">
      <c r="B57" s="63"/>
      <c r="C57" s="63"/>
      <c r="D57" s="63"/>
      <c r="E57" s="63"/>
      <c r="F57" s="63"/>
      <c r="G57" s="63"/>
      <c r="H57" s="63"/>
      <c r="I57" s="63"/>
      <c r="J57" s="63"/>
      <c r="K57" s="63"/>
      <c r="L57" s="63"/>
      <c r="M57" s="63"/>
      <c r="N57" s="63"/>
      <c r="O57" s="63"/>
      <c r="P57" s="63"/>
      <c r="Q57" s="63"/>
    </row>
  </sheetData>
  <mergeCells count="23">
    <mergeCell ref="A1:Z1"/>
    <mergeCell ref="A2:Z2"/>
    <mergeCell ref="A3:Z3"/>
    <mergeCell ref="A4:Z4"/>
    <mergeCell ref="O28:Y28"/>
    <mergeCell ref="A19:AA19"/>
    <mergeCell ref="A20:AA20"/>
    <mergeCell ref="A21:AA21"/>
    <mergeCell ref="A22:AA22"/>
    <mergeCell ref="A6:A7"/>
    <mergeCell ref="B6:B7"/>
    <mergeCell ref="C6:N6"/>
    <mergeCell ref="O6:Z6"/>
    <mergeCell ref="AA6:AC6"/>
    <mergeCell ref="G26:AF26"/>
    <mergeCell ref="S49:V49"/>
    <mergeCell ref="S44:V44"/>
    <mergeCell ref="C28:N28"/>
    <mergeCell ref="C27:Y27"/>
    <mergeCell ref="W44:Z44"/>
    <mergeCell ref="W49:Z49"/>
    <mergeCell ref="Q43:AB43"/>
    <mergeCell ref="Q48:AB48"/>
  </mergeCells>
  <hyperlinks>
    <hyperlink ref="A5" r:id="rId1h" location="eyJhcHBpZCI6MTksInN0ZXBzIjpbMSwyLDNdLCJkYXRhIjpbWyJjYXRlZ29yaWVzIiwiU3VydmV5Il0sWyJOSVBBX1RhYmxlX0xpc3QiLCI4MSJdXX0="/>
  </hyperlinks>
  <pageMargins left="0.7" right="0.7" top="0.75" bottom="0.75" header="0.3" footer="0.3"/>
  <pageSetup orientation="portrait" horizontalDpi="1200" verticalDpi="1200"/>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selection activeCell="B13" sqref="B13"/>
    </sheetView>
  </sheetViews>
  <sheetFormatPr defaultRowHeight="15.0" baseColWidth="10"/>
  <cols>
    <col min="1" max="1" width="33" hidden="0" customWidth="1"/>
    <col min="2" max="2" width="27.1796875" hidden="0" customWidth="1"/>
  </cols>
  <sheetData>
    <row r="1">
      <c r="A1" s="104" t="s">
        <v>178</v>
      </c>
      <c r="B1" s="104" t="s">
        <v>179</v>
      </c>
      <c r="C1" s="213" t="s">
        <v>247</v>
      </c>
      <c r="D1" s="213" t="s">
        <v>248</v>
      </c>
      <c r="E1" s="213" t="s">
        <v>249</v>
      </c>
      <c r="F1" s="213" t="s">
        <v>250</v>
      </c>
      <c r="G1" s="104" t="s">
        <v>251</v>
      </c>
      <c r="H1" s="104" t="s">
        <v>180</v>
      </c>
      <c r="I1" s="104" t="s">
        <v>181</v>
      </c>
      <c r="J1" s="104" t="s">
        <v>182</v>
      </c>
      <c r="K1" s="104" t="s">
        <v>183</v>
      </c>
      <c r="L1" s="130" t="s">
        <v>184</v>
      </c>
      <c r="M1" s="130" t="s">
        <v>185</v>
      </c>
      <c r="N1" s="130" t="s">
        <v>186</v>
      </c>
      <c r="O1" s="130" t="s">
        <v>187</v>
      </c>
      <c r="P1" s="130"/>
      <c r="Q1" s="130"/>
      <c r="R1" s="130"/>
      <c r="S1" s="130"/>
      <c r="T1" s="130"/>
      <c r="U1" s="130"/>
      <c r="V1" s="130"/>
    </row>
    <row r="2" ht="29.15" customHeight="1">
      <c r="A2" s="34" t="s">
        <v>252</v>
      </c>
      <c r="B2" t="s">
        <v>253</v>
      </c>
      <c r="C2" t="n">
        <f>Grants!J75</f>
        <v>325.28399999999999</v>
      </c>
      <c r="D2" t="n">
        <f>Grants!K75</f>
        <v>297.32000000000005</v>
      </c>
      <c r="E2" t="n">
        <f>Grants!L75</f>
        <v>289.54199999999997</v>
      </c>
      <c r="F2" t="n">
        <f>Grants!M75</f>
        <v>315.67900000000003</v>
      </c>
      <c r="G2" t="n">
        <f>Grants!N75</f>
        <v>361.52700000000004</v>
      </c>
      <c r="H2" t="n">
        <f>Grants!O75</f>
        <v>374.99100000000004</v>
      </c>
      <c r="I2" s="63" t="n">
        <f>Grants!P75</f>
        <v>401.58485200000007</v>
      </c>
      <c r="J2" s="63" t="n">
        <f>Grants!Q75</f>
        <v>438.45827479999997</v>
      </c>
      <c r="K2" s="63" t="n">
        <f>Grants!R75</f>
        <v>505.04903199999995</v>
      </c>
      <c r="L2" s="63" t="n">
        <f>Grants!S75</f>
        <v>492.38786800000003</v>
      </c>
      <c r="M2" s="63" t="n">
        <f>Grants!T75</f>
        <v>454.86592799999988</v>
      </c>
      <c r="N2" s="63" t="n">
        <f>Grants!U75</f>
        <v>448.64654320000005</v>
      </c>
      <c r="O2" s="63" t="n">
        <f>Grants!V75</f>
        <v>438.19272000000001</v>
      </c>
    </row>
    <row r="3" ht="29.15" customHeight="1">
      <c r="A3" s="34" t="s">
        <v>796</v>
      </c>
      <c r="B3" t="s">
        <v>793</v>
      </c>
      <c r="C3" t="n">
        <f>'Social Benefits'!J33</f>
        <v>1644.1999999999998</v>
      </c>
      <c r="D3" t="n">
        <f>'Social Benefits'!K33</f>
        <v>1803.4</v>
      </c>
      <c r="E3" t="n">
        <f>'Social Benefits'!L33</f>
        <v>1696.0999999999997</v>
      </c>
      <c r="F3" t="n">
        <f>'Social Benefits'!M33</f>
        <v>1725.9</v>
      </c>
      <c r="G3" t="n">
        <f>'Social Benefits'!N33</f>
        <v>1734.2781599999998</v>
      </c>
      <c r="H3" t="n">
        <f>'Social Benefits'!O33</f>
        <v>1906.0298400000004</v>
      </c>
      <c r="I3" s="63" t="n">
        <f>'Social Benefits'!P33</f>
        <v>1884.7240000000002</v>
      </c>
      <c r="J3" s="63" t="n">
        <f>'Social Benefits'!Q33</f>
        <v>1832.0239999999999</v>
      </c>
      <c r="K3" s="63" t="n">
        <f>'Social Benefits'!R33</f>
        <v>1823.624</v>
      </c>
      <c r="L3" s="63" t="n">
        <f>'Social Benefits'!S33</f>
        <v>1820.7239999999999</v>
      </c>
      <c r="M3" s="63" t="n">
        <f>'Social Benefits'!T33</f>
        <v>1884.4840000000002</v>
      </c>
      <c r="N3" s="63" t="n">
        <f>'Social Benefits'!U33</f>
        <v>1966.2840000000001</v>
      </c>
      <c r="O3" s="63" t="n">
        <f>'Social Benefits'!V33</f>
        <v>1948.9840000000002</v>
      </c>
    </row>
    <row r="4" ht="29.15" customHeight="1">
      <c r="A4" s="34" t="s">
        <v>798</v>
      </c>
      <c r="B4" t="s">
        <v>794</v>
      </c>
      <c r="C4" t="n">
        <f>'Social Benefits'!J24</f>
        <v>0</v>
      </c>
      <c r="D4" t="n">
        <f>'Social Benefits'!K24</f>
        <v>0</v>
      </c>
      <c r="E4" t="n">
        <f>'Social Benefits'!L24</f>
        <v>0</v>
      </c>
      <c r="F4" t="n">
        <f>'Social Benefits'!M24</f>
        <v>0</v>
      </c>
      <c r="G4" t="n">
        <f>'Social Benefits'!N24</f>
        <v>33.921840000000024</v>
      </c>
      <c r="H4" t="n">
        <f>'Social Benefits'!O24</f>
        <v>44.966160000000031</v>
      </c>
      <c r="I4" s="63" t="n">
        <f>'Social Benefits'!P24</f>
        <v>52.756999999999998</v>
      </c>
      <c r="J4" s="63" t="n">
        <f>'Social Benefits'!Q24</f>
        <v>52.756999999999998</v>
      </c>
      <c r="K4" s="63" t="n">
        <f>'Social Benefits'!R24</f>
        <v>52.756999999999998</v>
      </c>
      <c r="L4" s="63" t="n">
        <f>'Social Benefits'!S24</f>
        <v>52.756999999999998</v>
      </c>
      <c r="M4" s="63" t="n">
        <f>'Social Benefits'!T24</f>
        <v>30</v>
      </c>
      <c r="N4" s="63" t="n">
        <f>'Social Benefits'!U24</f>
        <v>12</v>
      </c>
      <c r="O4" s="63" t="n">
        <f>'Social Benefits'!V24</f>
        <v>12</v>
      </c>
    </row>
    <row r="5">
      <c r="A5" s="34" t="s">
        <v>797</v>
      </c>
      <c r="B5" t="s">
        <v>795</v>
      </c>
      <c r="C5" t="n">
        <f>'Social Benefits'!J30</f>
        <v>160.9</v>
      </c>
      <c r="D5" t="n">
        <f>'Social Benefits'!K30</f>
        <v>58.4</v>
      </c>
      <c r="E5" t="n">
        <f>'Social Benefits'!L30</f>
        <v>34.5</v>
      </c>
      <c r="F5" t="n">
        <f>'Social Benefits'!M30</f>
        <v>21.4</v>
      </c>
      <c r="G5" t="n">
        <f>'Social Benefits'!N30</f>
        <v>13.3</v>
      </c>
      <c r="H5" t="n">
        <f>'Social Benefits'!O30</f>
        <v>21.804000000000041</v>
      </c>
      <c r="I5" s="63" t="n">
        <f>'Social Benefits'!P30</f>
        <v>51.919000000000011</v>
      </c>
      <c r="J5" s="63" t="n">
        <f>'Social Benefits'!Q30</f>
        <v>46.619</v>
      </c>
      <c r="K5" s="63" t="n">
        <f>'Social Benefits'!R30</f>
        <v>39.719000000000008</v>
      </c>
      <c r="L5" s="63" t="n">
        <f>'Social Benefits'!S30</f>
        <v>27.819000000000003</v>
      </c>
      <c r="M5" s="63" t="n">
        <f>'Social Benefits'!T30</f>
        <v>6.3160000000000007</v>
      </c>
      <c r="N5" s="63" t="n">
        <f>'Social Benefits'!U30</f>
        <v>1.4159999999999999</v>
      </c>
      <c r="O5" s="63" t="n">
        <f>'Social Benefits'!V30</f>
        <v>1.4159999999999999</v>
      </c>
    </row>
    <row r="6">
      <c r="A6" s="63" t="s">
        <v>201</v>
      </c>
      <c r="B6" s="63" t="s">
        <v>832</v>
      </c>
      <c r="C6" s="214" t="n">
        <f>Subsidies!J45</f>
        <v>0</v>
      </c>
      <c r="D6" s="214" t="n">
        <f>Subsidies!K45</f>
        <v>0</v>
      </c>
      <c r="E6" s="214" t="n">
        <f>Subsidies!L45</f>
        <v>0</v>
      </c>
      <c r="F6" s="214" t="n">
        <f>Subsidies!M45</f>
        <v>0</v>
      </c>
      <c r="G6" s="214" t="n">
        <f>Subsidies!N45</f>
        <v>58.782959999999989</v>
      </c>
      <c r="H6" s="214" t="n">
        <f>Subsidies!O45</f>
        <v>267.78904</v>
      </c>
      <c r="I6" s="214" t="n">
        <f>Subsidies!P45</f>
        <v>110.24799999999999</v>
      </c>
      <c r="J6" s="214" t="n">
        <f>Subsidies!Q45</f>
        <v>110.24799999999999</v>
      </c>
      <c r="K6" s="214" t="n">
        <f>Subsidies!R45</f>
        <v>110.24799999999999</v>
      </c>
      <c r="L6" s="214" t="n">
        <f>Subsidies!S45</f>
        <v>110.24799999999999</v>
      </c>
      <c r="M6" s="214" t="n">
        <f>Subsidies!T45</f>
        <v>12.726000000000001</v>
      </c>
      <c r="N6" s="214" t="n">
        <f>Subsidies!U45</f>
        <v>12.726000000000001</v>
      </c>
      <c r="O6" s="214" t="n">
        <f>Subsidies!V45</f>
        <v>12.726000000000001</v>
      </c>
    </row>
    <row r="7" ht="29.15" customHeight="1">
      <c r="A7" s="34" t="s">
        <v>871</v>
      </c>
      <c r="B7" t="s">
        <v>869</v>
      </c>
      <c r="C7" s="63" t="e">
        <f>Taxes!#REF!</f>
        <v>#REF!</v>
      </c>
      <c r="D7" s="63" t="e">
        <f>Taxes!#REF!</f>
        <v>#REF!</v>
      </c>
      <c r="E7" s="63" t="e">
        <f>Taxes!#REF!</f>
        <v>#REF!</v>
      </c>
      <c r="F7" s="63" t="e">
        <f>Taxes!#REF!</f>
        <v>#REF!</v>
      </c>
      <c r="G7" s="63" t="e">
        <f>Taxes!#REF!</f>
        <v>#REF!</v>
      </c>
      <c r="H7" s="63" t="e">
        <f>Taxes!#REF!</f>
        <v>#REF!</v>
      </c>
      <c r="I7" s="63" t="e">
        <f>Taxes!#REF!</f>
        <v>#REF!</v>
      </c>
      <c r="J7" s="63" t="e">
        <f>Taxes!#REF!</f>
        <v>#REF!</v>
      </c>
      <c r="K7" s="63" t="e">
        <f>Taxes!#REF!</f>
        <v>#REF!</v>
      </c>
      <c r="L7" s="63" t="e">
        <f>Taxes!#REF!</f>
        <v>#REF!</v>
      </c>
      <c r="M7" s="63" t="e">
        <f>Taxes!#REF!</f>
        <v>#REF!</v>
      </c>
      <c r="N7" s="63" t="e">
        <f>Taxes!#REF!</f>
        <v>#REF!</v>
      </c>
      <c r="O7" s="63" t="e">
        <f>Taxes!#REF!</f>
        <v>#REF!</v>
      </c>
    </row>
    <row r="8">
      <c r="A8" t="s">
        <v>872</v>
      </c>
      <c r="B8" t="s">
        <v>870</v>
      </c>
      <c r="C8" s="63"/>
      <c r="D8" s="63"/>
      <c r="E8" s="63"/>
      <c r="F8" s="63"/>
      <c r="G8" s="63"/>
      <c r="H8" s="63"/>
      <c r="J8" s="212"/>
      <c r="K8" s="212"/>
      <c r="L8" s="212"/>
      <c r="M8" s="212"/>
      <c r="N8" s="212" t="e">
        <f>forecast!#REF!</f>
        <v>#REF!</v>
      </c>
      <c r="O8" s="212" t="e">
        <f>forecast!#REF!</f>
        <v>#REF!</v>
      </c>
    </row>
    <row r="9">
      <c r="A9" s="34" t="s">
        <v>929</v>
      </c>
      <c r="B9" t="s">
        <v>930</v>
      </c>
      <c r="C9" t="n">
        <f>Grants!J94</f>
        <v>76.015000000000001</v>
      </c>
      <c r="D9" t="n">
        <f>Grants!K94</f>
        <v>78.872</v>
      </c>
      <c r="E9" t="n">
        <f>Grants!L94</f>
        <v>75.819000000000003</v>
      </c>
      <c r="F9" t="n">
        <f>Grants!M94</f>
        <v>73.662000000000006</v>
      </c>
      <c r="G9" t="n">
        <f>Grants!N94</f>
        <v>75.066000000000003</v>
      </c>
      <c r="H9" t="n">
        <f>Grants!O94</f>
        <v>69.344999999999999</v>
      </c>
      <c r="I9" t="n">
        <f>Grants!P94</f>
        <v>72.477000000000004</v>
      </c>
      <c r="J9" t="n">
        <f>Grants!Q94</f>
        <v>72.528999999999996</v>
      </c>
      <c r="K9" t="n">
        <f>Grants!R94</f>
        <v>75.340000000000018</v>
      </c>
      <c r="L9" t="n">
        <f>Grants!S94</f>
        <v>75.340000000000018</v>
      </c>
      <c r="M9" s="63" t="n">
        <f>Grants!T94</f>
        <v>76.15900000000002</v>
      </c>
      <c r="N9" s="63" t="n">
        <f>Grants!U94</f>
        <v>76.15900000000002</v>
      </c>
      <c r="O9" s="63" t="n">
        <f>Grants!V94</f>
        <v>76.15900000000002</v>
      </c>
    </row>
    <row r="10">
      <c r="A10" t="s">
        <v>1994</v>
      </c>
      <c r="B10" t="s">
        <v>1995</v>
      </c>
      <c r="C10" t="n">
        <v>0</v>
      </c>
      <c r="D10" t="n">
        <v>0</v>
      </c>
      <c r="E10" t="n">
        <v>0</v>
      </c>
      <c r="F10" t="n">
        <v>0</v>
      </c>
      <c r="G10" t="n">
        <v>0</v>
      </c>
      <c r="H10" t="n">
        <v>0</v>
      </c>
      <c r="I10" t="n">
        <v>0</v>
      </c>
      <c r="J10" t="n">
        <v>0</v>
      </c>
      <c r="K10" t="n">
        <v>0</v>
      </c>
      <c r="L10" t="n">
        <f>'Supply Side IRA'!S14</f>
        <v>11.312146474264033</v>
      </c>
      <c r="M10" t="n">
        <f>'Supply Side IRA'!T14</f>
        <v>11.41652772794744</v>
      </c>
      <c r="N10" t="n">
        <f>'Supply Side IRA'!U14</f>
        <v>35.755431152428351</v>
      </c>
      <c r="O10" t="n">
        <f>'Supply Side IRA'!V14</f>
        <v>58.110152249485409</v>
      </c>
    </row>
    <row r="11">
      <c r="A11" s="34" t="s">
        <v>2306</v>
      </c>
      <c r="B11" t="s">
        <v>2307</v>
      </c>
      <c r="C11" t="n">
        <f>'Student loans'!J11</f>
        <v>45</v>
      </c>
      <c r="D11" t="n">
        <f>'Student loans'!K11</f>
        <v>45</v>
      </c>
      <c r="E11" t="n">
        <f>'Student loans'!L11</f>
        <v>45</v>
      </c>
      <c r="F11" t="n">
        <f>'Student loans'!M11</f>
        <v>45</v>
      </c>
      <c r="G11" t="n">
        <f>'Student loans'!N11</f>
        <v>45</v>
      </c>
      <c r="H11" t="n">
        <f>'Student loans'!O11</f>
        <v>45</v>
      </c>
      <c r="I11" t="n">
        <f>'Student loans'!P11</f>
        <v>45</v>
      </c>
      <c r="J11" t="n">
        <f>'Student loans'!Q11</f>
        <v>45</v>
      </c>
      <c r="K11" t="n">
        <f>'Student loans'!R11</f>
        <v>45</v>
      </c>
      <c r="L11" t="n">
        <f>'Student loans'!S11</f>
        <v>45</v>
      </c>
      <c r="M11" t="n">
        <f>'Student loans'!T11</f>
        <v>45</v>
      </c>
      <c r="N11" t="n">
        <f>'Student loans'!U11</f>
        <v>45</v>
      </c>
      <c r="O11" t="n">
        <f>'Student loans'!V11</f>
        <v>45</v>
      </c>
    </row>
  </sheetData>
  <pageMargins left="0.7" right="0.7" top="0.75" bottom="0.75" header="0.3" footer="0.3"/>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1" zoomScale="124" zoomScaleNormal="124" workbookViewId="0">
      <selection activeCell="B7" sqref="B7"/>
    </sheetView>
  </sheetViews>
  <sheetFormatPr defaultRowHeight="15.0" baseColWidth="10"/>
  <cols>
    <col min="1" max="1" width="32.81640625" hidden="0" customWidth="1"/>
    <col min="2" max="2" width="28.54296875" hidden="0" customWidth="1"/>
  </cols>
  <sheetData>
    <row r="1">
      <c r="A1" s="104" t="s">
        <v>178</v>
      </c>
      <c r="B1" s="104" t="s">
        <v>179</v>
      </c>
      <c r="C1" s="105" t="s">
        <v>188</v>
      </c>
      <c r="D1" s="105" t="s">
        <v>189</v>
      </c>
      <c r="E1" s="105" t="s">
        <v>190</v>
      </c>
      <c r="F1" s="105" t="s">
        <v>191</v>
      </c>
      <c r="G1" s="105" t="s">
        <v>175</v>
      </c>
      <c r="H1" s="105" t="s">
        <v>176</v>
      </c>
      <c r="I1" s="105" t="s">
        <v>177</v>
      </c>
    </row>
    <row r="2">
      <c r="A2" s="102" t="s">
        <v>1715</v>
      </c>
      <c r="B2" t="s">
        <v>1733</v>
      </c>
      <c r="C2" s="103" t="n">
        <f>Deflators!W23</f>
        <v>7.4257226294367484E-3</v>
      </c>
      <c r="D2" s="103" t="n">
        <f>Deflators!X23</f>
        <v>7.5775395208279583E-3</v>
      </c>
      <c r="E2" s="103" t="n">
        <f>Deflators!Y23</f>
        <v>6.9500583978272523E-3</v>
      </c>
      <c r="F2" s="103" t="n">
        <f>Deflators!Z23</f>
        <v>6.132782549199689E-3</v>
      </c>
      <c r="G2" s="103" t="n">
        <f>Deflators!AA23</f>
        <v>6.263939117848949E-3</v>
      </c>
      <c r="H2" s="103" t="n">
        <f>Deflators!AB23</f>
        <v>6.011374998392105E-3</v>
      </c>
      <c r="I2" s="103" t="n">
        <f>Deflators!AC23</f>
        <v>5.7158459107606863E-3</v>
      </c>
    </row>
    <row r="3">
      <c r="A3" s="75" t="s">
        <v>1729</v>
      </c>
      <c r="B3" t="s">
        <v>1734</v>
      </c>
      <c r="C3" s="103" t="n">
        <f>Deflators!W24</f>
        <v>8.3408836523570784E-3</v>
      </c>
      <c r="D3" s="103" t="n">
        <f>Deflators!X24</f>
        <v>7.163433706472544E-3</v>
      </c>
      <c r="E3" s="103" t="n">
        <f>Deflators!Y24</f>
        <v>7.215874096539121E-3</v>
      </c>
      <c r="F3" s="103" t="n">
        <f>Deflators!Z24</f>
        <v>6.6582050868881915E-3</v>
      </c>
      <c r="G3" s="103" t="n">
        <f>Deflators!AA24</f>
        <v>6.898570281810068E-3</v>
      </c>
      <c r="H3" s="103" t="n">
        <f>Deflators!AB24</f>
        <v>6.6455960621367716E-3</v>
      </c>
      <c r="I3" s="103" t="n">
        <f>Deflators!AC24</f>
        <v>6.2848398732100463E-3</v>
      </c>
    </row>
    <row r="4">
      <c r="A4" s="75" t="s">
        <v>1730</v>
      </c>
      <c r="B4" t="s">
        <v>1735</v>
      </c>
      <c r="C4" s="103" t="n">
        <f>Deflators!W25</f>
        <v>6.3474135208028137E-3</v>
      </c>
      <c r="D4" s="103" t="n">
        <f>Deflators!X25</f>
        <v>7.5761167015020447E-3</v>
      </c>
      <c r="E4" s="103" t="n">
        <f>Deflators!Y25</f>
        <v>8.2337423954825795E-3</v>
      </c>
      <c r="F4" s="103" t="n">
        <f>Deflators!Z25</f>
        <v>7.58917652918778E-3</v>
      </c>
      <c r="G4" s="103" t="n">
        <f>Deflators!AA25</f>
        <v>7.2839918058120734E-3</v>
      </c>
      <c r="H4" s="103" t="n">
        <f>Deflators!AB25</f>
        <v>7.123968633533817E-3</v>
      </c>
      <c r="I4" s="103" t="n">
        <f>Deflators!AC25</f>
        <v>7.2694683660272652E-3</v>
      </c>
    </row>
    <row r="5">
      <c r="A5" s="75" t="s">
        <v>1731</v>
      </c>
      <c r="B5" t="s">
        <v>1736</v>
      </c>
      <c r="C5" s="103" t="n">
        <f>Deflators!W26</f>
        <v>6.3474135208028137E-3</v>
      </c>
      <c r="D5" s="103" t="n">
        <f>Deflators!X26</f>
        <v>7.5761167015020447E-3</v>
      </c>
      <c r="E5" s="103" t="n">
        <f>Deflators!Y26</f>
        <v>8.2337423954825795E-3</v>
      </c>
      <c r="F5" s="103" t="n">
        <f>Deflators!Z26</f>
        <v>7.58917652918778E-3</v>
      </c>
      <c r="G5" s="103" t="n">
        <f>Deflators!AA26</f>
        <v>7.2839918058120734E-3</v>
      </c>
      <c r="H5" s="103" t="n">
        <f>Deflators!AB26</f>
        <v>7.123968633533817E-3</v>
      </c>
      <c r="I5" s="103" t="n">
        <f>Deflators!AC26</f>
        <v>7.2694683660272652E-3</v>
      </c>
    </row>
    <row r="6">
      <c r="A6" s="63" t="s">
        <v>1732</v>
      </c>
      <c r="B6" t="s">
        <v>1737</v>
      </c>
      <c r="C6" s="103" t="n">
        <f>Deflators!W27</f>
        <v>6.3474135208028137E-3</v>
      </c>
      <c r="D6" s="103" t="n">
        <f>Deflators!X27</f>
        <v>7.5761167015020447E-3</v>
      </c>
      <c r="E6" s="103" t="n">
        <f>Deflators!Y27</f>
        <v>8.2337423954825795E-3</v>
      </c>
      <c r="F6" s="103" t="n">
        <f>Deflators!Z27</f>
        <v>7.58917652918778E-3</v>
      </c>
      <c r="G6" s="103" t="n">
        <f>Deflators!AA27</f>
        <v>7.2839918058120734E-3</v>
      </c>
      <c r="H6" s="103" t="n">
        <f>Deflators!AB27</f>
        <v>7.123968633533817E-3</v>
      </c>
      <c r="I6" s="103" t="n">
        <f>Deflators!AC27</f>
        <v>7.2694683660272652E-3</v>
      </c>
    </row>
  </sheetData>
  <pageMargins left="0.7" right="0.7" top="0.75" bottom="0.75" header="0.3" footer="0.3"/>
  <pageSetup paperSize="9" orientation="portrait" horizontalDpi="300" verticalDpi="300"/>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zoomScale="110" zoomScaleNormal="110" workbookViewId="0">
      <selection activeCell="P10" sqref="P10"/>
    </sheetView>
  </sheetViews>
  <sheetFormatPr defaultRowHeight="15.0" baseColWidth="10"/>
  <cols>
    <col min="1" max="1" width="70.81640625" hidden="0" customWidth="1"/>
    <col min="2" max="2" width="70.81640625" hidden="0" customWidth="1"/>
  </cols>
  <sheetData>
    <row r="1" ht="15.65" customHeight="1">
      <c r="A1" s="215" t="s">
        <v>254</v>
      </c>
      <c r="B1" s="215"/>
      <c r="C1" s="215"/>
      <c r="D1" s="215"/>
      <c r="E1" s="215"/>
      <c r="F1" s="215"/>
      <c r="G1" s="215"/>
      <c r="H1" s="215"/>
      <c r="I1" s="215"/>
      <c r="J1" s="215"/>
      <c r="K1" s="215"/>
      <c r="L1" s="215"/>
      <c r="M1" s="215"/>
      <c r="N1" s="215"/>
      <c r="O1" s="215"/>
    </row>
    <row r="2" ht="31.4" customHeight="1">
      <c r="A2" s="216"/>
      <c r="B2" s="216" t="s">
        <v>179</v>
      </c>
      <c r="C2" s="222" t="n">
        <v>1</v>
      </c>
      <c r="D2" s="222" t="n">
        <f>C2+1</f>
        <v>2</v>
      </c>
      <c r="E2" s="222" t="n">
        <f t="shared" ref="E2:N2" si="0">D2+1</f>
        <v>3</v>
      </c>
      <c r="F2" s="222" t="n">
        <f t="shared" si="0"/>
        <v>4</v>
      </c>
      <c r="G2" s="222" t="n">
        <f t="shared" si="0"/>
        <v>5</v>
      </c>
      <c r="H2" s="222" t="n">
        <f t="shared" si="0"/>
        <v>6</v>
      </c>
      <c r="I2" s="222" t="n">
        <f t="shared" si="0"/>
        <v>7</v>
      </c>
      <c r="J2" s="222" t="n">
        <f t="shared" si="0"/>
        <v>8</v>
      </c>
      <c r="K2" s="222" t="n">
        <f t="shared" si="0"/>
        <v>9</v>
      </c>
      <c r="L2" s="222" t="n">
        <f t="shared" si="0"/>
        <v>10</v>
      </c>
      <c r="M2" s="222" t="n">
        <f t="shared" si="0"/>
        <v>11</v>
      </c>
      <c r="N2" s="222" t="n">
        <f t="shared" si="0"/>
        <v>12</v>
      </c>
      <c r="O2" s="220" t="s">
        <v>255</v>
      </c>
    </row>
    <row r="3" ht="15.65" customHeight="1">
      <c r="A3" s="217" t="s">
        <v>256</v>
      </c>
      <c r="B3" s="217" t="s">
        <v>257</v>
      </c>
      <c r="C3" s="103" t="n">
        <v>0.22500000000000001</v>
      </c>
      <c r="D3" s="103" t="n">
        <v>0.22500000000000001</v>
      </c>
      <c r="E3" s="103" t="n">
        <v>0.22500000000000001</v>
      </c>
      <c r="F3" s="103" t="n">
        <v>0.22500000000000001</v>
      </c>
      <c r="G3" s="223" t="n">
        <v>0</v>
      </c>
      <c r="H3" s="223" t="n">
        <v>0</v>
      </c>
      <c r="I3" s="223" t="n">
        <v>0</v>
      </c>
      <c r="J3" s="223" t="n">
        <v>0</v>
      </c>
      <c r="K3" s="223" t="n">
        <v>0</v>
      </c>
      <c r="L3" s="223" t="n">
        <v>0</v>
      </c>
      <c r="M3" s="223" t="n">
        <v>0</v>
      </c>
      <c r="N3" s="223" t="n">
        <v>0</v>
      </c>
      <c r="O3" s="221" t="n">
        <f>SUM(C3:N3)</f>
        <v>0.9</v>
      </c>
      <c r="P3" s="103"/>
      <c r="Q3" s="103"/>
      <c r="R3" s="103"/>
      <c r="S3" s="103"/>
      <c r="T3" s="223"/>
      <c r="U3" s="223"/>
      <c r="V3" s="223"/>
      <c r="W3" s="223"/>
      <c r="X3" s="223"/>
      <c r="Y3" s="223"/>
      <c r="Z3" s="223"/>
      <c r="AA3" s="223"/>
      <c r="AC3" s="100"/>
      <c r="AD3" s="100"/>
      <c r="AE3" s="100"/>
      <c r="AF3" s="100"/>
      <c r="AG3" s="100"/>
      <c r="AH3" s="100"/>
      <c r="AI3" s="100"/>
      <c r="AJ3" s="100"/>
      <c r="AK3" s="100"/>
      <c r="AL3" s="100"/>
      <c r="AM3" s="100"/>
      <c r="AN3" s="100"/>
      <c r="AO3" s="100"/>
      <c r="AP3" s="100"/>
      <c r="AQ3" s="100"/>
      <c r="AR3" s="100"/>
      <c r="AS3" s="100"/>
    </row>
    <row r="4" ht="15.65" customHeight="1">
      <c r="A4" s="219" t="s">
        <v>258</v>
      </c>
      <c r="B4" s="219" t="s">
        <v>259</v>
      </c>
      <c r="C4" s="103" t="n">
        <v>-3.3333333333333333E-2</v>
      </c>
      <c r="D4" s="103" t="n">
        <v>-3.3333333333333333E-2</v>
      </c>
      <c r="E4" s="103" t="n">
        <v>-3.3333333333333333E-2</v>
      </c>
      <c r="F4" s="103" t="n">
        <v>-3.3333333333333333E-2</v>
      </c>
      <c r="G4" s="103" t="n">
        <v>-3.3333333333333333E-2</v>
      </c>
      <c r="H4" s="103" t="n">
        <v>-3.3333333333333333E-2</v>
      </c>
      <c r="I4" s="103" t="n">
        <v>-3.3333333333333333E-2</v>
      </c>
      <c r="J4" s="103" t="n">
        <v>-3.3333333333333333E-2</v>
      </c>
      <c r="K4" s="103" t="n">
        <v>-3.3333333333333333E-2</v>
      </c>
      <c r="L4" s="103" t="n">
        <v>-3.3333333333333333E-2</v>
      </c>
      <c r="M4" s="103" t="n">
        <v>-3.3333333333333333E-2</v>
      </c>
      <c r="N4" s="103" t="n">
        <v>-3.3333333333333333E-2</v>
      </c>
      <c r="O4" s="221" t="n">
        <f>SUM(C4:N4)</f>
        <v>-0.39999999999999997</v>
      </c>
      <c r="P4" s="103"/>
      <c r="Q4" s="103"/>
      <c r="R4" s="103"/>
      <c r="S4" s="103"/>
      <c r="T4" s="103"/>
      <c r="U4" s="103"/>
      <c r="V4" s="103"/>
      <c r="W4" s="103"/>
      <c r="X4" s="103"/>
      <c r="Y4" s="103"/>
      <c r="Z4" s="103"/>
      <c r="AA4" s="103"/>
      <c r="AC4" s="100"/>
      <c r="AD4" s="100"/>
      <c r="AE4" s="100"/>
      <c r="AF4" s="100"/>
      <c r="AG4" s="100"/>
      <c r="AH4" s="100"/>
      <c r="AI4" s="100"/>
      <c r="AJ4" s="100"/>
      <c r="AK4" s="100"/>
      <c r="AL4" s="100"/>
      <c r="AM4" s="100"/>
      <c r="AN4" s="100"/>
    </row>
    <row r="5" ht="15.65" customHeight="1">
      <c r="A5" s="219" t="s">
        <v>260</v>
      </c>
      <c r="B5" s="219" t="s">
        <v>261</v>
      </c>
      <c r="C5" s="103" t="n">
        <v>-0.12</v>
      </c>
      <c r="D5" s="103" t="n">
        <v>-0.12</v>
      </c>
      <c r="E5" s="103" t="n">
        <v>-0.06</v>
      </c>
      <c r="F5" s="103" t="n">
        <v>-0.06</v>
      </c>
      <c r="G5" s="103" t="n">
        <v>-0.06</v>
      </c>
      <c r="H5" s="103" t="n">
        <v>-0.06</v>
      </c>
      <c r="I5" s="103" t="n">
        <v>-0.06</v>
      </c>
      <c r="J5" s="103" t="n">
        <v>-0.06</v>
      </c>
      <c r="K5" s="103" t="n">
        <v>0</v>
      </c>
      <c r="L5" s="103" t="n">
        <v>0</v>
      </c>
      <c r="M5" s="103" t="n">
        <v>0</v>
      </c>
      <c r="N5" s="103" t="n">
        <v>0</v>
      </c>
      <c r="O5" s="221" t="n">
        <f t="shared" ref="O5:O13" si="1">SUM(C5:N5)</f>
        <v>-0.60000000000000009</v>
      </c>
      <c r="P5" s="103"/>
      <c r="Q5" s="103"/>
      <c r="R5" s="103"/>
      <c r="S5" s="103"/>
      <c r="T5" s="103"/>
      <c r="U5" s="103"/>
      <c r="V5" s="103"/>
      <c r="W5" s="103"/>
      <c r="X5" s="103"/>
      <c r="Y5" s="103"/>
      <c r="Z5" s="103"/>
      <c r="AA5" s="103"/>
      <c r="AC5" s="100"/>
      <c r="AD5" s="100"/>
      <c r="AE5" s="100"/>
      <c r="AF5" s="100"/>
      <c r="AG5" s="100"/>
      <c r="AH5" s="100"/>
      <c r="AI5" s="100"/>
      <c r="AJ5" s="100"/>
      <c r="AK5" s="100"/>
      <c r="AL5" s="100"/>
      <c r="AM5" s="100"/>
      <c r="AN5" s="100"/>
    </row>
    <row r="6" ht="15.65" customHeight="1">
      <c r="A6" s="217" t="s">
        <v>262</v>
      </c>
      <c r="B6" s="217" t="s">
        <v>213</v>
      </c>
      <c r="C6" s="103" t="n">
        <v>0.24499999999999997</v>
      </c>
      <c r="D6" s="103" t="n">
        <v>0.105</v>
      </c>
      <c r="E6" s="103" t="n">
        <v>5.5999999999999994E-2</v>
      </c>
      <c r="F6" s="103" t="n">
        <v>5.5999999999999994E-2</v>
      </c>
      <c r="G6" s="103" t="n">
        <v>5.5999999999999994E-2</v>
      </c>
      <c r="H6" s="103" t="n">
        <v>5.5999999999999994E-2</v>
      </c>
      <c r="I6" s="103" t="n">
        <v>5.5999999999999994E-2</v>
      </c>
      <c r="J6" s="103" t="n">
        <v>5.5999999999999994E-2</v>
      </c>
      <c r="K6" s="103" t="n">
        <v>0</v>
      </c>
      <c r="L6" s="103" t="n">
        <v>0</v>
      </c>
      <c r="M6" s="103" t="n">
        <v>0</v>
      </c>
      <c r="N6" s="103" t="n">
        <v>0</v>
      </c>
      <c r="O6" s="221" t="n">
        <f t="shared" si="1"/>
        <v>0.68600000000000017</v>
      </c>
      <c r="P6" s="103"/>
      <c r="Q6" s="103"/>
      <c r="R6" s="103"/>
      <c r="S6" s="103"/>
      <c r="T6" s="103"/>
      <c r="U6" s="103"/>
      <c r="V6" s="103"/>
      <c r="W6" s="103"/>
      <c r="X6" s="103"/>
      <c r="Y6" s="103"/>
      <c r="Z6" s="103"/>
      <c r="AA6" s="103"/>
      <c r="AC6" s="100"/>
      <c r="AD6" s="100"/>
      <c r="AE6" s="100"/>
      <c r="AF6" s="100"/>
      <c r="AG6" s="100"/>
      <c r="AH6" s="100"/>
      <c r="AI6" s="100"/>
      <c r="AJ6" s="100"/>
      <c r="AK6" s="100"/>
      <c r="AL6" s="100"/>
      <c r="AM6" s="100"/>
      <c r="AN6" s="100"/>
    </row>
    <row r="7" ht="15.65" customHeight="1">
      <c r="A7" s="217" t="s">
        <v>263</v>
      </c>
      <c r="B7" s="217" t="s">
        <v>264</v>
      </c>
      <c r="C7" s="103" t="n">
        <v>0.315</v>
      </c>
      <c r="D7" s="103" t="n">
        <v>0.315</v>
      </c>
      <c r="E7" s="103" t="n">
        <v>9.0000000000000011E-2</v>
      </c>
      <c r="F7" s="103" t="n">
        <v>9.0000000000000011E-2</v>
      </c>
      <c r="G7" s="103" t="n">
        <v>4.5000000000000005E-2</v>
      </c>
      <c r="H7" s="103" t="n">
        <v>4.5000000000000005E-2</v>
      </c>
      <c r="I7" s="103" t="n">
        <v>0</v>
      </c>
      <c r="J7" s="103" t="n">
        <v>0</v>
      </c>
      <c r="K7" s="103" t="n">
        <v>0</v>
      </c>
      <c r="L7" s="103" t="n">
        <v>0</v>
      </c>
      <c r="M7" s="103" t="n">
        <v>0</v>
      </c>
      <c r="N7" s="103" t="n">
        <v>0</v>
      </c>
      <c r="O7" s="221" t="n">
        <f t="shared" si="1"/>
        <v>0.9</v>
      </c>
      <c r="P7" s="103"/>
      <c r="Q7" s="103"/>
      <c r="R7" s="103"/>
      <c r="S7" s="103"/>
      <c r="T7" s="103"/>
      <c r="U7" s="103"/>
      <c r="V7" s="103"/>
      <c r="W7" s="103"/>
      <c r="X7" s="103"/>
      <c r="Y7" s="103"/>
      <c r="Z7" s="103"/>
      <c r="AA7" s="103"/>
      <c r="AC7" s="100"/>
      <c r="AD7" s="100"/>
      <c r="AE7" s="100"/>
      <c r="AF7" s="100"/>
      <c r="AG7" s="100"/>
      <c r="AH7" s="100"/>
      <c r="AI7" s="100"/>
      <c r="AJ7" s="100"/>
      <c r="AK7" s="100"/>
      <c r="AL7" s="100"/>
      <c r="AM7" s="100"/>
      <c r="AN7" s="100"/>
    </row>
    <row r="8" ht="15.65" customHeight="1">
      <c r="A8" s="217" t="s">
        <v>265</v>
      </c>
      <c r="B8" s="217" t="s">
        <v>266</v>
      </c>
      <c r="C8" s="103" t="n">
        <v>0.22500000000000001</v>
      </c>
      <c r="D8" s="103" t="n">
        <v>0.22500000000000001</v>
      </c>
      <c r="E8" s="103" t="n">
        <v>0.22500000000000001</v>
      </c>
      <c r="F8" s="103" t="n">
        <v>0.22500000000000001</v>
      </c>
      <c r="G8" s="103" t="n">
        <v>0</v>
      </c>
      <c r="H8" s="103" t="n">
        <v>0</v>
      </c>
      <c r="I8" s="103" t="n">
        <v>0</v>
      </c>
      <c r="J8" s="103" t="n">
        <v>0</v>
      </c>
      <c r="K8" s="103" t="n">
        <v>0</v>
      </c>
      <c r="L8" s="103" t="n">
        <v>0</v>
      </c>
      <c r="M8" s="103" t="n">
        <v>0</v>
      </c>
      <c r="N8" s="103" t="n">
        <v>0</v>
      </c>
      <c r="O8" s="221" t="n">
        <f t="shared" si="1"/>
        <v>0.9</v>
      </c>
      <c r="P8" s="103"/>
      <c r="Q8" s="103"/>
      <c r="R8" s="103"/>
      <c r="S8" s="103"/>
      <c r="T8" s="103"/>
      <c r="U8" s="103"/>
      <c r="V8" s="103"/>
      <c r="W8" s="103"/>
      <c r="X8" s="103"/>
      <c r="Y8" s="103"/>
      <c r="Z8" s="103"/>
      <c r="AA8" s="103"/>
      <c r="AC8" s="100"/>
      <c r="AD8" s="100"/>
      <c r="AE8" s="100"/>
      <c r="AF8" s="100"/>
      <c r="AG8" s="100"/>
      <c r="AH8" s="100"/>
      <c r="AI8" s="100"/>
      <c r="AJ8" s="100"/>
      <c r="AK8" s="100"/>
      <c r="AL8" s="100"/>
      <c r="AM8" s="100"/>
      <c r="AN8" s="100"/>
    </row>
    <row r="9" ht="15.65" customHeight="1">
      <c r="A9" s="217" t="s">
        <v>267</v>
      </c>
      <c r="B9" s="217" t="s">
        <v>268</v>
      </c>
      <c r="C9" s="103" t="n">
        <v>4.9500000000000002E-2</v>
      </c>
      <c r="D9" s="103" t="n">
        <v>4.2750000000000003E-2</v>
      </c>
      <c r="E9" s="103" t="n">
        <v>4.0500000000000001E-2</v>
      </c>
      <c r="F9" s="103" t="n">
        <v>3.8250000000000006E-2</v>
      </c>
      <c r="G9" s="103" t="n">
        <v>3.6000000000000004E-2</v>
      </c>
      <c r="H9" s="103" t="n">
        <v>3.6000000000000004E-2</v>
      </c>
      <c r="I9" s="103" t="n">
        <v>3.6000000000000004E-2</v>
      </c>
      <c r="J9" s="103" t="n">
        <v>3.6000000000000004E-2</v>
      </c>
      <c r="K9" s="103" t="n">
        <v>3.3750000000000002E-2</v>
      </c>
      <c r="L9" s="103" t="n">
        <v>3.3750000000000002E-2</v>
      </c>
      <c r="M9" s="103" t="n">
        <v>3.3750000000000002E-2</v>
      </c>
      <c r="N9" s="103" t="n">
        <v>3.3750000000000002E-2</v>
      </c>
      <c r="O9" s="221" t="n">
        <f t="shared" si="1"/>
        <v>0.45000000000000007</v>
      </c>
      <c r="P9" s="103"/>
      <c r="Q9" s="103"/>
      <c r="R9" s="103"/>
      <c r="S9" s="103"/>
      <c r="T9" s="103"/>
      <c r="U9" s="103"/>
      <c r="V9" s="103"/>
      <c r="W9" s="103"/>
      <c r="X9" s="103"/>
      <c r="Y9" s="103"/>
      <c r="Z9" s="103"/>
      <c r="AA9" s="103"/>
      <c r="AC9" s="100"/>
      <c r="AD9" s="100"/>
      <c r="AE9" s="100"/>
      <c r="AF9" s="100"/>
      <c r="AG9" s="100"/>
      <c r="AH9" s="100"/>
      <c r="AI9" s="100"/>
      <c r="AJ9" s="100"/>
      <c r="AK9" s="100"/>
      <c r="AL9" s="100"/>
      <c r="AM9" s="100"/>
      <c r="AN9" s="100"/>
    </row>
    <row r="10" ht="15.65" customHeight="1">
      <c r="A10" s="217" t="s">
        <v>269</v>
      </c>
      <c r="B10" s="217" t="s">
        <v>215</v>
      </c>
      <c r="C10" s="103" t="n">
        <v>0.14000000000000001</v>
      </c>
      <c r="D10" s="103" t="n">
        <v>0.1</v>
      </c>
      <c r="E10" s="103" t="n">
        <v>0.1</v>
      </c>
      <c r="F10" s="103" t="n">
        <v>0.05</v>
      </c>
      <c r="G10" s="103" t="n">
        <v>0.05</v>
      </c>
      <c r="H10" s="103" t="n">
        <v>0.05</v>
      </c>
      <c r="I10" s="103" t="n">
        <v>0.05</v>
      </c>
      <c r="J10" s="103" t="n">
        <v>0.05</v>
      </c>
      <c r="K10" s="103" t="n">
        <v>0.05</v>
      </c>
      <c r="L10" s="103" t="n">
        <v>0.03</v>
      </c>
      <c r="M10" s="103" t="n">
        <v>0.03</v>
      </c>
      <c r="N10" s="103" t="n">
        <v>0.03</v>
      </c>
      <c r="O10" s="221" t="n">
        <f>SUM(C10:N10)</f>
        <v>0.7300000000000002</v>
      </c>
      <c r="P10" s="103"/>
      <c r="Q10" s="103"/>
      <c r="R10" s="103"/>
      <c r="S10" s="103"/>
      <c r="T10" s="103"/>
      <c r="U10" s="103"/>
      <c r="V10" s="103"/>
      <c r="W10" s="103"/>
      <c r="X10" s="103"/>
      <c r="Y10" s="103"/>
      <c r="Z10" s="103"/>
      <c r="AA10" s="103"/>
      <c r="AC10" s="100"/>
      <c r="AD10" s="100"/>
      <c r="AE10" s="100"/>
      <c r="AF10" s="100"/>
      <c r="AG10" s="100"/>
      <c r="AH10" s="100"/>
      <c r="AI10" s="100"/>
      <c r="AJ10" s="100"/>
      <c r="AK10" s="100"/>
      <c r="AL10" s="100"/>
      <c r="AM10" s="100"/>
      <c r="AN10" s="100"/>
    </row>
    <row r="11" ht="15.65" customHeight="1">
      <c r="A11" s="217" t="s">
        <v>270</v>
      </c>
      <c r="B11" s="217" t="s">
        <v>271</v>
      </c>
      <c r="C11" s="103" t="n">
        <v>0.2</v>
      </c>
      <c r="D11" s="103" t="n">
        <v>0.17</v>
      </c>
      <c r="E11" s="103" t="n">
        <v>0.16</v>
      </c>
      <c r="F11" s="103" t="n">
        <v>0.15</v>
      </c>
      <c r="G11" s="103" t="n">
        <v>0.09</v>
      </c>
      <c r="H11" s="103" t="n">
        <v>0.05</v>
      </c>
      <c r="I11" s="103" t="n">
        <v>0.05</v>
      </c>
      <c r="J11" s="103" t="n">
        <v>0.04</v>
      </c>
      <c r="K11" s="103" t="n">
        <v>0</v>
      </c>
      <c r="L11" s="103" t="n">
        <v>0</v>
      </c>
      <c r="M11" s="103" t="n">
        <v>0</v>
      </c>
      <c r="N11" s="103" t="n">
        <v>0</v>
      </c>
      <c r="O11" s="221" t="n">
        <f>SUM(C11:N11)</f>
        <v>0.91000000000000014</v>
      </c>
      <c r="P11" s="103"/>
      <c r="Q11" s="103"/>
      <c r="R11" s="103"/>
      <c r="S11" s="103"/>
      <c r="T11" s="103"/>
      <c r="U11" s="103"/>
      <c r="V11" s="103"/>
      <c r="W11" s="103"/>
      <c r="X11" s="103"/>
      <c r="Y11" s="103"/>
      <c r="Z11" s="103"/>
      <c r="AA11" s="103"/>
      <c r="AC11" s="100"/>
      <c r="AD11" s="100"/>
      <c r="AE11" s="100"/>
      <c r="AF11" s="100"/>
      <c r="AG11" s="100"/>
      <c r="AH11" s="100"/>
      <c r="AI11" s="100"/>
      <c r="AJ11" s="100"/>
      <c r="AK11" s="100"/>
      <c r="AL11" s="100"/>
      <c r="AM11" s="100"/>
      <c r="AN11" s="100"/>
    </row>
    <row r="12" ht="47.15" customHeight="1">
      <c r="A12" s="218" t="s">
        <v>272</v>
      </c>
      <c r="B12" s="218" t="s">
        <v>273</v>
      </c>
      <c r="C12" s="103" t="n">
        <v>0.2</v>
      </c>
      <c r="D12" s="103" t="n">
        <v>0.17</v>
      </c>
      <c r="E12" s="103" t="n">
        <v>0.16</v>
      </c>
      <c r="F12" s="103" t="n">
        <v>0.15</v>
      </c>
      <c r="G12" s="103" t="n">
        <v>0.09</v>
      </c>
      <c r="H12" s="103" t="n">
        <v>0.05</v>
      </c>
      <c r="I12" s="103" t="n">
        <v>0.05</v>
      </c>
      <c r="J12" s="103" t="n">
        <v>0.04</v>
      </c>
      <c r="K12" s="103" t="n">
        <v>0</v>
      </c>
      <c r="L12" s="103" t="n">
        <v>0</v>
      </c>
      <c r="M12" s="103" t="n">
        <v>0</v>
      </c>
      <c r="N12" s="103" t="n">
        <v>0</v>
      </c>
      <c r="O12" s="221" t="n">
        <f t="shared" si="1"/>
        <v>0.91000000000000014</v>
      </c>
      <c r="P12" s="103"/>
      <c r="Q12" s="103"/>
      <c r="R12" s="103"/>
      <c r="S12" s="103"/>
      <c r="T12" s="103"/>
      <c r="U12" s="103"/>
      <c r="V12" s="103"/>
      <c r="W12" s="103"/>
      <c r="X12" s="103"/>
      <c r="Y12" s="103"/>
      <c r="Z12" s="103"/>
      <c r="AA12" s="103"/>
      <c r="AC12" s="100"/>
      <c r="AD12" s="100"/>
      <c r="AE12" s="100"/>
      <c r="AF12" s="100"/>
      <c r="AG12" s="100"/>
      <c r="AH12" s="100"/>
      <c r="AI12" s="100"/>
      <c r="AJ12" s="100"/>
      <c r="AK12" s="100"/>
      <c r="AL12" s="100"/>
      <c r="AM12" s="100"/>
      <c r="AN12" s="100"/>
    </row>
    <row r="13" ht="31.4" customHeight="1">
      <c r="A13" s="218" t="s">
        <v>274</v>
      </c>
      <c r="B13" s="218" t="s">
        <v>275</v>
      </c>
      <c r="C13" s="103" t="n">
        <v>0.14000000000000001</v>
      </c>
      <c r="D13" s="103" t="n">
        <v>0.1</v>
      </c>
      <c r="E13" s="103" t="n">
        <v>0.1</v>
      </c>
      <c r="F13" s="103" t="n">
        <v>0.05</v>
      </c>
      <c r="G13" s="103" t="n">
        <v>0.05</v>
      </c>
      <c r="H13" s="103" t="n">
        <v>0.05</v>
      </c>
      <c r="I13" s="103" t="n">
        <v>0.05</v>
      </c>
      <c r="J13" s="103" t="n">
        <v>0.05</v>
      </c>
      <c r="K13" s="103" t="n">
        <v>0.05</v>
      </c>
      <c r="L13" s="103" t="n">
        <v>0</v>
      </c>
      <c r="M13" s="103" t="n">
        <v>0</v>
      </c>
      <c r="N13" s="103" t="n">
        <v>0</v>
      </c>
      <c r="O13" s="221" t="n">
        <f t="shared" si="1"/>
        <v>0.64000000000000012</v>
      </c>
      <c r="P13" s="103"/>
      <c r="Q13" s="103"/>
      <c r="R13" s="103"/>
      <c r="S13" s="103"/>
      <c r="T13" s="103"/>
      <c r="U13" s="103"/>
      <c r="V13" s="103"/>
      <c r="W13" s="103"/>
      <c r="X13" s="103"/>
      <c r="Y13" s="103"/>
      <c r="Z13" s="103"/>
      <c r="AA13" s="103"/>
      <c r="AC13" s="100"/>
      <c r="AD13" s="100"/>
      <c r="AE13" s="100"/>
      <c r="AF13" s="100"/>
      <c r="AG13" s="100"/>
      <c r="AH13" s="100"/>
      <c r="AI13" s="100"/>
      <c r="AJ13" s="100"/>
      <c r="AK13" s="100"/>
      <c r="AL13" s="100"/>
      <c r="AM13" s="100"/>
      <c r="AN13" s="100"/>
    </row>
    <row r="14" ht="47.15" customHeight="1">
      <c r="A14" s="218" t="s">
        <v>276</v>
      </c>
      <c r="B14" s="218" t="s">
        <v>277</v>
      </c>
      <c r="C14" s="103" t="n">
        <v>0.04</v>
      </c>
      <c r="D14" s="103" t="n">
        <v>0.04</v>
      </c>
      <c r="E14" s="103" t="n">
        <v>1.7000000000000001E-2</v>
      </c>
      <c r="F14" s="103" t="n">
        <v>1.7000000000000001E-2</v>
      </c>
      <c r="G14" s="103" t="n">
        <v>1.7000000000000001E-2</v>
      </c>
      <c r="H14" s="103" t="n">
        <v>1.7000000000000001E-2</v>
      </c>
      <c r="I14" s="103" t="n">
        <v>1.7000000000000001E-2</v>
      </c>
      <c r="J14" s="103" t="n">
        <v>1.7000000000000001E-2</v>
      </c>
      <c r="K14" s="103" t="n">
        <v>1.7000000000000001E-2</v>
      </c>
      <c r="L14" s="103" t="n">
        <v>1.7000000000000001E-2</v>
      </c>
      <c r="M14" s="103" t="n">
        <v>1.7000000000000001E-2</v>
      </c>
      <c r="N14" s="103" t="n">
        <v>1.7000000000000001E-2</v>
      </c>
      <c r="O14" s="221" t="n">
        <f>SUM(C14:N14)</f>
        <v>0.25000000000000011</v>
      </c>
      <c r="P14" s="103"/>
      <c r="Q14" s="103"/>
      <c r="R14" s="103"/>
      <c r="S14" s="103"/>
      <c r="T14" s="103"/>
      <c r="U14" s="103"/>
      <c r="V14" s="103"/>
      <c r="W14" s="103"/>
      <c r="X14" s="103"/>
      <c r="Y14" s="103"/>
      <c r="Z14" s="103"/>
      <c r="AA14" s="103"/>
      <c r="AC14" s="100"/>
      <c r="AD14" s="100"/>
      <c r="AE14" s="100"/>
      <c r="AF14" s="100"/>
      <c r="AG14" s="100"/>
      <c r="AH14" s="100"/>
      <c r="AI14" s="100"/>
      <c r="AJ14" s="100"/>
      <c r="AK14" s="100"/>
      <c r="AL14" s="100"/>
      <c r="AM14" s="100"/>
      <c r="AN14" s="100"/>
    </row>
    <row r="15" ht="15.75" customHeight="1">
      <c r="B15" s="218"/>
    </row>
  </sheetData>
  <mergeCells count="1">
    <mergeCell ref="A1:O1"/>
  </mergeCells>
  <pageMargins left="0.7" right="0.7" top="0.75" bottom="0.75" header="0.3" footer="0.3"/>
  <pageSetup paperSize="9" orientation="portrait" horizontalDpi="300" verticalDpi="300"/>
  <drawing r:id="rId1"/>
  <legacyDrawing r:id="rIdvml"/>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S13" zoomScaleNormal="100" workbookViewId="0">
      <selection activeCell="Z23" sqref="Z23"/>
    </sheetView>
  </sheetViews>
  <sheetFormatPr defaultRowHeight="15.0" baseColWidth="10"/>
  <cols>
    <col min="2" max="2" width="52.453125" hidden="0" customWidth="1"/>
    <col min="3" max="3" width="11.453125" hidden="0" customWidth="1"/>
    <col min="4" max="4" width="11.453125" hidden="0" customWidth="1"/>
    <col min="5" max="5" width="11.453125" hidden="0" customWidth="1"/>
    <col min="6" max="6" width="11.453125" hidden="0" customWidth="1"/>
    <col min="7" max="7" width="11.453125" hidden="0" customWidth="1"/>
    <col min="8" max="8" width="12.1796875" hidden="0" customWidth="1"/>
    <col min="9" max="9" width="8.453125" hidden="0" customWidth="1"/>
    <col min="10" max="10" width="10.453125" hidden="0" customWidth="1"/>
    <col min="11" max="11" width="8.453125" hidden="0" customWidth="1"/>
    <col min="12" max="12" width="11.453125" hidden="0" customWidth="1"/>
    <col min="13" max="13" width="9.453125" hidden="0" customWidth="1"/>
    <col min="14" max="14" width="9.453125" hidden="0" customWidth="1"/>
    <col min="15" max="15" width="9.453125" hidden="0" customWidth="1"/>
    <col min="16" max="16" width="9.453125" hidden="0" customWidth="1"/>
    <col min="17" max="17" width="9.453125" hidden="0" customWidth="1"/>
    <col min="18" max="18" width="9.453125" hidden="0" customWidth="1"/>
    <col min="19" max="19" width="9.453125" hidden="0" customWidth="1"/>
    <col min="20" max="20" width="9.453125" hidden="0" customWidth="1"/>
    <col min="21" max="21" width="10.81640625" hidden="0" customWidth="1"/>
    <col min="22" max="22" width="10.81640625" hidden="0" customWidth="1"/>
    <col min="23" max="23" width="10.81640625" hidden="0" customWidth="1"/>
    <col min="24" max="24" width="10.81640625" hidden="0" customWidth="1"/>
    <col min="25" max="25" width="10.81640625" hidden="0" customWidth="1"/>
    <col min="26" max="26" width="11.1796875" hidden="0" customWidth="1"/>
    <col min="27" max="27" width="9.453125" hidden="0" customWidth="1"/>
    <col min="28" max="28" width="9.453125" hidden="0" customWidth="1"/>
    <col min="29" max="29" width="9.453125" hidden="0" customWidth="1"/>
    <col min="30" max="30" width="9.453125" hidden="0" customWidth="1"/>
    <col min="31" max="31" width="9.453125" hidden="0" customWidth="1"/>
    <col min="32" max="32" width="9.453125" hidden="0" customWidth="1"/>
    <col min="33" max="33" width="9.453125" hidden="0" customWidth="1"/>
    <col min="34" max="34" width="9.453125" hidden="0" customWidth="1"/>
    <col min="35" max="35" width="9.453125" hidden="0" customWidth="1"/>
    <col min="36" max="36" width="9.453125" hidden="0" customWidth="1"/>
    <col min="37" max="37" width="8.453125" hidden="0" customWidth="1"/>
    <col min="38" max="38" width="8.453125" hidden="0" customWidth="1"/>
    <col min="39" max="39" width="8.453125" hidden="0" customWidth="1"/>
    <col min="40" max="40" width="8.453125" hidden="0" customWidth="1"/>
  </cols>
  <sheetData>
    <row r="1">
      <c r="B1" s="224" t="s">
        <v>53</v>
      </c>
      <c r="C1" s="224"/>
      <c r="D1" s="224"/>
      <c r="E1" s="224"/>
      <c r="F1" s="224"/>
      <c r="G1" s="224"/>
      <c r="H1" s="224"/>
      <c r="I1" s="224"/>
      <c r="J1" s="224"/>
      <c r="K1" s="224"/>
      <c r="L1" s="224"/>
      <c r="M1" s="224"/>
      <c r="N1" s="224"/>
      <c r="O1" s="224"/>
      <c r="P1" s="224"/>
      <c r="Q1" s="224"/>
      <c r="R1" s="224"/>
      <c r="S1" s="224"/>
      <c r="T1" s="224"/>
      <c r="U1" s="224"/>
      <c r="V1" s="224"/>
      <c r="W1" s="224"/>
      <c r="X1" s="224"/>
      <c r="Y1" s="224"/>
      <c r="Z1" s="224"/>
      <c r="AA1" s="224"/>
      <c r="AB1" s="224"/>
      <c r="AC1" s="224"/>
      <c r="AD1" s="224"/>
      <c r="AE1" s="224"/>
      <c r="AF1" s="224"/>
      <c r="AG1" s="224"/>
    </row>
    <row r="2" ht="14.25" customHeight="1">
      <c r="B2" s="225" t="s">
        <v>278</v>
      </c>
      <c r="C2" s="225"/>
      <c r="D2" s="225"/>
      <c r="E2" s="225"/>
      <c r="F2" s="225"/>
      <c r="G2" s="225"/>
      <c r="H2" s="225"/>
      <c r="I2" s="225"/>
      <c r="J2" s="225"/>
      <c r="K2" s="225"/>
      <c r="L2" s="225"/>
      <c r="M2" s="225"/>
      <c r="N2" s="225"/>
      <c r="O2" s="225"/>
      <c r="P2" s="225"/>
      <c r="Q2" s="225"/>
      <c r="R2" s="225"/>
      <c r="S2" s="225"/>
      <c r="T2" s="225"/>
      <c r="U2" s="225"/>
      <c r="V2" s="225"/>
      <c r="W2" s="225"/>
      <c r="X2" s="225"/>
      <c r="Y2" s="225"/>
      <c r="Z2" s="225"/>
      <c r="AA2" s="225"/>
      <c r="AB2" s="225"/>
      <c r="AC2" s="225"/>
      <c r="AD2" s="225"/>
      <c r="AE2" s="225"/>
      <c r="AF2" s="225"/>
      <c r="AG2" s="225"/>
    </row>
    <row r="3">
      <c r="B3" s="225"/>
      <c r="C3" s="225"/>
      <c r="D3" s="225"/>
      <c r="E3" s="225"/>
      <c r="F3" s="225"/>
      <c r="G3" s="225"/>
      <c r="H3" s="225"/>
      <c r="I3" s="225"/>
      <c r="J3" s="225"/>
      <c r="K3" s="225"/>
      <c r="L3" s="225"/>
      <c r="M3" s="225"/>
      <c r="N3" s="225"/>
      <c r="O3" s="225"/>
      <c r="P3" s="225"/>
      <c r="Q3" s="225"/>
      <c r="R3" s="225"/>
      <c r="S3" s="225"/>
      <c r="T3" s="225"/>
      <c r="U3" s="225"/>
      <c r="V3" s="225"/>
      <c r="W3" s="225"/>
      <c r="X3" s="225"/>
      <c r="Y3" s="225"/>
      <c r="Z3" s="225"/>
      <c r="AA3" s="225"/>
      <c r="AB3" s="225"/>
      <c r="AC3" s="225"/>
      <c r="AD3" s="225"/>
      <c r="AE3" s="225"/>
      <c r="AF3" s="225"/>
      <c r="AG3" s="225"/>
    </row>
    <row r="4">
      <c r="B4" s="225"/>
      <c r="C4" s="225"/>
      <c r="D4" s="225"/>
      <c r="E4" s="225"/>
      <c r="F4" s="225"/>
      <c r="G4" s="225"/>
      <c r="H4" s="225"/>
      <c r="I4" s="225"/>
      <c r="J4" s="225"/>
      <c r="K4" s="225"/>
      <c r="L4" s="225"/>
      <c r="M4" s="225"/>
      <c r="N4" s="225"/>
      <c r="O4" s="225"/>
      <c r="P4" s="225"/>
      <c r="Q4" s="225"/>
      <c r="R4" s="225"/>
      <c r="S4" s="225"/>
      <c r="T4" s="225"/>
      <c r="U4" s="225"/>
      <c r="V4" s="225"/>
      <c r="W4" s="225"/>
      <c r="X4" s="225"/>
      <c r="Y4" s="225"/>
      <c r="Z4" s="225"/>
      <c r="AA4" s="225"/>
      <c r="AB4" s="225"/>
      <c r="AC4" s="225"/>
      <c r="AD4" s="225"/>
      <c r="AE4" s="225"/>
      <c r="AF4" s="225"/>
      <c r="AG4" s="225"/>
    </row>
    <row r="5">
      <c r="B5" s="225"/>
      <c r="C5" s="225"/>
      <c r="D5" s="225"/>
      <c r="E5" s="225"/>
      <c r="F5" s="225"/>
      <c r="G5" s="225"/>
      <c r="H5" s="225"/>
      <c r="I5" s="225"/>
      <c r="J5" s="225"/>
      <c r="K5" s="225"/>
      <c r="L5" s="225"/>
      <c r="M5" s="225"/>
      <c r="N5" s="225"/>
      <c r="O5" s="225"/>
      <c r="P5" s="225"/>
      <c r="Q5" s="225"/>
      <c r="R5" s="225"/>
      <c r="S5" s="225"/>
      <c r="T5" s="225"/>
      <c r="U5" s="225"/>
      <c r="V5" s="225"/>
      <c r="W5" s="225"/>
      <c r="X5" s="225"/>
      <c r="Y5" s="225"/>
      <c r="Z5" s="225"/>
      <c r="AA5" s="225"/>
      <c r="AB5" s="225"/>
      <c r="AC5" s="225"/>
      <c r="AD5" s="225"/>
      <c r="AE5" s="225"/>
      <c r="AF5" s="225"/>
      <c r="AG5" s="225"/>
    </row>
    <row r="6" ht="38.9" customHeight="1">
      <c r="B6" s="225"/>
      <c r="C6" s="225"/>
      <c r="D6" s="225"/>
      <c r="E6" s="225"/>
      <c r="F6" s="225"/>
      <c r="G6" s="225"/>
      <c r="H6" s="225"/>
      <c r="I6" s="225"/>
      <c r="J6" s="225"/>
      <c r="K6" s="225"/>
      <c r="L6" s="225"/>
      <c r="M6" s="225"/>
      <c r="N6" s="225"/>
      <c r="O6" s="225"/>
      <c r="P6" s="225"/>
      <c r="Q6" s="225"/>
      <c r="R6" s="225"/>
      <c r="S6" s="225"/>
      <c r="T6" s="225"/>
      <c r="U6" s="225"/>
      <c r="V6" s="225"/>
      <c r="W6" s="225"/>
      <c r="X6" s="225"/>
      <c r="Y6" s="225"/>
      <c r="Z6" s="225"/>
      <c r="AA6" s="225"/>
      <c r="AB6" s="225"/>
      <c r="AC6" s="225"/>
      <c r="AD6" s="225"/>
      <c r="AE6" s="225"/>
      <c r="AF6" s="225"/>
      <c r="AG6" s="225"/>
    </row>
    <row r="7">
      <c r="B7" s="290"/>
      <c r="C7" s="290"/>
      <c r="D7" s="290"/>
      <c r="E7" s="290"/>
      <c r="F7" s="290"/>
      <c r="G7" s="290"/>
      <c r="H7" s="291"/>
      <c r="I7" s="291"/>
      <c r="J7" s="291"/>
      <c r="K7" s="291"/>
      <c r="L7" s="291"/>
      <c r="M7" s="291"/>
      <c r="N7" s="291"/>
      <c r="O7" s="291"/>
      <c r="P7" s="291"/>
      <c r="Q7" s="291"/>
      <c r="R7" s="291"/>
      <c r="S7" s="291"/>
      <c r="T7" s="291"/>
      <c r="U7" s="291"/>
      <c r="V7" s="291"/>
    </row>
    <row r="8" ht="14.9" customHeight="1">
      <c r="B8" s="226" t="s">
        <v>279</v>
      </c>
      <c r="C8" s="227"/>
      <c r="D8" s="230" t="s">
        <v>280</v>
      </c>
      <c r="E8" s="242"/>
      <c r="F8" s="242"/>
      <c r="G8" s="242"/>
      <c r="H8" s="242"/>
      <c r="I8" s="242"/>
      <c r="J8" s="242"/>
      <c r="K8" s="242"/>
      <c r="L8" s="242"/>
      <c r="M8" s="242"/>
      <c r="N8" s="242"/>
      <c r="O8" s="242"/>
      <c r="P8" s="242"/>
      <c r="Q8" s="242"/>
      <c r="R8" s="242"/>
      <c r="S8" s="242"/>
      <c r="T8" s="242"/>
      <c r="U8" s="243"/>
      <c r="V8" s="229"/>
      <c r="W8" s="238" t="s">
        <v>281</v>
      </c>
      <c r="X8" s="239"/>
      <c r="Y8" s="240"/>
      <c r="Z8" s="240"/>
      <c r="AA8" s="240"/>
      <c r="AB8" s="240"/>
      <c r="AC8" s="239"/>
      <c r="AD8" s="241"/>
      <c r="AE8" s="259"/>
      <c r="AF8" s="259"/>
      <c r="AG8" s="259"/>
    </row>
    <row r="9" ht="12.75" customHeight="1">
      <c r="B9" s="228"/>
      <c r="C9" s="229"/>
      <c r="D9" s="195" t="n">
        <v>2018</v>
      </c>
      <c r="E9" s="195" t="n">
        <v>2019</v>
      </c>
      <c r="F9" s="191"/>
      <c r="G9" s="191"/>
      <c r="H9" s="192"/>
      <c r="I9" s="195" t="n">
        <v>2020</v>
      </c>
      <c r="J9" s="191"/>
      <c r="K9" s="191"/>
      <c r="L9" s="192"/>
      <c r="M9" s="179" t="n">
        <v>2021</v>
      </c>
      <c r="N9" s="235"/>
      <c r="O9" s="235"/>
      <c r="P9" s="236"/>
      <c r="Q9" s="237" t="n">
        <v>2022</v>
      </c>
      <c r="R9" s="237"/>
      <c r="S9" s="286"/>
      <c r="T9" s="315"/>
      <c r="U9" s="260"/>
      <c r="V9" s="315" t="n">
        <v>2023</v>
      </c>
      <c r="W9" s="317"/>
      <c r="X9" s="285"/>
      <c r="Y9" s="232" t="n">
        <v>2024</v>
      </c>
      <c r="Z9" s="233"/>
      <c r="AA9" s="233"/>
      <c r="AB9" s="234"/>
      <c r="AC9" s="232" t="n">
        <v>2025</v>
      </c>
      <c r="AD9" s="233"/>
      <c r="AE9" s="233"/>
      <c r="AF9" s="234"/>
      <c r="AG9" s="272" t="n">
        <v>2026</v>
      </c>
    </row>
    <row r="10" ht="14.9" customHeight="1">
      <c r="B10" s="230"/>
      <c r="C10" s="231"/>
      <c r="D10" s="195" t="s">
        <v>282</v>
      </c>
      <c r="E10" s="195" t="s">
        <v>283</v>
      </c>
      <c r="F10" s="191" t="s">
        <v>284</v>
      </c>
      <c r="G10" s="191" t="s">
        <v>238</v>
      </c>
      <c r="H10" s="192" t="s">
        <v>282</v>
      </c>
      <c r="I10" s="191" t="s">
        <v>283</v>
      </c>
      <c r="J10" s="191" t="s">
        <v>284</v>
      </c>
      <c r="K10" s="191" t="s">
        <v>238</v>
      </c>
      <c r="L10" s="191" t="s">
        <v>282</v>
      </c>
      <c r="M10" s="311" t="s">
        <v>283</v>
      </c>
      <c r="N10" s="312" t="s">
        <v>284</v>
      </c>
      <c r="O10" s="312" t="s">
        <v>238</v>
      </c>
      <c r="P10" s="310" t="s">
        <v>282</v>
      </c>
      <c r="Q10" s="191" t="s">
        <v>283</v>
      </c>
      <c r="R10" s="191" t="s">
        <v>284</v>
      </c>
      <c r="S10" s="191" t="s">
        <v>238</v>
      </c>
      <c r="T10" s="191" t="s">
        <v>282</v>
      </c>
      <c r="U10" s="311" t="s">
        <v>283</v>
      </c>
      <c r="V10" s="312" t="s">
        <v>284</v>
      </c>
      <c r="W10" s="295" t="s">
        <v>238</v>
      </c>
      <c r="X10" s="296" t="s">
        <v>282</v>
      </c>
      <c r="Y10" s="294" t="s">
        <v>283</v>
      </c>
      <c r="Z10" s="292" t="s">
        <v>284</v>
      </c>
      <c r="AA10" s="295" t="s">
        <v>238</v>
      </c>
      <c r="AB10" s="296" t="s">
        <v>282</v>
      </c>
      <c r="AC10" s="294" t="s">
        <v>283</v>
      </c>
      <c r="AD10" s="292" t="s">
        <v>284</v>
      </c>
      <c r="AE10" s="295" t="s">
        <v>238</v>
      </c>
      <c r="AF10" s="296" t="s">
        <v>282</v>
      </c>
      <c r="AG10" s="297" t="s">
        <v>283</v>
      </c>
    </row>
    <row r="11">
      <c r="B11" s="271" t="s">
        <v>102</v>
      </c>
      <c r="C11" s="298" t="s">
        <v>285</v>
      </c>
      <c r="D11" s="278" t="n">
        <f>'Haver Pivoted'!GO14</f>
        <v>27.8</v>
      </c>
      <c r="E11" s="314" t="n">
        <f>'Haver Pivoted'!GP14</f>
        <v>29.4</v>
      </c>
      <c r="F11" s="314" t="n">
        <f>'Haver Pivoted'!GQ14</f>
        <v>26.9</v>
      </c>
      <c r="G11" s="314" t="n">
        <f>'Haver Pivoted'!GR14</f>
        <v>26.4</v>
      </c>
      <c r="H11" s="314" t="n">
        <f>'Haver Pivoted'!GS14</f>
        <v>27.7</v>
      </c>
      <c r="I11" s="314" t="n">
        <f>'Haver Pivoted'!GT14</f>
        <v>40.700000000000003</v>
      </c>
      <c r="J11" s="314" t="n">
        <f>'Haver Pivoted'!GU14</f>
        <v>1007.5</v>
      </c>
      <c r="K11" s="314" t="n">
        <f>'Haver Pivoted'!GV14</f>
        <v>792.9</v>
      </c>
      <c r="L11" s="314" t="n">
        <f>'Haver Pivoted'!GW14</f>
        <v>308.5</v>
      </c>
      <c r="M11" s="314" t="n">
        <f>'Haver Pivoted'!GX14</f>
        <v>556.20000000000005</v>
      </c>
      <c r="N11" s="314" t="n">
        <f>'Haver Pivoted'!GY14</f>
        <v>448.6</v>
      </c>
      <c r="O11" s="314" t="n">
        <f>'Haver Pivoted'!GZ14</f>
        <v>245.1</v>
      </c>
      <c r="P11" s="314" t="n">
        <f>'Haver Pivoted'!HA14</f>
        <v>33.799999999999997</v>
      </c>
      <c r="Q11" s="247" t="n">
        <f>'Haver Pivoted'!HB14</f>
        <v>23.6</v>
      </c>
      <c r="R11" s="247" t="n">
        <f>'Haver Pivoted'!HC14</f>
        <v>18.600000000000001</v>
      </c>
      <c r="S11" s="191" t="n">
        <f>'Haver Pivoted'!HD14</f>
        <v>18.5</v>
      </c>
      <c r="T11" s="191" t="n">
        <f>'Haver Pivoted'!HE14</f>
        <v>20.399999999999999</v>
      </c>
      <c r="U11" s="191" t="n">
        <f>'Haver Pivoted'!HF14</f>
        <v>22.8</v>
      </c>
      <c r="V11" s="191" t="n">
        <f>'Haver Pivoted'!HG14</f>
        <v>23.1</v>
      </c>
      <c r="W11" s="256" t="n">
        <f t="shared" ref="W11:AD11" si="0">W12+W13+W20</f>
        <v>23.451428571428572</v>
      </c>
      <c r="X11" s="256" t="n">
        <f t="shared" si="0"/>
        <v>23.451428571428572</v>
      </c>
      <c r="Y11" s="303" t="n">
        <f t="shared" si="0"/>
        <v>24.754285714285711</v>
      </c>
      <c r="Z11" s="303" t="n">
        <f t="shared" si="0"/>
        <v>26.708571428571425</v>
      </c>
      <c r="AA11" s="303" t="n">
        <f t="shared" si="0"/>
        <v>28.011428571428567</v>
      </c>
      <c r="AB11" s="316" t="n">
        <f t="shared" si="0"/>
        <v>29.31428571428571</v>
      </c>
      <c r="AC11" s="256" t="n">
        <f>AC12+AC13+AC20</f>
        <v>29.965714285714277</v>
      </c>
      <c r="AD11" s="256" t="n">
        <f t="shared" si="0"/>
        <v>30.617142857142852</v>
      </c>
      <c r="AE11" s="256"/>
      <c r="AF11" s="256"/>
      <c r="AG11" s="256"/>
      <c r="AH11" s="261" t="s">
        <v>286</v>
      </c>
    </row>
    <row r="12">
      <c r="B12" s="289" t="s">
        <v>287</v>
      </c>
      <c r="C12" s="279" t="s">
        <v>288</v>
      </c>
      <c r="D12" s="300" t="n">
        <f>'Haver Pivoted'!GO63</f>
        <v>0</v>
      </c>
      <c r="E12" s="247" t="n">
        <f>'Haver Pivoted'!GP63</f>
        <v>0</v>
      </c>
      <c r="F12" s="247" t="n">
        <f>'Haver Pivoted'!GQ63</f>
        <v>0</v>
      </c>
      <c r="G12" s="247" t="n">
        <f>'Haver Pivoted'!GR63</f>
        <v>0</v>
      </c>
      <c r="H12" s="247" t="n">
        <f>'Haver Pivoted'!GS63</f>
        <v>0</v>
      </c>
      <c r="I12" s="247" t="n">
        <f>'Haver Pivoted'!GT63</f>
        <v>0</v>
      </c>
      <c r="J12" s="247" t="n">
        <f>'Haver Pivoted'!GU63</f>
        <v>0.1</v>
      </c>
      <c r="K12" s="247" t="n">
        <f>'Haver Pivoted'!GV63</f>
        <v>3.7</v>
      </c>
      <c r="L12" s="247" t="n">
        <f>'Haver Pivoted'!GW63</f>
        <v>12.9</v>
      </c>
      <c r="M12" s="247" t="n">
        <f>'Haver Pivoted'!GX63</f>
        <v>25.5</v>
      </c>
      <c r="N12" s="247" t="n">
        <f>'Haver Pivoted'!GY63</f>
        <v>3.8</v>
      </c>
      <c r="O12" s="247" t="n">
        <f>'Haver Pivoted'!GZ63</f>
        <v>1.8</v>
      </c>
      <c r="P12" s="247" t="n">
        <f>'Haver Pivoted'!HA63</f>
        <v>0.6</v>
      </c>
      <c r="Q12" s="247" t="n">
        <f>'Haver Pivoted'!HB63</f>
        <v>0.2</v>
      </c>
      <c r="R12" s="247" t="n">
        <f>'Haver Pivoted'!HC63</f>
        <v>0.1</v>
      </c>
      <c r="S12" s="191" t="n">
        <f>'Haver Pivoted'!HD63</f>
        <v>0</v>
      </c>
      <c r="T12" s="191" t="n">
        <f>'Haver Pivoted'!HE63</f>
        <v>0</v>
      </c>
      <c r="U12" s="191" t="n">
        <f>'Haver Pivoted'!HF63</f>
        <v>0</v>
      </c>
      <c r="V12" s="191" t="n">
        <f>'Haver Pivoted'!HG63</f>
        <v>0</v>
      </c>
      <c r="W12" s="256" t="n">
        <f t="shared" ref="W12:AD12" si="1">V12*W23/V23</f>
        <v>0</v>
      </c>
      <c r="X12" s="256" t="n">
        <f t="shared" si="1"/>
        <v>0</v>
      </c>
      <c r="Y12" s="256" t="n">
        <f t="shared" si="1"/>
        <v>0</v>
      </c>
      <c r="Z12" s="256" t="n">
        <f t="shared" si="1"/>
        <v>0</v>
      </c>
      <c r="AA12" s="256" t="n">
        <f t="shared" si="1"/>
        <v>0</v>
      </c>
      <c r="AB12" s="256" t="n">
        <f t="shared" si="1"/>
        <v>0</v>
      </c>
      <c r="AC12" s="256" t="n">
        <f t="shared" si="1"/>
        <v>0</v>
      </c>
      <c r="AD12" s="256" t="n">
        <f t="shared" si="1"/>
        <v>0</v>
      </c>
      <c r="AE12" s="256"/>
      <c r="AF12" s="256"/>
      <c r="AG12" s="256"/>
    </row>
    <row r="13">
      <c r="B13" s="289" t="s">
        <v>289</v>
      </c>
      <c r="C13" s="279"/>
      <c r="D13" s="300"/>
      <c r="E13" s="247"/>
      <c r="F13" s="247"/>
      <c r="G13" s="247"/>
      <c r="H13" s="251" t="n">
        <f>SUM(H14:H17)</f>
        <v>0</v>
      </c>
      <c r="I13" s="251" t="n">
        <f t="shared" ref="I13:M13" si="2">SUM(I14:I17)</f>
        <v>0</v>
      </c>
      <c r="J13" s="251" t="n">
        <f t="shared" si="2"/>
        <v>779.7</v>
      </c>
      <c r="K13" s="251" t="n">
        <f t="shared" si="2"/>
        <v>582.6</v>
      </c>
      <c r="L13" s="251" t="n">
        <f t="shared" si="2"/>
        <v>216.5</v>
      </c>
      <c r="M13" s="251" t="n">
        <f t="shared" si="2"/>
        <v>497.6</v>
      </c>
      <c r="N13" s="273" t="n">
        <f>SUM(N14:N17)</f>
        <v>401.5</v>
      </c>
      <c r="O13" s="273" t="n">
        <f t="shared" ref="O13:AC13" si="3">SUM(O14:O17)</f>
        <v>207.4</v>
      </c>
      <c r="P13" s="273" t="n">
        <f t="shared" si="3"/>
        <v>5.5</v>
      </c>
      <c r="Q13" s="273" t="n">
        <v>0</v>
      </c>
      <c r="R13" s="273" t="n">
        <f t="shared" si="3"/>
        <v>1</v>
      </c>
      <c r="S13" s="248" t="n">
        <f t="shared" si="3"/>
        <v>0.5</v>
      </c>
      <c r="T13" s="248" t="n">
        <f t="shared" si="3"/>
        <v>0.30000000000000004</v>
      </c>
      <c r="U13" s="248" t="n">
        <f t="shared" si="3"/>
        <v>0</v>
      </c>
      <c r="V13" s="253" t="n">
        <f t="shared" si="3"/>
        <v>0</v>
      </c>
      <c r="W13" s="256" t="n">
        <f t="shared" si="3"/>
        <v>0</v>
      </c>
      <c r="X13" s="256" t="n">
        <f t="shared" si="3"/>
        <v>0</v>
      </c>
      <c r="Y13" s="256" t="n">
        <f t="shared" si="3"/>
        <v>0</v>
      </c>
      <c r="Z13" s="256" t="n">
        <f t="shared" si="3"/>
        <v>0</v>
      </c>
      <c r="AA13" s="256" t="n">
        <f t="shared" si="3"/>
        <v>0</v>
      </c>
      <c r="AB13" s="256" t="n">
        <f t="shared" si="3"/>
        <v>0</v>
      </c>
      <c r="AC13" s="256" t="n">
        <f t="shared" si="3"/>
        <v>0</v>
      </c>
      <c r="AD13" s="256" t="n">
        <f t="shared" ref="AD13" si="4">SUM(AD14:AD17)</f>
        <v>0</v>
      </c>
      <c r="AE13" s="256"/>
      <c r="AF13" s="256"/>
      <c r="AG13" s="256"/>
    </row>
    <row r="14" ht="18" customHeight="1">
      <c r="B14" s="267" t="s">
        <v>290</v>
      </c>
      <c r="C14" s="268" t="s">
        <v>288</v>
      </c>
      <c r="D14" s="299" t="n">
        <f>'Haver Pivoted'!GO63</f>
        <v>0</v>
      </c>
      <c r="E14" s="274" t="n">
        <f>'Haver Pivoted'!GP63</f>
        <v>0</v>
      </c>
      <c r="F14" s="274" t="n">
        <f>'Haver Pivoted'!GQ63</f>
        <v>0</v>
      </c>
      <c r="G14" s="274" t="n">
        <f>'Haver Pivoted'!GR63</f>
        <v>0</v>
      </c>
      <c r="H14" s="274" t="n">
        <f>'Haver Pivoted'!GS63</f>
        <v>0</v>
      </c>
      <c r="I14" s="274" t="n">
        <f>'Haver Pivoted'!GT63</f>
        <v>0</v>
      </c>
      <c r="J14" s="274" t="n">
        <f>'Haver Pivoted'!GU63</f>
        <v>0.1</v>
      </c>
      <c r="K14" s="274" t="n">
        <f>'Haver Pivoted'!GV63</f>
        <v>3.7</v>
      </c>
      <c r="L14" s="274" t="n">
        <f>'Haver Pivoted'!GW63</f>
        <v>12.9</v>
      </c>
      <c r="M14" s="274" t="n">
        <f>'Haver Pivoted'!GX63</f>
        <v>25.5</v>
      </c>
      <c r="N14" s="274" t="n">
        <f>'Haver Pivoted'!GY63</f>
        <v>3.8</v>
      </c>
      <c r="O14" s="274" t="n">
        <f>'Haver Pivoted'!GZ63</f>
        <v>1.8</v>
      </c>
      <c r="P14" s="274" t="n">
        <f>'Haver Pivoted'!HA63</f>
        <v>0.6</v>
      </c>
      <c r="Q14" s="274" t="n">
        <f>'Haver Pivoted'!HB63</f>
        <v>0.2</v>
      </c>
      <c r="R14" s="274" t="n">
        <f>'Haver Pivoted'!HC63</f>
        <v>0.1</v>
      </c>
      <c r="S14" s="249" t="n">
        <f>'Haver Pivoted'!HD63</f>
        <v>0</v>
      </c>
      <c r="T14" s="249" t="n">
        <f>'Haver Pivoted'!HE63</f>
        <v>0</v>
      </c>
      <c r="U14" s="249" t="n">
        <f>'Haver Pivoted'!HF63</f>
        <v>0</v>
      </c>
      <c r="V14" s="249" t="n">
        <f>'Haver Pivoted'!HG63</f>
        <v>0</v>
      </c>
      <c r="W14" s="256" t="n">
        <f t="shared" ref="W14:X14" si="5">W12</f>
        <v>0</v>
      </c>
      <c r="X14" s="256" t="n">
        <f t="shared" si="5"/>
        <v>0</v>
      </c>
      <c r="Y14" s="256" t="n">
        <f>Y12</f>
        <v>0</v>
      </c>
      <c r="Z14" s="256" t="n">
        <f t="shared" ref="Z14:AC14" si="6">Z12</f>
        <v>0</v>
      </c>
      <c r="AA14" s="256" t="n">
        <f t="shared" si="6"/>
        <v>0</v>
      </c>
      <c r="AB14" s="256" t="n">
        <f t="shared" si="6"/>
        <v>0</v>
      </c>
      <c r="AC14" s="256" t="n">
        <f t="shared" si="6"/>
        <v>0</v>
      </c>
      <c r="AD14" s="256" t="n">
        <f t="shared" ref="AD14" si="7">AD12</f>
        <v>0</v>
      </c>
      <c r="AE14" s="256"/>
      <c r="AF14" s="256"/>
      <c r="AG14" s="256"/>
    </row>
    <row r="15" ht="18" customHeight="1">
      <c r="B15" s="267" t="s">
        <v>291</v>
      </c>
      <c r="C15" s="268" t="s">
        <v>292</v>
      </c>
      <c r="D15" s="299" t="n">
        <f>'Haver Pivoted'!GO59</f>
        <v>0</v>
      </c>
      <c r="E15" s="274" t="n">
        <f>'Haver Pivoted'!GP59</f>
        <v>0</v>
      </c>
      <c r="F15" s="274" t="n">
        <f>'Haver Pivoted'!GQ59</f>
        <v>0</v>
      </c>
      <c r="G15" s="274" t="n">
        <f>'Haver Pivoted'!GR59</f>
        <v>0</v>
      </c>
      <c r="H15" s="274" t="n">
        <f>'Haver Pivoted'!GS59</f>
        <v>0</v>
      </c>
      <c r="I15" s="274" t="n">
        <f>'Haver Pivoted'!GT59</f>
        <v>0</v>
      </c>
      <c r="J15" s="274" t="n">
        <f>'Haver Pivoted'!GU59</f>
        <v>6.3</v>
      </c>
      <c r="K15" s="274" t="n">
        <f>'Haver Pivoted'!GV59</f>
        <v>26.7</v>
      </c>
      <c r="L15" s="274" t="n">
        <f>'Haver Pivoted'!GW59</f>
        <v>82.1</v>
      </c>
      <c r="M15" s="274" t="n">
        <f>'Haver Pivoted'!GX59</f>
        <v>94.7</v>
      </c>
      <c r="N15" s="274" t="n">
        <f>'Haver Pivoted'!GY59</f>
        <v>92.1</v>
      </c>
      <c r="O15" s="274" t="n">
        <f>'Haver Pivoted'!GZ59</f>
        <v>51.6</v>
      </c>
      <c r="P15" s="274" t="n">
        <f>'Haver Pivoted'!HA59</f>
        <v>2.8</v>
      </c>
      <c r="Q15" s="274" t="n">
        <f>'Haver Pivoted'!HB59</f>
        <v>0.8</v>
      </c>
      <c r="R15" s="274" t="n">
        <f>'Haver Pivoted'!HC59</f>
        <v>0.5</v>
      </c>
      <c r="S15" s="249" t="n">
        <f>'Haver Pivoted'!HD59</f>
        <v>0.3</v>
      </c>
      <c r="T15" s="249" t="n">
        <f>'Haver Pivoted'!HE59</f>
        <v>0.2</v>
      </c>
      <c r="U15" s="249" t="n">
        <f>'Haver Pivoted'!HF59</f>
        <v>0</v>
      </c>
      <c r="V15" s="249" t="n">
        <f>'Haver Pivoted'!HG59</f>
        <v>0</v>
      </c>
      <c r="W15" s="256" t="n">
        <f t="shared" ref="W15:AD17" si="8">V15*W$23/V$23</f>
        <v>0</v>
      </c>
      <c r="X15" s="256" t="n">
        <f t="shared" si="8"/>
        <v>0</v>
      </c>
      <c r="Y15" s="256" t="n">
        <f t="shared" si="8"/>
        <v>0</v>
      </c>
      <c r="Z15" s="256" t="n">
        <f t="shared" si="8"/>
        <v>0</v>
      </c>
      <c r="AA15" s="256" t="n">
        <f t="shared" si="8"/>
        <v>0</v>
      </c>
      <c r="AB15" s="256" t="n">
        <f t="shared" si="8"/>
        <v>0</v>
      </c>
      <c r="AC15" s="256" t="n">
        <f t="shared" si="8"/>
        <v>0</v>
      </c>
      <c r="AD15" s="256" t="n">
        <f t="shared" si="8"/>
        <v>0</v>
      </c>
      <c r="AE15" s="256"/>
      <c r="AF15" s="256"/>
      <c r="AG15" s="256"/>
    </row>
    <row r="16" ht="18" customHeight="1">
      <c r="B16" s="267" t="s">
        <v>293</v>
      </c>
      <c r="C16" s="268" t="s">
        <v>294</v>
      </c>
      <c r="D16" s="299" t="n">
        <f>'Haver Pivoted'!GO60</f>
        <v>0</v>
      </c>
      <c r="E16" s="274" t="n">
        <f>'Haver Pivoted'!GP60</f>
        <v>0</v>
      </c>
      <c r="F16" s="274" t="n">
        <f>'Haver Pivoted'!GQ60</f>
        <v>0</v>
      </c>
      <c r="G16" s="274" t="n">
        <f>'Haver Pivoted'!GR60</f>
        <v>0</v>
      </c>
      <c r="H16" s="274" t="n">
        <f>'Haver Pivoted'!GS60</f>
        <v>0</v>
      </c>
      <c r="I16" s="274" t="n">
        <f>'Haver Pivoted'!GT60</f>
        <v>0</v>
      </c>
      <c r="J16" s="274" t="n">
        <f>'Haver Pivoted'!GU60</f>
        <v>74.400000000000006</v>
      </c>
      <c r="K16" s="274" t="n">
        <f>'Haver Pivoted'!GV60</f>
        <v>138.30000000000001</v>
      </c>
      <c r="L16" s="274" t="n">
        <f>'Haver Pivoted'!GW60</f>
        <v>106.8</v>
      </c>
      <c r="M16" s="274" t="n">
        <f>'Haver Pivoted'!GX60</f>
        <v>89.2</v>
      </c>
      <c r="N16" s="274" t="n">
        <f>'Haver Pivoted'!GY60</f>
        <v>72.3</v>
      </c>
      <c r="O16" s="274" t="n">
        <f>'Haver Pivoted'!GZ60</f>
        <v>43.5</v>
      </c>
      <c r="P16" s="274" t="n">
        <f>'Haver Pivoted'!HA60</f>
        <v>2.1</v>
      </c>
      <c r="Q16" s="274" t="n">
        <f>'Haver Pivoted'!HB60</f>
        <v>0.8</v>
      </c>
      <c r="R16" s="274" t="n">
        <f>'Haver Pivoted'!HC60</f>
        <v>0.4</v>
      </c>
      <c r="S16" s="249" t="n">
        <f>'Haver Pivoted'!HD60</f>
        <v>0.2</v>
      </c>
      <c r="T16" s="249" t="n">
        <f>'Haver Pivoted'!HE60</f>
        <v>0.1</v>
      </c>
      <c r="U16" s="249" t="n">
        <f>'Haver Pivoted'!HF60</f>
        <v>0</v>
      </c>
      <c r="V16" s="249" t="n">
        <f>'Haver Pivoted'!HG60</f>
        <v>0</v>
      </c>
      <c r="W16" s="256" t="n">
        <f t="shared" si="8"/>
        <v>0</v>
      </c>
      <c r="X16" s="256" t="n">
        <f t="shared" si="8"/>
        <v>0</v>
      </c>
      <c r="Y16" s="256" t="n">
        <f t="shared" si="8"/>
        <v>0</v>
      </c>
      <c r="Z16" s="256" t="n">
        <f t="shared" si="8"/>
        <v>0</v>
      </c>
      <c r="AA16" s="256" t="n">
        <f t="shared" si="8"/>
        <v>0</v>
      </c>
      <c r="AB16" s="256" t="n">
        <f t="shared" si="8"/>
        <v>0</v>
      </c>
      <c r="AC16" s="256" t="n">
        <f t="shared" si="8"/>
        <v>0</v>
      </c>
      <c r="AD16" s="256" t="n">
        <f t="shared" si="8"/>
        <v>0</v>
      </c>
      <c r="AE16" s="256"/>
      <c r="AF16" s="256"/>
      <c r="AG16" s="256"/>
    </row>
    <row r="17" ht="18" customHeight="1">
      <c r="B17" s="267" t="s">
        <v>295</v>
      </c>
      <c r="C17" s="268" t="s">
        <v>296</v>
      </c>
      <c r="D17" s="299" t="n">
        <f>'Haver Pivoted'!GO61</f>
        <v>0</v>
      </c>
      <c r="E17" s="274" t="n">
        <f>'Haver Pivoted'!GP61</f>
        <v>0</v>
      </c>
      <c r="F17" s="274" t="n">
        <f>'Haver Pivoted'!GQ61</f>
        <v>0</v>
      </c>
      <c r="G17" s="274" t="n">
        <f>'Haver Pivoted'!GR61</f>
        <v>0</v>
      </c>
      <c r="H17" s="274" t="n">
        <f>'Haver Pivoted'!GS61</f>
        <v>0</v>
      </c>
      <c r="I17" s="274" t="n">
        <f>'Haver Pivoted'!GT61</f>
        <v>0</v>
      </c>
      <c r="J17" s="274" t="n">
        <f>'Haver Pivoted'!GU61</f>
        <v>698.9</v>
      </c>
      <c r="K17" s="274" t="n">
        <f>'Haver Pivoted'!GV61</f>
        <v>413.9</v>
      </c>
      <c r="L17" s="274" t="n">
        <f>'Haver Pivoted'!GW61</f>
        <v>14.7</v>
      </c>
      <c r="M17" s="274" t="n">
        <f>'Haver Pivoted'!GX61</f>
        <v>288.2</v>
      </c>
      <c r="N17" s="274" t="n">
        <f>'Haver Pivoted'!GY61</f>
        <v>233.3</v>
      </c>
      <c r="O17" s="274" t="n">
        <f>'Haver Pivoted'!GZ61</f>
        <v>110.5</v>
      </c>
      <c r="P17" s="274" t="n">
        <f>'Haver Pivoted'!HA61</f>
        <v>0</v>
      </c>
      <c r="Q17" s="274" t="n">
        <f>'Haver Pivoted'!HB61</f>
        <v>0</v>
      </c>
      <c r="R17" s="274" t="n">
        <f>'Haver Pivoted'!HC61</f>
        <v>0</v>
      </c>
      <c r="S17" s="249" t="n">
        <f>'Haver Pivoted'!HD61</f>
        <v>0</v>
      </c>
      <c r="T17" s="249" t="n">
        <f>'Haver Pivoted'!HE61</f>
        <v>0</v>
      </c>
      <c r="U17" s="249" t="n">
        <f>'Haver Pivoted'!HF61</f>
        <v>0</v>
      </c>
      <c r="V17" s="249" t="n">
        <f>'Haver Pivoted'!HG61</f>
        <v>0</v>
      </c>
      <c r="W17" s="256" t="n">
        <f t="shared" si="8"/>
        <v>0</v>
      </c>
      <c r="X17" s="256" t="n">
        <f t="shared" si="8"/>
        <v>0</v>
      </c>
      <c r="Y17" s="256" t="n">
        <f t="shared" si="8"/>
        <v>0</v>
      </c>
      <c r="Z17" s="256" t="n">
        <f t="shared" si="8"/>
        <v>0</v>
      </c>
      <c r="AA17" s="256" t="n">
        <f t="shared" si="8"/>
        <v>0</v>
      </c>
      <c r="AB17" s="256" t="n">
        <f t="shared" si="8"/>
        <v>0</v>
      </c>
      <c r="AC17" s="256" t="n">
        <f t="shared" si="8"/>
        <v>0</v>
      </c>
      <c r="AD17" s="256" t="n">
        <f t="shared" si="8"/>
        <v>0</v>
      </c>
      <c r="AE17" s="256"/>
      <c r="AF17" s="256"/>
      <c r="AG17" s="256"/>
    </row>
    <row r="18">
      <c r="B18" s="269" t="s">
        <v>158</v>
      </c>
      <c r="C18" s="261" t="s">
        <v>297</v>
      </c>
      <c r="D18" s="300" t="n">
        <f>'Haver Pivoted'!GO64</f>
        <v>0</v>
      </c>
      <c r="E18" s="247" t="n">
        <f>'Haver Pivoted'!GP64</f>
        <v>0</v>
      </c>
      <c r="F18" s="247" t="n">
        <f>'Haver Pivoted'!GQ64</f>
        <v>0</v>
      </c>
      <c r="G18" s="247" t="n">
        <f>'Haver Pivoted'!GR64</f>
        <v>0</v>
      </c>
      <c r="H18" s="247" t="n">
        <f>'Haver Pivoted'!GS64</f>
        <v>0</v>
      </c>
      <c r="I18" s="247" t="n">
        <f>'Haver Pivoted'!GT64</f>
        <v>0</v>
      </c>
      <c r="J18" s="247" t="n">
        <f>'Haver Pivoted'!GU64</f>
        <v>0</v>
      </c>
      <c r="K18" s="247" t="n">
        <f>'Haver Pivoted'!GV64</f>
        <v>106.2</v>
      </c>
      <c r="L18" s="247" t="n">
        <f>'Haver Pivoted'!GW64</f>
        <v>35.9</v>
      </c>
      <c r="M18" s="247" t="n">
        <f>'Haver Pivoted'!GX64</f>
        <v>1.6</v>
      </c>
      <c r="N18" s="247" t="n">
        <f>'Haver Pivoted'!GY64</f>
        <v>0.6</v>
      </c>
      <c r="O18" s="247" t="n">
        <f>'Haver Pivoted'!GZ64</f>
        <v>0.1</v>
      </c>
      <c r="P18" s="247" t="n">
        <f>'Haver Pivoted'!HA64</f>
        <v>0</v>
      </c>
      <c r="Q18" s="274" t="n">
        <f>'Haver Pivoted'!HB64</f>
        <v>0</v>
      </c>
      <c r="R18" s="274" t="n">
        <f>'Haver Pivoted'!HC64</f>
        <v>0</v>
      </c>
      <c r="S18" s="249" t="n">
        <f>'Haver Pivoted'!HD64</f>
        <v>0</v>
      </c>
      <c r="T18" s="249" t="n">
        <f>'Haver Pivoted'!HE64</f>
        <v>0</v>
      </c>
      <c r="U18" s="249" t="n">
        <f>'Haver Pivoted'!HF64</f>
        <v>0</v>
      </c>
      <c r="V18" s="249" t="n">
        <f>'Haver Pivoted'!HG64</f>
        <v>0</v>
      </c>
      <c r="W18" s="256"/>
      <c r="X18" s="256"/>
      <c r="Y18" s="256"/>
      <c r="Z18" s="256"/>
      <c r="AA18" s="256"/>
      <c r="AB18" s="256"/>
      <c r="AC18" s="256"/>
      <c r="AD18" s="256"/>
      <c r="AE18" s="256"/>
      <c r="AF18" s="256"/>
      <c r="AG18" s="256"/>
    </row>
    <row r="19" ht="14.9" customHeight="1">
      <c r="B19" s="293" t="s">
        <v>298</v>
      </c>
      <c r="C19" s="280"/>
      <c r="D19" s="287" t="n">
        <f t="shared" ref="D19:N19" si="9">D11-D20</f>
        <v>0</v>
      </c>
      <c r="E19" s="275" t="n">
        <f t="shared" si="9"/>
        <v>0</v>
      </c>
      <c r="F19" s="275" t="n">
        <f t="shared" si="9"/>
        <v>0</v>
      </c>
      <c r="G19" s="275" t="n">
        <f t="shared" si="9"/>
        <v>0</v>
      </c>
      <c r="H19" s="275" t="n">
        <f t="shared" si="9"/>
        <v>0</v>
      </c>
      <c r="I19" s="275" t="n">
        <f t="shared" si="9"/>
        <v>0</v>
      </c>
      <c r="J19" s="275" t="n">
        <f t="shared" si="9"/>
        <v>779.80000000000007</v>
      </c>
      <c r="K19" s="275" t="n">
        <f t="shared" si="9"/>
        <v>586.29999999999995</v>
      </c>
      <c r="L19" s="275" t="n">
        <f t="shared" si="9"/>
        <v>229.4</v>
      </c>
      <c r="M19" s="275" t="n">
        <f t="shared" si="9"/>
        <v>523.1</v>
      </c>
      <c r="N19" s="276" t="n">
        <f t="shared" si="9"/>
        <v>405.3</v>
      </c>
      <c r="O19" s="276" t="n">
        <f>O11-O20</f>
        <v>209.20000000000002</v>
      </c>
      <c r="P19" s="276" t="n">
        <f t="shared" ref="P19" si="10">P11-P20</f>
        <v>6.1000000000000014</v>
      </c>
      <c r="Q19" s="276" t="n">
        <f>Q11-Q20</f>
        <v>0.19999999999999929</v>
      </c>
      <c r="R19" s="276" t="n">
        <f>R11-R20</f>
        <v>1.1000000000000014</v>
      </c>
      <c r="S19" s="250" t="n">
        <f>S11-S20</f>
        <v>0.5</v>
      </c>
      <c r="T19" s="250" t="n">
        <f>T11-T20</f>
        <v>0.30000000000000071</v>
      </c>
      <c r="U19" s="250" t="n">
        <f>U11-U20</f>
        <v>0</v>
      </c>
      <c r="V19" s="254" t="n">
        <f t="shared" ref="V19:AC19" si="11">V11-V20</f>
        <v>-0.35142857142857054</v>
      </c>
      <c r="W19" s="257" t="n">
        <f t="shared" si="11"/>
        <v>0</v>
      </c>
      <c r="X19" s="257" t="n">
        <f t="shared" si="11"/>
        <v>0</v>
      </c>
      <c r="Y19" s="257" t="n">
        <f t="shared" si="11"/>
        <v>0</v>
      </c>
      <c r="Z19" s="257" t="n">
        <f t="shared" si="11"/>
        <v>0</v>
      </c>
      <c r="AA19" s="257" t="n">
        <f t="shared" si="11"/>
        <v>0</v>
      </c>
      <c r="AB19" s="257" t="n">
        <f t="shared" si="11"/>
        <v>0</v>
      </c>
      <c r="AC19" s="257" t="n">
        <f t="shared" si="11"/>
        <v>0</v>
      </c>
      <c r="AD19" s="257" t="n">
        <f t="shared" ref="AD19" si="12">AD11-AD20</f>
        <v>0</v>
      </c>
      <c r="AE19" s="257"/>
      <c r="AF19" s="257"/>
      <c r="AG19" s="257"/>
    </row>
    <row r="20" ht="14.9" customHeight="1">
      <c r="B20" s="293" t="s">
        <v>299</v>
      </c>
      <c r="C20" s="280"/>
      <c r="D20" s="287" t="n">
        <f t="shared" ref="D20:H20" si="13">D11</f>
        <v>27.8</v>
      </c>
      <c r="E20" s="275" t="n">
        <f t="shared" si="13"/>
        <v>29.4</v>
      </c>
      <c r="F20" s="275" t="n">
        <f t="shared" si="13"/>
        <v>26.9</v>
      </c>
      <c r="G20" s="275" t="n">
        <f t="shared" si="13"/>
        <v>26.4</v>
      </c>
      <c r="H20" s="275" t="n">
        <f t="shared" si="13"/>
        <v>27.7</v>
      </c>
      <c r="I20" s="275" t="n">
        <f>I11</f>
        <v>40.700000000000003</v>
      </c>
      <c r="J20" s="275" t="n">
        <f>J11-J13-J12</f>
        <v>227.69999999999996</v>
      </c>
      <c r="K20" s="275" t="n">
        <f>K11-K13-K12</f>
        <v>206.59999999999997</v>
      </c>
      <c r="L20" s="275" t="n">
        <f>L11-L13-L12</f>
        <v>79.099999999999994</v>
      </c>
      <c r="M20" s="275" t="n">
        <f>M11-M13-M12</f>
        <v>33.100000000000023</v>
      </c>
      <c r="N20" s="276" t="n">
        <f t="shared" ref="N20:U20" si="14">N11-N12-N13</f>
        <v>43.300000000000011</v>
      </c>
      <c r="O20" s="276" t="n">
        <f t="shared" si="14"/>
        <v>35.899999999999977</v>
      </c>
      <c r="P20" s="276" t="n">
        <f t="shared" si="14"/>
        <v>27.699999999999996</v>
      </c>
      <c r="Q20" s="274" t="n">
        <f t="shared" si="14"/>
        <v>23.400000000000002</v>
      </c>
      <c r="R20" s="274" t="n">
        <f t="shared" si="14"/>
        <v>17.5</v>
      </c>
      <c r="S20" s="249" t="n">
        <f t="shared" si="14"/>
        <v>18</v>
      </c>
      <c r="T20" s="249" t="n">
        <f t="shared" si="14"/>
        <v>20.099999999999998</v>
      </c>
      <c r="U20" s="249" t="n">
        <f t="shared" si="14"/>
        <v>22.8</v>
      </c>
      <c r="V20" s="254" t="n">
        <f>U20*V23/U23</f>
        <v>23.451428571428572</v>
      </c>
      <c r="W20" s="257" t="n">
        <f>V20*W23/V23</f>
        <v>23.451428571428572</v>
      </c>
      <c r="X20" s="257" t="n">
        <f t="shared" ref="X20:AC20" si="15">W20*X23/W23</f>
        <v>23.451428571428572</v>
      </c>
      <c r="Y20" s="257" t="n">
        <f t="shared" si="15"/>
        <v>24.754285714285711</v>
      </c>
      <c r="Z20" s="257" t="n">
        <f t="shared" si="15"/>
        <v>26.708571428571425</v>
      </c>
      <c r="AA20" s="257" t="n">
        <f t="shared" si="15"/>
        <v>28.011428571428567</v>
      </c>
      <c r="AB20" s="257" t="n">
        <f t="shared" si="15"/>
        <v>29.31428571428571</v>
      </c>
      <c r="AC20" s="257" t="n">
        <f t="shared" si="15"/>
        <v>29.965714285714277</v>
      </c>
      <c r="AD20" s="257" t="n">
        <f>AC20*AD23/AC23</f>
        <v>30.617142857142852</v>
      </c>
      <c r="AE20" s="257" t="n">
        <f t="shared" ref="AE20:AF20" si="16">AD20*AE23/AD23</f>
        <v>29.965714285714277</v>
      </c>
      <c r="AF20" s="257" t="n">
        <f t="shared" si="16"/>
        <v>29.31428571428571</v>
      </c>
      <c r="AG20" s="245"/>
      <c r="AH20" s="288" t="s">
        <v>300</v>
      </c>
    </row>
    <row r="21">
      <c r="B21" s="269"/>
      <c r="C21" s="270"/>
      <c r="D21" s="299"/>
      <c r="E21" s="274"/>
      <c r="F21" s="274"/>
      <c r="G21" s="274"/>
      <c r="H21" s="251"/>
      <c r="I21" s="251"/>
      <c r="J21" s="251"/>
      <c r="K21" s="251"/>
      <c r="L21" s="251"/>
      <c r="M21" s="251"/>
      <c r="N21" s="251"/>
      <c r="O21" s="251"/>
      <c r="P21" s="251"/>
      <c r="Q21" s="251"/>
      <c r="R21" s="251"/>
      <c r="S21" s="251"/>
      <c r="T21" s="277"/>
      <c r="U21" s="251"/>
      <c r="V21" s="253"/>
      <c r="W21" s="256"/>
      <c r="X21" s="256"/>
      <c r="Y21" s="256"/>
      <c r="Z21" s="256"/>
      <c r="AA21" s="256"/>
      <c r="AB21" s="256"/>
      <c r="AC21" s="256"/>
      <c r="AD21" s="256"/>
      <c r="AE21" s="256"/>
      <c r="AF21" s="256"/>
      <c r="AG21" s="244"/>
    </row>
    <row r="22">
      <c r="B22" s="309" t="s">
        <v>1915</v>
      </c>
      <c r="C22" s="270"/>
      <c r="D22" s="274"/>
      <c r="E22" s="274"/>
      <c r="F22" s="274"/>
      <c r="G22" s="274"/>
      <c r="H22" s="251"/>
      <c r="I22" s="251"/>
      <c r="J22" s="251"/>
      <c r="K22" s="251"/>
      <c r="L22" s="251"/>
      <c r="M22" s="251"/>
      <c r="N22" s="251"/>
      <c r="O22" s="251"/>
      <c r="P22" s="251"/>
      <c r="Q22" s="251"/>
      <c r="R22" s="251"/>
      <c r="S22" s="251"/>
      <c r="T22" s="277"/>
      <c r="U22" s="252"/>
      <c r="V22" s="255" t="n">
        <v>3.6</v>
      </c>
      <c r="W22" s="258" t="n">
        <v>3.8</v>
      </c>
      <c r="X22" s="258" t="n">
        <v>4.0999999999999996</v>
      </c>
      <c r="Y22" s="258" t="n">
        <v>4.3</v>
      </c>
      <c r="Z22" s="258" t="n">
        <v>4.5</v>
      </c>
      <c r="AA22" s="258" t="n">
        <v>4.5999999999999996</v>
      </c>
      <c r="AB22" s="258" t="n">
        <v>4.7</v>
      </c>
      <c r="AC22" s="258" t="n">
        <v>4.7</v>
      </c>
      <c r="AD22" s="258" t="n">
        <v>4.5999999999999996</v>
      </c>
      <c r="AE22" s="258" t="n">
        <v>4.5999999999999996</v>
      </c>
      <c r="AF22" s="258" t="n">
        <v>4.5</v>
      </c>
      <c r="AG22" s="246"/>
    </row>
    <row r="23">
      <c r="B23" s="269" t="s">
        <v>1892</v>
      </c>
      <c r="C23" s="261"/>
      <c r="D23" s="300"/>
      <c r="E23" s="247"/>
      <c r="F23" s="247"/>
      <c r="G23" s="247"/>
      <c r="H23" s="251"/>
      <c r="I23" s="251"/>
      <c r="J23" s="251"/>
      <c r="K23" s="251"/>
      <c r="L23" s="251"/>
      <c r="M23" s="251" t="n">
        <f t="shared" ref="M23:U23" si="17">GETPIVOTDATA("Monthly UR",$E$29,"Quarters",M24,"Years",M25)</f>
        <v>6.166666666666667</v>
      </c>
      <c r="N23" s="251" t="n">
        <f t="shared" si="17"/>
        <v>5.7666666666666657</v>
      </c>
      <c r="O23" s="251" t="n">
        <f t="shared" si="17"/>
        <v>5.1333333333333337</v>
      </c>
      <c r="P23" s="251" t="n">
        <f t="shared" si="17"/>
        <v>4.2333333333333334</v>
      </c>
      <c r="Q23" s="251" t="n">
        <f t="shared" si="17"/>
        <v>3.8000000000000003</v>
      </c>
      <c r="R23" s="251" t="n">
        <f t="shared" si="17"/>
        <v>3.6</v>
      </c>
      <c r="S23" s="251" t="n">
        <f t="shared" si="17"/>
        <v>3.5666666666666664</v>
      </c>
      <c r="T23" s="251" t="n">
        <f t="shared" si="17"/>
        <v>3.6</v>
      </c>
      <c r="U23" s="313" t="n">
        <f t="shared" si="17"/>
        <v>3.5</v>
      </c>
      <c r="V23" s="262" t="n">
        <v>3.6</v>
      </c>
      <c r="W23" s="262" t="n">
        <v>3.6</v>
      </c>
      <c r="X23" s="262" t="n">
        <f>V22</f>
        <v>3.6</v>
      </c>
      <c r="Y23" s="262" t="n">
        <f t="shared" ref="Y23:AC23" si="18">W22</f>
        <v>3.8</v>
      </c>
      <c r="Z23" s="262" t="n">
        <f t="shared" si="18"/>
        <v>4.0999999999999996</v>
      </c>
      <c r="AA23" s="262" t="n">
        <f t="shared" si="18"/>
        <v>4.3</v>
      </c>
      <c r="AB23" s="262" t="n">
        <f t="shared" si="18"/>
        <v>4.5</v>
      </c>
      <c r="AC23" s="262" t="n">
        <f t="shared" si="18"/>
        <v>4.5999999999999996</v>
      </c>
      <c r="AD23" s="262" t="n">
        <f>AB22</f>
        <v>4.7</v>
      </c>
      <c r="AE23" s="262" t="n">
        <f>AE22</f>
        <v>4.5999999999999996</v>
      </c>
      <c r="AF23" s="262" t="n">
        <f>AF22</f>
        <v>4.5</v>
      </c>
      <c r="AG23" s="246"/>
      <c r="AH23" s="252" t="s">
        <v>301</v>
      </c>
    </row>
    <row r="24" ht="15.75" customHeight="1">
      <c r="B24" s="263" t="s">
        <v>1883</v>
      </c>
      <c r="C24" s="264"/>
      <c r="D24" s="265"/>
      <c r="E24" s="265"/>
      <c r="F24" s="265"/>
      <c r="G24" s="265"/>
      <c r="H24" s="265"/>
      <c r="I24" s="265"/>
      <c r="J24" s="265"/>
      <c r="K24" s="265"/>
      <c r="L24" s="265"/>
      <c r="M24" s="265" t="n">
        <v>1</v>
      </c>
      <c r="N24" s="265" t="n">
        <v>2</v>
      </c>
      <c r="O24" s="265" t="n">
        <v>3</v>
      </c>
      <c r="P24" s="265" t="n">
        <v>4</v>
      </c>
      <c r="Q24" s="265" t="n">
        <v>1</v>
      </c>
      <c r="R24" s="265" t="n">
        <v>2</v>
      </c>
      <c r="S24" s="265" t="n">
        <v>3</v>
      </c>
      <c r="T24" s="265" t="n">
        <v>4</v>
      </c>
      <c r="U24" s="265" t="n">
        <v>1</v>
      </c>
      <c r="V24" s="265" t="n">
        <v>2</v>
      </c>
      <c r="W24" s="265" t="n">
        <v>3</v>
      </c>
      <c r="X24" s="265" t="n">
        <v>4</v>
      </c>
      <c r="Y24" s="265" t="n">
        <v>1</v>
      </c>
      <c r="Z24" s="265" t="n">
        <v>2</v>
      </c>
      <c r="AA24" s="265" t="n">
        <v>3</v>
      </c>
      <c r="AB24" s="265" t="n">
        <v>4</v>
      </c>
      <c r="AC24" s="265" t="n">
        <v>1</v>
      </c>
      <c r="AD24" s="265" t="n">
        <v>2</v>
      </c>
      <c r="AE24" s="265" t="n">
        <v>3</v>
      </c>
      <c r="AF24" s="265" t="n">
        <v>4</v>
      </c>
      <c r="AG24" s="266" t="n">
        <v>1</v>
      </c>
      <c r="AH24" s="247"/>
      <c r="AI24" s="247"/>
      <c r="AJ24" s="247"/>
    </row>
    <row r="25">
      <c r="B25" s="281" t="s">
        <v>1884</v>
      </c>
      <c r="C25" s="282"/>
      <c r="D25" s="283"/>
      <c r="E25" s="283"/>
      <c r="F25" s="283"/>
      <c r="G25" s="283"/>
      <c r="H25" s="283"/>
      <c r="I25" s="283"/>
      <c r="J25" s="283"/>
      <c r="K25" s="283"/>
      <c r="L25" s="283"/>
      <c r="M25" s="283" t="n">
        <v>2021</v>
      </c>
      <c r="N25" s="283" t="n">
        <v>2021</v>
      </c>
      <c r="O25" s="283" t="n">
        <v>2021</v>
      </c>
      <c r="P25" s="283" t="n">
        <v>2021</v>
      </c>
      <c r="Q25" s="283" t="n">
        <v>2022</v>
      </c>
      <c r="R25" s="283" t="n">
        <v>2022</v>
      </c>
      <c r="S25" s="283" t="n">
        <v>2022</v>
      </c>
      <c r="T25" s="283" t="n">
        <v>2022</v>
      </c>
      <c r="U25" s="283" t="n">
        <v>2023</v>
      </c>
      <c r="V25" s="283" t="n">
        <v>2023</v>
      </c>
      <c r="W25" s="283" t="n">
        <v>2023</v>
      </c>
      <c r="X25" s="283" t="n">
        <v>2023</v>
      </c>
      <c r="Y25" s="283" t="n">
        <v>2024</v>
      </c>
      <c r="Z25" s="283" t="n">
        <v>2024</v>
      </c>
      <c r="AA25" s="283" t="n">
        <v>2024</v>
      </c>
      <c r="AB25" s="283" t="n">
        <v>2024</v>
      </c>
      <c r="AC25" s="283" t="n">
        <v>2025</v>
      </c>
      <c r="AD25" s="283" t="n">
        <v>2025</v>
      </c>
      <c r="AE25" s="283" t="n">
        <v>2025</v>
      </c>
      <c r="AF25" s="283" t="n">
        <v>2025</v>
      </c>
      <c r="AG25" s="284" t="n">
        <v>2026</v>
      </c>
      <c r="AH25" s="252"/>
    </row>
    <row r="26">
      <c r="B26" s="63"/>
      <c r="C26" s="261"/>
      <c r="D26" s="247"/>
      <c r="E26" s="247"/>
      <c r="F26" s="247"/>
      <c r="G26" s="247"/>
      <c r="H26" s="247"/>
      <c r="I26" s="247"/>
      <c r="J26" s="247"/>
      <c r="K26" s="247"/>
      <c r="L26" s="247"/>
      <c r="M26" s="247"/>
      <c r="N26" s="247"/>
      <c r="O26" s="247"/>
      <c r="P26" s="247"/>
      <c r="Q26" s="247"/>
      <c r="R26" s="247"/>
      <c r="S26" s="247"/>
      <c r="T26" s="247"/>
      <c r="U26" s="247"/>
      <c r="V26" s="247"/>
      <c r="W26" s="247"/>
      <c r="X26" s="247"/>
      <c r="Y26" s="247"/>
      <c r="Z26" s="247"/>
      <c r="AA26" s="247"/>
      <c r="AB26" s="247"/>
      <c r="AC26" s="247"/>
      <c r="AD26" s="247"/>
      <c r="AE26" s="247"/>
      <c r="AF26" s="247"/>
      <c r="AG26" s="247"/>
      <c r="AH26" s="252"/>
    </row>
    <row r="27">
      <c r="C27" s="261"/>
      <c r="D27" s="247"/>
      <c r="E27" s="247"/>
      <c r="F27" s="247"/>
      <c r="G27" s="247"/>
      <c r="H27" s="251"/>
      <c r="I27" s="251"/>
      <c r="J27" s="251"/>
      <c r="K27" s="251"/>
      <c r="L27" s="251"/>
      <c r="M27" s="251"/>
      <c r="N27" s="251"/>
      <c r="O27" s="251"/>
      <c r="P27" s="251"/>
      <c r="AH27" s="252"/>
    </row>
    <row r="28">
      <c r="M28" s="261"/>
      <c r="N28" s="261"/>
      <c r="O28" s="261"/>
    </row>
    <row r="29" ht="45" customHeight="1">
      <c r="B29" s="306" t="s">
        <v>302</v>
      </c>
      <c r="C29" s="307" t="s">
        <v>303</v>
      </c>
      <c r="D29" s="304"/>
      <c r="E29" s="34" t="s">
        <v>1873</v>
      </c>
      <c r="F29" s="34" t="s">
        <v>1878</v>
      </c>
      <c r="G29" s="34"/>
      <c r="H29" s="34"/>
      <c r="I29" s="34"/>
      <c r="J29" s="34"/>
      <c r="O29" s="308"/>
    </row>
    <row r="30">
      <c r="B30" s="301" t="n">
        <v>44197</v>
      </c>
      <c r="C30" s="200" t="n">
        <v>6.3</v>
      </c>
      <c r="D30" s="305"/>
      <c r="E30" s="84" t="s">
        <v>1801</v>
      </c>
      <c r="F30" s="63"/>
      <c r="G30" s="63"/>
      <c r="H30" s="212"/>
      <c r="I30" s="63"/>
      <c r="J30" s="212"/>
      <c r="O30" s="261"/>
    </row>
    <row r="31">
      <c r="B31" s="301" t="n">
        <v>44228</v>
      </c>
      <c r="C31" s="200" t="n">
        <v>6.2</v>
      </c>
      <c r="D31" s="305"/>
      <c r="E31" s="106" t="s">
        <v>1874</v>
      </c>
      <c r="F31" s="162" t="n">
        <v>6.166666666666667</v>
      </c>
      <c r="G31" s="63"/>
      <c r="H31" s="212"/>
      <c r="I31" s="63"/>
      <c r="J31" s="212"/>
      <c r="O31" s="261"/>
    </row>
    <row r="32">
      <c r="B32" s="301" t="n">
        <v>44256</v>
      </c>
      <c r="C32" s="200" t="n">
        <v>6</v>
      </c>
      <c r="D32" s="305"/>
      <c r="E32" s="106" t="s">
        <v>1875</v>
      </c>
      <c r="F32" s="162" t="n">
        <v>5.7666666666666657</v>
      </c>
      <c r="G32" s="63"/>
      <c r="H32" s="212"/>
      <c r="I32" s="63"/>
      <c r="J32" s="212"/>
      <c r="O32" s="261"/>
    </row>
    <row r="33">
      <c r="B33" s="301" t="n">
        <v>44287</v>
      </c>
      <c r="C33" s="200" t="n">
        <v>6.1</v>
      </c>
      <c r="D33" s="305"/>
      <c r="E33" s="106" t="s">
        <v>1876</v>
      </c>
      <c r="F33" s="162" t="n">
        <v>5.1333333333333337</v>
      </c>
      <c r="G33" s="63"/>
      <c r="H33" s="212"/>
      <c r="I33" s="63"/>
      <c r="J33" s="212"/>
      <c r="O33" s="261"/>
    </row>
    <row r="34">
      <c r="A34" s="63"/>
      <c r="B34" s="301" t="n">
        <v>44317</v>
      </c>
      <c r="C34" s="200" t="n">
        <v>5.8</v>
      </c>
      <c r="D34" s="305"/>
      <c r="E34" s="106" t="s">
        <v>1877</v>
      </c>
      <c r="F34" s="162" t="n">
        <v>4.2333333333333334</v>
      </c>
      <c r="G34" s="63"/>
      <c r="H34" s="212"/>
      <c r="I34" s="63"/>
      <c r="J34" s="212"/>
      <c r="O34" s="261"/>
    </row>
    <row r="35">
      <c r="A35" s="63"/>
      <c r="B35" s="301" t="n">
        <v>44348</v>
      </c>
      <c r="C35" s="200" t="n">
        <v>5.4</v>
      </c>
      <c r="D35" s="305"/>
      <c r="E35" s="84" t="s">
        <v>1747</v>
      </c>
      <c r="F35" s="162"/>
      <c r="G35" s="63"/>
      <c r="H35" s="212"/>
      <c r="I35" s="63"/>
      <c r="J35" s="212"/>
      <c r="O35" s="261"/>
    </row>
    <row r="36">
      <c r="A36" s="63"/>
      <c r="B36" s="301" t="n">
        <v>44378</v>
      </c>
      <c r="C36" s="200" t="n">
        <v>5.4</v>
      </c>
      <c r="D36" s="305"/>
      <c r="E36" s="106" t="s">
        <v>1874</v>
      </c>
      <c r="F36" s="162" t="n">
        <v>3.8000000000000003</v>
      </c>
      <c r="G36" s="63"/>
      <c r="H36" s="212"/>
      <c r="I36" s="63"/>
      <c r="J36" s="212"/>
      <c r="O36" s="261"/>
    </row>
    <row r="37">
      <c r="A37" s="63"/>
      <c r="B37" s="301" t="n">
        <v>44409</v>
      </c>
      <c r="C37" s="200" t="n">
        <v>5.2</v>
      </c>
      <c r="D37" s="305"/>
      <c r="E37" s="106" t="s">
        <v>1875</v>
      </c>
      <c r="F37" s="162" t="n">
        <v>3.6</v>
      </c>
      <c r="G37" s="63"/>
      <c r="H37" s="212"/>
      <c r="I37" s="63"/>
      <c r="J37" s="212"/>
      <c r="O37" s="261"/>
    </row>
    <row r="38">
      <c r="A38" s="63"/>
      <c r="B38" s="301" t="n">
        <v>44440</v>
      </c>
      <c r="C38" s="200" t="n">
        <v>4.8</v>
      </c>
      <c r="D38" s="305"/>
      <c r="E38" s="106" t="s">
        <v>1876</v>
      </c>
      <c r="F38" s="162" t="n">
        <v>3.5666666666666664</v>
      </c>
      <c r="G38" s="63"/>
      <c r="H38" s="212"/>
      <c r="I38" s="63"/>
      <c r="J38" s="212"/>
      <c r="O38" s="261"/>
    </row>
    <row r="39">
      <c r="A39" s="63"/>
      <c r="B39" s="301" t="n">
        <v>44470</v>
      </c>
      <c r="C39" s="200" t="n">
        <v>4.5999999999999996</v>
      </c>
      <c r="D39" s="305"/>
      <c r="E39" s="106" t="s">
        <v>1877</v>
      </c>
      <c r="F39" s="162" t="n">
        <v>3.6</v>
      </c>
      <c r="G39" s="63"/>
      <c r="H39" s="212"/>
      <c r="I39" s="63"/>
      <c r="J39" s="212"/>
      <c r="O39" s="261"/>
    </row>
    <row r="40">
      <c r="A40" s="63"/>
      <c r="B40" s="301" t="n">
        <v>44501</v>
      </c>
      <c r="C40" s="200" t="n">
        <v>4.2</v>
      </c>
      <c r="D40" s="305"/>
      <c r="E40" s="84" t="s">
        <v>1879</v>
      </c>
      <c r="F40" s="162"/>
      <c r="G40" s="63"/>
      <c r="H40" s="212"/>
      <c r="I40" s="63"/>
      <c r="J40" s="212"/>
      <c r="O40" s="261"/>
      <c r="AH40" s="261"/>
      <c r="AI40" s="261"/>
      <c r="AJ40" s="261"/>
      <c r="AK40" s="261"/>
      <c r="AL40" s="261"/>
      <c r="AM40" s="261"/>
      <c r="AN40" s="261"/>
      <c r="AO40" s="261"/>
      <c r="AP40" s="261"/>
    </row>
    <row r="41">
      <c r="A41" s="63"/>
      <c r="B41" s="301" t="n">
        <v>44531</v>
      </c>
      <c r="C41" s="200" t="n">
        <v>3.9</v>
      </c>
      <c r="D41" s="305"/>
      <c r="E41" s="106" t="s">
        <v>1874</v>
      </c>
      <c r="F41" s="162" t="n">
        <v>3.5</v>
      </c>
      <c r="G41" s="63"/>
      <c r="H41" s="212"/>
      <c r="I41" s="63"/>
      <c r="J41" s="212"/>
      <c r="O41" s="261"/>
      <c r="AH41" s="261"/>
      <c r="AI41" s="261"/>
      <c r="AJ41" s="261"/>
      <c r="AK41" s="261"/>
      <c r="AL41" s="261"/>
      <c r="AM41" s="261"/>
      <c r="AN41" s="261"/>
      <c r="AO41" s="261"/>
      <c r="AP41" s="261"/>
    </row>
    <row r="42">
      <c r="A42" s="63"/>
      <c r="B42" s="301" t="n">
        <v>44562</v>
      </c>
      <c r="C42" s="200" t="n">
        <v>4</v>
      </c>
      <c r="D42" s="63"/>
      <c r="E42" s="106" t="s">
        <v>1875</v>
      </c>
      <c r="F42" s="162"/>
      <c r="G42" s="63"/>
      <c r="H42" s="212"/>
      <c r="I42" s="63"/>
      <c r="J42" s="212"/>
      <c r="O42" s="261"/>
    </row>
    <row r="43">
      <c r="A43" s="63"/>
      <c r="B43" s="301" t="n">
        <v>44593</v>
      </c>
      <c r="C43" s="200" t="n">
        <v>3.8</v>
      </c>
      <c r="D43" s="63"/>
      <c r="E43" s="106" t="s">
        <v>1876</v>
      </c>
      <c r="F43" s="162"/>
      <c r="G43" s="63"/>
      <c r="H43" s="212"/>
      <c r="I43" s="63"/>
      <c r="J43" s="212"/>
    </row>
    <row r="44">
      <c r="A44" s="63"/>
      <c r="B44" s="301" t="n">
        <v>44621</v>
      </c>
      <c r="C44" s="200" t="n">
        <v>3.6</v>
      </c>
      <c r="D44" s="63"/>
      <c r="E44" s="106" t="s">
        <v>1877</v>
      </c>
      <c r="F44" s="162"/>
      <c r="G44" s="63"/>
      <c r="H44" s="212"/>
      <c r="I44" s="63"/>
      <c r="J44" s="212"/>
    </row>
    <row r="45">
      <c r="A45" s="63"/>
      <c r="B45" s="301" t="n">
        <v>44652</v>
      </c>
      <c r="C45" s="200" t="n">
        <v>3.6</v>
      </c>
      <c r="D45" s="63"/>
      <c r="E45" s="84" t="s">
        <v>1880</v>
      </c>
      <c r="F45" s="162"/>
      <c r="G45" s="63"/>
      <c r="H45" s="212"/>
      <c r="I45" s="63"/>
      <c r="J45" s="212"/>
    </row>
    <row r="46">
      <c r="A46" s="63"/>
      <c r="B46" s="301" t="n">
        <v>44682</v>
      </c>
      <c r="C46" s="200" t="n">
        <v>3.6</v>
      </c>
      <c r="D46" s="63"/>
      <c r="E46" s="106" t="s">
        <v>1874</v>
      </c>
      <c r="F46" s="162"/>
      <c r="G46" s="63"/>
      <c r="H46" s="212"/>
      <c r="I46" s="63"/>
      <c r="J46" s="212"/>
    </row>
    <row r="47">
      <c r="A47" s="63"/>
      <c r="B47" s="301" t="n">
        <v>44713</v>
      </c>
      <c r="C47" s="200" t="n">
        <v>3.6</v>
      </c>
      <c r="D47" s="63"/>
      <c r="E47" s="106" t="s">
        <v>1875</v>
      </c>
      <c r="F47" s="162"/>
      <c r="G47" s="63"/>
      <c r="H47" s="212"/>
      <c r="I47" s="63"/>
      <c r="J47" s="212"/>
    </row>
    <row r="48">
      <c r="A48" s="63"/>
      <c r="B48" s="301" t="n">
        <v>44743</v>
      </c>
      <c r="C48" s="200" t="n">
        <v>3.5</v>
      </c>
      <c r="D48" s="63"/>
      <c r="E48" s="106" t="s">
        <v>1876</v>
      </c>
      <c r="F48" s="162"/>
      <c r="G48" s="63"/>
      <c r="H48" s="212"/>
      <c r="I48" s="63"/>
      <c r="J48" s="212"/>
    </row>
    <row r="49">
      <c r="A49" s="63"/>
      <c r="B49" s="301" t="n">
        <v>44774</v>
      </c>
      <c r="C49" s="200" t="n">
        <v>3.7</v>
      </c>
      <c r="D49" s="63"/>
      <c r="E49" s="106" t="s">
        <v>1877</v>
      </c>
      <c r="F49" s="162"/>
      <c r="G49" s="63"/>
      <c r="H49" s="212"/>
      <c r="I49" s="63"/>
      <c r="J49" s="212"/>
    </row>
    <row r="50">
      <c r="A50" s="63"/>
      <c r="B50" s="301" t="n">
        <v>44805</v>
      </c>
      <c r="C50" s="200" t="n">
        <v>3.5</v>
      </c>
      <c r="D50" s="63"/>
      <c r="E50" s="84" t="s">
        <v>1881</v>
      </c>
      <c r="F50" s="162"/>
      <c r="G50" s="63"/>
      <c r="H50" s="63"/>
      <c r="I50" s="63"/>
      <c r="J50" s="63"/>
    </row>
    <row r="51">
      <c r="A51" s="63"/>
      <c r="B51" s="301" t="n">
        <v>44835</v>
      </c>
      <c r="C51" s="200" t="n">
        <v>3.7</v>
      </c>
      <c r="D51" s="63"/>
      <c r="E51" s="106" t="s">
        <v>1874</v>
      </c>
      <c r="F51" s="162"/>
      <c r="G51" s="63"/>
      <c r="H51" s="63"/>
      <c r="I51" s="63"/>
      <c r="J51" s="63"/>
    </row>
    <row r="52">
      <c r="A52" s="63"/>
      <c r="B52" s="301" t="n">
        <v>44866</v>
      </c>
      <c r="C52" s="200" t="n">
        <v>3.6</v>
      </c>
      <c r="D52" s="63"/>
      <c r="E52" s="106" t="s">
        <v>1875</v>
      </c>
      <c r="F52" s="162"/>
      <c r="G52" s="63"/>
      <c r="H52" s="63"/>
      <c r="I52" s="63"/>
      <c r="J52" s="63"/>
    </row>
    <row r="53">
      <c r="A53" s="63"/>
      <c r="B53" s="301" t="n">
        <v>44896</v>
      </c>
      <c r="C53" s="200" t="n">
        <v>3.5</v>
      </c>
      <c r="D53" s="63"/>
      <c r="E53" s="106" t="s">
        <v>1876</v>
      </c>
      <c r="F53" s="162"/>
      <c r="G53" s="63"/>
      <c r="H53" s="63"/>
      <c r="I53" s="63"/>
      <c r="J53" s="63"/>
    </row>
    <row r="54">
      <c r="B54" s="301" t="n">
        <v>44927</v>
      </c>
      <c r="C54" s="200" t="n">
        <v>3.4</v>
      </c>
      <c r="D54" s="63"/>
      <c r="E54" s="106" t="s">
        <v>1877</v>
      </c>
      <c r="F54" s="162"/>
      <c r="G54" s="63"/>
      <c r="H54" s="63"/>
      <c r="I54" s="63"/>
      <c r="J54" s="63"/>
    </row>
    <row r="55">
      <c r="B55" s="301" t="n">
        <v>44958</v>
      </c>
      <c r="C55" s="200" t="n">
        <v>3.6</v>
      </c>
      <c r="D55" s="63"/>
      <c r="E55" s="84" t="s">
        <v>1882</v>
      </c>
      <c r="F55" s="162"/>
      <c r="G55" s="63"/>
      <c r="H55" s="63"/>
      <c r="I55" s="63"/>
      <c r="J55" s="63"/>
    </row>
    <row r="56">
      <c r="B56" s="301" t="n">
        <v>44986</v>
      </c>
      <c r="C56" s="200" t="n">
        <v>3.5</v>
      </c>
      <c r="D56" s="63"/>
      <c r="E56" s="106" t="s">
        <v>1874</v>
      </c>
      <c r="F56" s="162"/>
      <c r="G56" s="63"/>
      <c r="H56" s="63"/>
      <c r="I56" s="63"/>
      <c r="J56" s="63"/>
    </row>
    <row r="57">
      <c r="B57" s="301" t="n">
        <v>45017</v>
      </c>
      <c r="C57" s="200"/>
      <c r="D57" s="63"/>
      <c r="E57" s="106" t="s">
        <v>1875</v>
      </c>
      <c r="F57" s="162"/>
      <c r="G57" s="63"/>
      <c r="H57" s="63"/>
      <c r="I57" s="63"/>
      <c r="J57" s="63"/>
    </row>
    <row r="58">
      <c r="B58" s="301" t="n">
        <v>45047</v>
      </c>
      <c r="C58" s="200"/>
      <c r="D58" s="63"/>
      <c r="E58" s="106" t="s">
        <v>1876</v>
      </c>
      <c r="F58" s="162"/>
      <c r="G58" s="63"/>
      <c r="H58" s="63"/>
      <c r="I58" s="63"/>
      <c r="J58" s="63"/>
    </row>
    <row r="59">
      <c r="B59" s="301" t="n">
        <v>45078</v>
      </c>
      <c r="C59" s="200"/>
      <c r="D59" s="63"/>
      <c r="E59" s="106" t="s">
        <v>1877</v>
      </c>
      <c r="F59" s="162"/>
      <c r="G59" s="63"/>
      <c r="H59" s="63"/>
      <c r="I59" s="63"/>
      <c r="J59" s="63"/>
    </row>
    <row r="60">
      <c r="B60" s="301" t="n">
        <v>45108</v>
      </c>
      <c r="C60" s="200"/>
      <c r="D60" s="63"/>
      <c r="E60" s="63"/>
      <c r="F60" s="63"/>
      <c r="G60" s="63"/>
      <c r="H60" s="63"/>
      <c r="I60" s="63"/>
      <c r="J60" s="63"/>
    </row>
    <row r="61">
      <c r="B61" s="301" t="n">
        <v>45139</v>
      </c>
      <c r="C61" s="200"/>
      <c r="D61" s="63"/>
      <c r="E61" s="63"/>
      <c r="F61" s="63"/>
      <c r="G61" s="63"/>
      <c r="H61" s="63"/>
      <c r="I61" s="63"/>
      <c r="J61" s="63"/>
    </row>
    <row r="62">
      <c r="B62" s="301" t="n">
        <v>45170</v>
      </c>
      <c r="C62" s="200"/>
      <c r="D62" s="63"/>
      <c r="E62" s="63"/>
      <c r="F62" s="63"/>
      <c r="G62" s="63"/>
      <c r="H62" s="63"/>
      <c r="I62" s="63"/>
      <c r="J62" s="63"/>
    </row>
    <row r="63">
      <c r="B63" s="301" t="n">
        <v>45200</v>
      </c>
      <c r="C63" s="200"/>
      <c r="D63" s="63"/>
      <c r="E63" s="63"/>
      <c r="F63" s="63"/>
      <c r="G63" s="63"/>
      <c r="H63" s="63"/>
      <c r="I63" s="63"/>
      <c r="J63" s="63"/>
    </row>
    <row r="64">
      <c r="B64" s="301" t="n">
        <v>45231</v>
      </c>
      <c r="C64" s="200"/>
      <c r="D64" s="63"/>
      <c r="E64" s="63"/>
      <c r="F64" s="63"/>
      <c r="G64" s="63"/>
      <c r="H64" s="63"/>
      <c r="I64" s="63"/>
      <c r="J64" s="63"/>
    </row>
    <row r="65">
      <c r="B65" s="301" t="n">
        <v>45261</v>
      </c>
      <c r="C65" s="200"/>
      <c r="D65" s="63"/>
      <c r="E65" s="63"/>
      <c r="F65" s="63"/>
      <c r="G65" s="63"/>
      <c r="H65" s="63"/>
      <c r="I65" s="63"/>
      <c r="J65" s="63"/>
    </row>
    <row r="66">
      <c r="B66" s="301" t="n">
        <v>45292</v>
      </c>
      <c r="C66" s="200"/>
      <c r="D66" s="63"/>
      <c r="E66" s="63"/>
      <c r="F66" s="63"/>
      <c r="G66" s="63"/>
      <c r="H66" s="63"/>
      <c r="I66" s="63"/>
      <c r="J66" s="63"/>
    </row>
    <row r="67">
      <c r="B67" s="301" t="n">
        <v>45323</v>
      </c>
      <c r="C67" s="200"/>
      <c r="D67" s="63"/>
      <c r="E67" s="63"/>
      <c r="F67" s="63"/>
      <c r="G67" s="63"/>
      <c r="H67" s="63"/>
      <c r="I67" s="63"/>
      <c r="J67" s="63"/>
    </row>
    <row r="68">
      <c r="B68" s="301" t="n">
        <v>45352</v>
      </c>
      <c r="C68" s="200"/>
      <c r="D68" s="63"/>
      <c r="E68" s="63"/>
      <c r="F68" s="63"/>
      <c r="G68" s="63"/>
      <c r="H68" s="63"/>
      <c r="I68" s="63"/>
      <c r="J68" s="63"/>
    </row>
    <row r="69">
      <c r="B69" s="301" t="n">
        <v>45383</v>
      </c>
      <c r="C69" s="200"/>
      <c r="D69" s="63"/>
      <c r="E69" s="63"/>
      <c r="F69" s="63"/>
      <c r="G69" s="63"/>
      <c r="H69" s="63"/>
      <c r="I69" s="63"/>
      <c r="J69" s="63"/>
    </row>
    <row r="70">
      <c r="B70" s="301" t="n">
        <v>45413</v>
      </c>
      <c r="C70" s="200"/>
      <c r="D70" s="63"/>
      <c r="E70" s="63"/>
      <c r="F70" s="63"/>
      <c r="G70" s="63"/>
      <c r="H70" s="63"/>
      <c r="I70" s="63"/>
      <c r="J70" s="63"/>
    </row>
    <row r="71">
      <c r="B71" s="301" t="n">
        <v>45444</v>
      </c>
      <c r="C71" s="200"/>
      <c r="D71" s="63"/>
      <c r="E71" s="63"/>
      <c r="F71" s="63"/>
      <c r="G71" s="63"/>
      <c r="H71" s="63"/>
      <c r="I71" s="63"/>
      <c r="J71" s="63"/>
    </row>
    <row r="72">
      <c r="B72" s="301" t="n">
        <v>45474</v>
      </c>
      <c r="C72" s="200"/>
      <c r="D72" s="63"/>
      <c r="E72" s="63"/>
      <c r="F72" s="63"/>
      <c r="G72" s="63"/>
      <c r="H72" s="63"/>
      <c r="I72" s="63"/>
      <c r="J72" s="63"/>
    </row>
    <row r="73">
      <c r="B73" s="301" t="n">
        <v>45505</v>
      </c>
      <c r="C73" s="200"/>
      <c r="D73" s="63"/>
      <c r="E73" s="63"/>
      <c r="F73" s="63"/>
      <c r="G73" s="63"/>
      <c r="H73" s="63"/>
      <c r="I73" s="63"/>
      <c r="J73" s="63"/>
    </row>
    <row r="74">
      <c r="B74" s="301" t="n">
        <v>45536</v>
      </c>
      <c r="C74" s="200"/>
      <c r="D74" s="63"/>
      <c r="E74" s="63"/>
      <c r="F74" s="63"/>
      <c r="G74" s="63"/>
      <c r="H74" s="63"/>
      <c r="I74" s="63"/>
      <c r="J74" s="63"/>
    </row>
    <row r="75">
      <c r="B75" s="301" t="n">
        <v>45566</v>
      </c>
      <c r="C75" s="200"/>
      <c r="D75" s="63"/>
      <c r="E75" s="63"/>
      <c r="F75" s="63"/>
      <c r="G75" s="63"/>
      <c r="H75" s="63"/>
      <c r="I75" s="63"/>
      <c r="J75" s="63"/>
    </row>
    <row r="76">
      <c r="B76" s="301" t="n">
        <v>45597</v>
      </c>
      <c r="C76" s="200"/>
      <c r="D76" s="63"/>
      <c r="E76" s="63"/>
      <c r="F76" s="63"/>
      <c r="G76" s="63"/>
      <c r="H76" s="63"/>
      <c r="I76" s="63"/>
      <c r="J76" s="63"/>
    </row>
    <row r="77">
      <c r="B77" s="301" t="n">
        <v>45627</v>
      </c>
      <c r="C77" s="200"/>
      <c r="D77" s="63"/>
      <c r="E77" s="63"/>
      <c r="F77" s="63"/>
      <c r="G77" s="63"/>
      <c r="H77" s="63"/>
      <c r="I77" s="63"/>
      <c r="J77" s="63"/>
    </row>
    <row r="78">
      <c r="B78" s="301" t="n">
        <v>45658</v>
      </c>
      <c r="C78" s="200"/>
      <c r="D78" s="63"/>
      <c r="E78" s="63"/>
      <c r="F78" s="63"/>
      <c r="G78" s="63"/>
      <c r="H78" s="63"/>
      <c r="I78" s="63"/>
      <c r="J78" s="63"/>
    </row>
    <row r="79">
      <c r="B79" s="301" t="n">
        <v>45689</v>
      </c>
      <c r="C79" s="200"/>
      <c r="D79" s="63"/>
      <c r="E79" s="63"/>
      <c r="F79" s="63"/>
      <c r="G79" s="63"/>
      <c r="H79" s="63"/>
      <c r="I79" s="63"/>
      <c r="J79" s="63"/>
    </row>
    <row r="80">
      <c r="B80" s="301" t="n">
        <v>45717</v>
      </c>
      <c r="C80" s="200"/>
      <c r="D80" s="63"/>
      <c r="E80" s="63"/>
      <c r="F80" s="63"/>
      <c r="G80" s="63"/>
      <c r="H80" s="63"/>
      <c r="I80" s="63"/>
      <c r="J80" s="63"/>
    </row>
    <row r="81">
      <c r="B81" s="301" t="n">
        <v>45748</v>
      </c>
      <c r="C81" s="200"/>
      <c r="D81" s="63"/>
      <c r="E81" s="63"/>
      <c r="F81" s="63"/>
      <c r="G81" s="63"/>
      <c r="H81" s="63"/>
      <c r="I81" s="63"/>
      <c r="J81" s="63"/>
    </row>
    <row r="82">
      <c r="B82" s="301" t="n">
        <v>45778</v>
      </c>
      <c r="C82" s="200"/>
      <c r="D82" s="63"/>
      <c r="E82" s="63"/>
      <c r="F82" s="63"/>
      <c r="G82" s="63"/>
      <c r="H82" s="63"/>
      <c r="I82" s="63"/>
      <c r="J82" s="63"/>
    </row>
    <row r="83">
      <c r="B83" s="301" t="n">
        <v>45809</v>
      </c>
      <c r="C83" s="200"/>
      <c r="D83" s="63"/>
      <c r="E83" s="63"/>
      <c r="F83" s="63"/>
      <c r="G83" s="63"/>
      <c r="H83" s="63"/>
      <c r="I83" s="63"/>
      <c r="J83" s="63"/>
    </row>
    <row r="84">
      <c r="B84" s="301" t="n">
        <v>45839</v>
      </c>
      <c r="C84" s="200"/>
      <c r="D84" s="63"/>
      <c r="E84" s="63"/>
      <c r="F84" s="63"/>
      <c r="G84" s="63"/>
      <c r="H84" s="63"/>
      <c r="I84" s="63"/>
      <c r="J84" s="63"/>
    </row>
    <row r="85">
      <c r="B85" s="301" t="n">
        <v>45870</v>
      </c>
      <c r="C85" s="200"/>
      <c r="D85" s="63"/>
      <c r="E85" s="63"/>
      <c r="F85" s="63"/>
      <c r="G85" s="63"/>
      <c r="H85" s="63"/>
      <c r="I85" s="63"/>
      <c r="J85" s="63"/>
    </row>
    <row r="86">
      <c r="B86" s="301" t="n">
        <v>45901</v>
      </c>
      <c r="C86" s="200"/>
      <c r="D86" s="63"/>
      <c r="E86" s="63"/>
      <c r="F86" s="63"/>
      <c r="G86" s="63"/>
      <c r="H86" s="63"/>
      <c r="I86" s="63"/>
      <c r="J86" s="63"/>
    </row>
    <row r="87">
      <c r="B87" s="301" t="n">
        <v>45931</v>
      </c>
      <c r="C87" s="200"/>
      <c r="D87" s="63"/>
      <c r="E87" s="63"/>
      <c r="F87" s="63"/>
      <c r="G87" s="63"/>
      <c r="H87" s="63"/>
      <c r="I87" s="63"/>
      <c r="J87" s="63"/>
    </row>
    <row r="88">
      <c r="B88" s="301" t="n">
        <v>45962</v>
      </c>
      <c r="C88" s="200"/>
      <c r="D88" s="63"/>
      <c r="E88" s="63"/>
      <c r="F88" s="63"/>
      <c r="G88" s="63"/>
      <c r="H88" s="63"/>
      <c r="I88" s="63"/>
      <c r="J88" s="63"/>
    </row>
    <row r="89">
      <c r="B89" s="301" t="n">
        <v>45992</v>
      </c>
      <c r="C89" s="200"/>
      <c r="D89" s="63"/>
      <c r="E89" s="63"/>
      <c r="F89" s="63"/>
      <c r="G89" s="63"/>
      <c r="H89" s="63"/>
      <c r="I89" s="63"/>
      <c r="J89" s="63"/>
    </row>
    <row r="90">
      <c r="B90" s="301" t="n">
        <v>46023</v>
      </c>
      <c r="C90" s="200"/>
      <c r="D90" s="63"/>
      <c r="E90" s="63"/>
      <c r="F90" s="63"/>
      <c r="G90" s="63"/>
      <c r="H90" s="63"/>
      <c r="I90" s="63"/>
      <c r="J90" s="63"/>
    </row>
    <row r="91">
      <c r="B91" s="301" t="n">
        <v>46054</v>
      </c>
      <c r="C91" s="200"/>
      <c r="D91" s="63"/>
      <c r="E91" s="63"/>
      <c r="F91" s="63"/>
      <c r="G91" s="63"/>
      <c r="H91" s="63"/>
      <c r="I91" s="63"/>
      <c r="J91" s="63"/>
    </row>
    <row r="92">
      <c r="B92" s="301" t="n">
        <v>46082</v>
      </c>
      <c r="C92" s="200"/>
      <c r="D92" s="63"/>
      <c r="E92" s="63"/>
      <c r="F92" s="63"/>
      <c r="G92" s="63"/>
      <c r="H92" s="63"/>
      <c r="I92" s="63"/>
      <c r="J92" s="63"/>
    </row>
    <row r="93">
      <c r="B93" s="301" t="n">
        <v>46113</v>
      </c>
      <c r="C93" s="200"/>
      <c r="D93" s="63"/>
      <c r="E93" s="63"/>
      <c r="F93" s="63"/>
      <c r="G93" s="63"/>
      <c r="H93" s="63"/>
      <c r="I93" s="63"/>
      <c r="J93" s="63"/>
    </row>
    <row r="94">
      <c r="B94" s="301" t="n">
        <v>46143</v>
      </c>
      <c r="C94" s="200"/>
      <c r="D94" s="63"/>
      <c r="E94" s="63"/>
      <c r="F94" s="63"/>
      <c r="G94" s="63"/>
      <c r="H94" s="63"/>
      <c r="I94" s="63"/>
      <c r="J94" s="63"/>
    </row>
    <row r="95">
      <c r="B95" s="301" t="n">
        <v>46174</v>
      </c>
      <c r="C95" s="200"/>
      <c r="D95" s="63"/>
      <c r="E95" s="63"/>
      <c r="F95" s="63"/>
      <c r="G95" s="63"/>
      <c r="H95" s="63"/>
      <c r="I95" s="63"/>
      <c r="J95" s="63"/>
    </row>
    <row r="96">
      <c r="B96" s="301" t="n">
        <v>46204</v>
      </c>
      <c r="C96" s="200"/>
      <c r="D96" s="63"/>
      <c r="E96" s="63"/>
      <c r="F96" s="63"/>
      <c r="G96" s="63"/>
      <c r="H96" s="63"/>
      <c r="I96" s="63"/>
      <c r="J96" s="63"/>
    </row>
    <row r="97">
      <c r="B97" s="301" t="n">
        <v>46235</v>
      </c>
      <c r="C97" s="200"/>
      <c r="D97" s="63"/>
      <c r="E97" s="63"/>
      <c r="F97" s="63"/>
      <c r="G97" s="63"/>
      <c r="H97" s="63"/>
      <c r="I97" s="63"/>
      <c r="J97" s="63"/>
    </row>
    <row r="98">
      <c r="B98" s="301" t="n">
        <v>46266</v>
      </c>
      <c r="C98" s="200"/>
      <c r="D98" s="63"/>
      <c r="E98" s="63"/>
      <c r="F98" s="63"/>
      <c r="G98" s="63"/>
      <c r="H98" s="63"/>
      <c r="I98" s="63"/>
      <c r="J98" s="63"/>
    </row>
    <row r="99">
      <c r="B99" s="301" t="n">
        <v>46296</v>
      </c>
      <c r="C99" s="200"/>
      <c r="D99" s="63"/>
      <c r="E99" s="63"/>
      <c r="F99" s="63"/>
      <c r="G99" s="63"/>
      <c r="H99" s="63"/>
      <c r="I99" s="63"/>
      <c r="J99" s="63"/>
    </row>
    <row r="100">
      <c r="B100" s="301" t="n">
        <v>46327</v>
      </c>
      <c r="C100" s="200"/>
      <c r="D100" s="63"/>
      <c r="E100" s="63"/>
      <c r="F100" s="63"/>
      <c r="G100" s="63"/>
      <c r="H100" s="63"/>
      <c r="I100" s="63"/>
      <c r="J100" s="63"/>
    </row>
    <row r="101">
      <c r="B101" s="302" t="n">
        <v>46357</v>
      </c>
      <c r="C101" s="202"/>
      <c r="D101" s="63"/>
      <c r="E101" s="63"/>
      <c r="F101" s="63"/>
      <c r="G101" s="63"/>
      <c r="H101" s="63"/>
      <c r="I101" s="63"/>
      <c r="J101" s="63"/>
    </row>
  </sheetData>
  <mergeCells count="11">
    <mergeCell ref="B1:AC1"/>
    <mergeCell ref="B2:AC6"/>
    <mergeCell ref="E9:H9"/>
    <mergeCell ref="B8:C10"/>
    <mergeCell ref="I9:L9"/>
    <mergeCell ref="Y9:AB9"/>
    <mergeCell ref="M9:P9"/>
    <mergeCell ref="Q9:R9"/>
    <mergeCell ref="W8:AD8"/>
    <mergeCell ref="D8:V8"/>
    <mergeCell ref="AC9:AF9"/>
  </mergeCells>
  <pageMargins left="0.7" right="0.7" top="0.75" bottom="0.75" header="0.3" footer="0.3"/>
  <pageSetup orientation="portrait"/>
  <drawing r:id="rId1"/>
  <legacyDrawing r:id="rIdvml"/>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FFFF00"/>
  </sheetPr>
  <dimension ref="A1"/>
  <sheetViews>
    <sheetView zoomScale="90" zoomScaleNormal="90" workbookViewId="0">
      <selection activeCell="L34" sqref="L34"/>
    </sheetView>
  </sheetViews>
  <sheetFormatPr defaultRowHeight="15.0" baseColWidth="10"/>
  <cols>
    <col min="2" max="2" width="52.453125" hidden="0" customWidth="1"/>
    <col min="3" max="3" width="11.453125" hidden="0" customWidth="1"/>
    <col min="4" max="4" width="11.453125" hidden="0" customWidth="1"/>
    <col min="5" max="5" width="12.81640625" hidden="0" customWidth="1"/>
    <col min="6" max="6" width="10.81640625" hidden="0" customWidth="1"/>
    <col min="7" max="7" width="11.453125" hidden="0" customWidth="1"/>
    <col min="8" max="8" width="12.1796875" hidden="0" customWidth="1"/>
    <col min="9" max="9" width="8.453125" hidden="0" customWidth="1"/>
    <col min="10" max="10" width="10.453125" hidden="0" customWidth="1"/>
    <col min="11" max="11" width="8.453125" hidden="0" customWidth="1"/>
    <col min="12" max="12" width="12.81640625" hidden="0" customWidth="1"/>
    <col min="13" max="13" width="20.453125" hidden="0" customWidth="1"/>
    <col min="14" max="14" width="9.453125" hidden="0" customWidth="1"/>
    <col min="15" max="15" width="9.453125" hidden="0" customWidth="1"/>
    <col min="16" max="16" width="9.453125" hidden="0" customWidth="1"/>
    <col min="17" max="17" width="9.453125" hidden="0" customWidth="1"/>
    <col min="18" max="18" width="9.453125" hidden="0" customWidth="1"/>
    <col min="19" max="19" width="9.453125" hidden="0" customWidth="1"/>
    <col min="20" max="20" width="9.453125" hidden="0" customWidth="1"/>
    <col min="21" max="21" width="10.81640625" hidden="0" customWidth="1"/>
    <col min="22" max="22" width="10.81640625" hidden="0" customWidth="1"/>
    <col min="23" max="23" width="10.81640625" hidden="0" customWidth="1"/>
    <col min="24" max="24" width="10.81640625" hidden="0" customWidth="1"/>
    <col min="25" max="25" width="10.81640625" hidden="0" customWidth="1"/>
    <col min="26" max="26" width="11.1796875" hidden="0" customWidth="1"/>
    <col min="27" max="27" width="9.453125" hidden="0" customWidth="1"/>
    <col min="28" max="28" width="9.453125" hidden="0" customWidth="1"/>
    <col min="29" max="29" width="9.453125" hidden="0" customWidth="1"/>
    <col min="30" max="30" width="9.453125" hidden="0" customWidth="1"/>
    <col min="31" max="31" width="9.453125" hidden="0" customWidth="1"/>
    <col min="32" max="32" width="9.453125" hidden="0" customWidth="1"/>
    <col min="33" max="33" width="8.453125" hidden="0" customWidth="1"/>
    <col min="34" max="34" width="8.453125" hidden="0" customWidth="1"/>
    <col min="35" max="35" width="8.453125" hidden="0" customWidth="1"/>
    <col min="36" max="36" width="8.453125" hidden="0" customWidth="1"/>
  </cols>
  <sheetData>
    <row r="1">
      <c r="B1" s="224" t="s">
        <v>53</v>
      </c>
      <c r="C1" s="224"/>
      <c r="D1" s="224"/>
      <c r="E1" s="224"/>
      <c r="F1" s="224"/>
      <c r="G1" s="224"/>
      <c r="H1" s="224"/>
      <c r="I1" s="224"/>
      <c r="J1" s="224"/>
      <c r="K1" s="224"/>
      <c r="L1" s="224"/>
      <c r="M1" s="224"/>
      <c r="N1" s="224"/>
      <c r="O1" s="224"/>
      <c r="P1" s="224"/>
      <c r="Q1" s="224"/>
      <c r="R1" s="224"/>
      <c r="S1" s="224"/>
      <c r="T1" s="224"/>
      <c r="U1" s="224"/>
      <c r="V1" s="224"/>
      <c r="W1" s="224"/>
      <c r="X1" s="224"/>
      <c r="Y1" s="224"/>
      <c r="Z1" s="224"/>
      <c r="AA1" s="224"/>
      <c r="AB1" s="224"/>
      <c r="AC1" s="224"/>
    </row>
    <row r="2" ht="14.25" customHeight="1">
      <c r="B2" s="225" t="s">
        <v>278</v>
      </c>
      <c r="C2" s="225"/>
      <c r="D2" s="225"/>
      <c r="E2" s="225"/>
      <c r="F2" s="225"/>
      <c r="G2" s="225"/>
      <c r="H2" s="225"/>
      <c r="I2" s="225"/>
      <c r="J2" s="225"/>
      <c r="K2" s="225"/>
      <c r="L2" s="225"/>
      <c r="M2" s="225"/>
      <c r="N2" s="225"/>
      <c r="O2" s="225"/>
      <c r="P2" s="225"/>
      <c r="Q2" s="225"/>
      <c r="R2" s="225"/>
      <c r="S2" s="225"/>
      <c r="T2" s="225"/>
      <c r="U2" s="225"/>
      <c r="V2" s="225"/>
      <c r="W2" s="225"/>
      <c r="X2" s="225"/>
      <c r="Y2" s="225"/>
      <c r="Z2" s="225"/>
      <c r="AA2" s="225"/>
      <c r="AB2" s="225"/>
      <c r="AC2" s="225"/>
    </row>
    <row r="3">
      <c r="B3" s="225"/>
      <c r="C3" s="225"/>
      <c r="D3" s="225"/>
      <c r="E3" s="225"/>
      <c r="F3" s="225"/>
      <c r="G3" s="225"/>
      <c r="H3" s="225"/>
      <c r="I3" s="225"/>
      <c r="J3" s="225"/>
      <c r="K3" s="225"/>
      <c r="L3" s="225"/>
      <c r="M3" s="225"/>
      <c r="N3" s="225"/>
      <c r="O3" s="225"/>
      <c r="P3" s="225"/>
      <c r="Q3" s="225"/>
      <c r="R3" s="225"/>
      <c r="S3" s="225"/>
      <c r="T3" s="225"/>
      <c r="U3" s="225"/>
      <c r="V3" s="225"/>
      <c r="W3" s="225"/>
      <c r="X3" s="225"/>
      <c r="Y3" s="225"/>
      <c r="Z3" s="225"/>
      <c r="AA3" s="225"/>
      <c r="AB3" s="225"/>
      <c r="AC3" s="225"/>
    </row>
    <row r="4">
      <c r="B4" s="225"/>
      <c r="C4" s="225"/>
      <c r="D4" s="225"/>
      <c r="E4" s="225"/>
      <c r="F4" s="225"/>
      <c r="G4" s="225"/>
      <c r="H4" s="225"/>
      <c r="I4" s="225"/>
      <c r="J4" s="225"/>
      <c r="K4" s="225"/>
      <c r="L4" s="225"/>
      <c r="M4" s="225"/>
      <c r="N4" s="225"/>
      <c r="O4" s="225"/>
      <c r="P4" s="225"/>
      <c r="Q4" s="225"/>
      <c r="R4" s="225"/>
      <c r="S4" s="225"/>
      <c r="T4" s="225"/>
      <c r="U4" s="225"/>
      <c r="V4" s="225"/>
      <c r="W4" s="225"/>
      <c r="X4" s="225"/>
      <c r="Y4" s="225"/>
      <c r="Z4" s="225"/>
      <c r="AA4" s="225"/>
      <c r="AB4" s="225"/>
      <c r="AC4" s="225"/>
    </row>
    <row r="5">
      <c r="B5" s="225"/>
      <c r="C5" s="225"/>
      <c r="D5" s="225"/>
      <c r="E5" s="225"/>
      <c r="F5" s="225"/>
      <c r="G5" s="225"/>
      <c r="H5" s="225"/>
      <c r="I5" s="225"/>
      <c r="J5" s="225"/>
      <c r="K5" s="225"/>
      <c r="L5" s="225"/>
      <c r="M5" s="225"/>
      <c r="N5" s="225"/>
      <c r="O5" s="225"/>
      <c r="P5" s="225"/>
      <c r="Q5" s="225"/>
      <c r="R5" s="225"/>
      <c r="S5" s="225"/>
      <c r="T5" s="225"/>
      <c r="U5" s="225"/>
      <c r="V5" s="225"/>
      <c r="W5" s="225"/>
      <c r="X5" s="225"/>
      <c r="Y5" s="225"/>
      <c r="Z5" s="225"/>
      <c r="AA5" s="225"/>
      <c r="AB5" s="225"/>
      <c r="AC5" s="225"/>
    </row>
    <row r="6" ht="38.9" customHeight="1">
      <c r="B6" s="225"/>
      <c r="C6" s="225"/>
      <c r="D6" s="225"/>
      <c r="E6" s="225"/>
      <c r="F6" s="225"/>
      <c r="G6" s="225"/>
      <c r="H6" s="225"/>
      <c r="I6" s="225"/>
      <c r="J6" s="225"/>
      <c r="K6" s="225"/>
      <c r="L6" s="225"/>
      <c r="M6" s="225"/>
      <c r="N6" s="225"/>
      <c r="O6" s="225"/>
      <c r="P6" s="225"/>
      <c r="Q6" s="225"/>
      <c r="R6" s="225"/>
      <c r="S6" s="225"/>
      <c r="T6" s="225"/>
      <c r="U6" s="225"/>
      <c r="V6" s="225"/>
      <c r="W6" s="225"/>
      <c r="X6" s="225"/>
      <c r="Y6" s="225"/>
      <c r="Z6" s="225"/>
      <c r="AA6" s="225"/>
      <c r="AB6" s="225"/>
      <c r="AC6" s="225"/>
    </row>
    <row r="7">
      <c r="B7" s="290"/>
      <c r="C7" s="290"/>
      <c r="D7" s="290"/>
      <c r="E7" s="290"/>
      <c r="F7" s="290"/>
      <c r="G7" s="290"/>
      <c r="H7" s="291"/>
      <c r="I7" s="291"/>
      <c r="J7" s="291"/>
      <c r="K7" s="291"/>
      <c r="L7" s="291"/>
      <c r="M7" s="291"/>
      <c r="N7" s="291"/>
      <c r="O7" s="291"/>
      <c r="P7" s="291"/>
      <c r="Q7" s="291"/>
      <c r="R7" s="291"/>
      <c r="S7" s="291"/>
      <c r="T7" s="291"/>
      <c r="U7" s="291"/>
      <c r="V7" s="291"/>
      <c r="W7" s="291"/>
      <c r="X7" s="291"/>
      <c r="Y7" s="291"/>
    </row>
    <row r="8" ht="14.9" customHeight="1">
      <c r="B8" s="226" t="s">
        <v>279</v>
      </c>
      <c r="C8" s="227"/>
      <c r="D8" s="319" t="s">
        <v>280</v>
      </c>
      <c r="E8" s="320"/>
      <c r="F8" s="320"/>
      <c r="G8" s="320"/>
      <c r="H8" s="320"/>
      <c r="I8" s="320"/>
      <c r="J8" s="320"/>
      <c r="K8" s="320"/>
      <c r="L8" s="320"/>
      <c r="M8" s="320"/>
      <c r="N8" s="320"/>
      <c r="O8" s="320"/>
      <c r="P8" s="320"/>
      <c r="Q8" s="320"/>
      <c r="R8" s="320"/>
      <c r="S8" s="320"/>
      <c r="T8" s="321"/>
      <c r="U8" s="322" t="s">
        <v>281</v>
      </c>
      <c r="V8" s="323"/>
      <c r="W8" s="323"/>
      <c r="X8" s="323"/>
      <c r="Y8" s="323"/>
      <c r="Z8" s="323"/>
      <c r="AA8" s="323"/>
      <c r="AB8" s="323"/>
      <c r="AC8" s="324"/>
    </row>
    <row r="9" ht="12.75" customHeight="1">
      <c r="B9" s="228"/>
      <c r="C9" s="229"/>
      <c r="D9" s="179" t="n">
        <v>2018</v>
      </c>
      <c r="E9" s="179" t="n">
        <v>2019</v>
      </c>
      <c r="F9" s="235"/>
      <c r="G9" s="235"/>
      <c r="H9" s="236"/>
      <c r="I9" s="235" t="n">
        <v>2020</v>
      </c>
      <c r="J9" s="235"/>
      <c r="K9" s="235"/>
      <c r="L9" s="235"/>
      <c r="M9" s="179" t="n">
        <v>2021</v>
      </c>
      <c r="N9" s="235"/>
      <c r="O9" s="235"/>
      <c r="P9" s="235"/>
      <c r="Q9" s="325" t="n">
        <v>2022</v>
      </c>
      <c r="R9" s="326"/>
      <c r="S9" s="315"/>
      <c r="T9" s="328"/>
      <c r="U9" s="233" t="n">
        <v>2023</v>
      </c>
      <c r="V9" s="318"/>
      <c r="W9" s="318"/>
      <c r="X9" s="234"/>
      <c r="Y9" s="232" t="n">
        <v>2024</v>
      </c>
      <c r="Z9" s="318"/>
      <c r="AA9" s="318"/>
      <c r="AB9" s="318"/>
      <c r="AC9" s="272" t="n">
        <v>2025</v>
      </c>
    </row>
    <row r="10" ht="14.9" customHeight="1">
      <c r="B10" s="228"/>
      <c r="C10" s="229"/>
      <c r="D10" s="195" t="s">
        <v>282</v>
      </c>
      <c r="E10" s="195" t="s">
        <v>283</v>
      </c>
      <c r="F10" s="191" t="s">
        <v>284</v>
      </c>
      <c r="G10" s="191" t="s">
        <v>238</v>
      </c>
      <c r="H10" s="192" t="s">
        <v>282</v>
      </c>
      <c r="I10" s="191" t="s">
        <v>283</v>
      </c>
      <c r="J10" s="191" t="s">
        <v>284</v>
      </c>
      <c r="K10" s="191" t="s">
        <v>238</v>
      </c>
      <c r="L10" s="191" t="s">
        <v>282</v>
      </c>
      <c r="M10" s="195" t="s">
        <v>283</v>
      </c>
      <c r="N10" s="191" t="s">
        <v>284</v>
      </c>
      <c r="O10" s="191" t="s">
        <v>238</v>
      </c>
      <c r="P10" s="191" t="s">
        <v>282</v>
      </c>
      <c r="Q10" s="195" t="s">
        <v>283</v>
      </c>
      <c r="R10" s="191" t="s">
        <v>284</v>
      </c>
      <c r="S10" s="191" t="s">
        <v>238</v>
      </c>
      <c r="T10" s="192" t="s">
        <v>282</v>
      </c>
      <c r="U10" s="295" t="s">
        <v>283</v>
      </c>
      <c r="V10" s="295" t="s">
        <v>284</v>
      </c>
      <c r="W10" s="295" t="s">
        <v>238</v>
      </c>
      <c r="X10" s="296" t="s">
        <v>282</v>
      </c>
      <c r="Y10" s="294" t="s">
        <v>283</v>
      </c>
      <c r="Z10" s="292" t="s">
        <v>284</v>
      </c>
      <c r="AA10" s="295" t="s">
        <v>238</v>
      </c>
      <c r="AB10" s="295" t="s">
        <v>282</v>
      </c>
      <c r="AC10" s="297" t="s">
        <v>283</v>
      </c>
    </row>
    <row r="11">
      <c r="B11" s="271" t="s">
        <v>102</v>
      </c>
      <c r="C11" s="298" t="s">
        <v>285</v>
      </c>
      <c r="D11" s="278" t="n">
        <f>'Haver Pivoted'!GO14</f>
        <v>27.8</v>
      </c>
      <c r="E11" s="340" t="n">
        <f>'Haver Pivoted'!GP14</f>
        <v>29.4</v>
      </c>
      <c r="F11" s="340" t="n">
        <f>'Haver Pivoted'!GQ14</f>
        <v>26.9</v>
      </c>
      <c r="G11" s="340" t="n">
        <f>'Haver Pivoted'!GR14</f>
        <v>26.4</v>
      </c>
      <c r="H11" s="340" t="n">
        <f>'Haver Pivoted'!GS14</f>
        <v>27.7</v>
      </c>
      <c r="I11" s="340" t="n">
        <f>'Haver Pivoted'!GT14</f>
        <v>40.700000000000003</v>
      </c>
      <c r="J11" s="340" t="n">
        <f>'Haver Pivoted'!GU14</f>
        <v>1007.5</v>
      </c>
      <c r="K11" s="340" t="n">
        <f>'Haver Pivoted'!GV14</f>
        <v>792.9</v>
      </c>
      <c r="L11" s="340" t="n">
        <f>'Haver Pivoted'!GW14</f>
        <v>308.5</v>
      </c>
      <c r="M11" s="340" t="n">
        <f>'Haver Pivoted'!GX14</f>
        <v>556.20000000000005</v>
      </c>
      <c r="N11" s="340" t="n">
        <f>'Haver Pivoted'!GY14</f>
        <v>448.6</v>
      </c>
      <c r="O11" s="340" t="n">
        <f>'Haver Pivoted'!GZ14</f>
        <v>245.1</v>
      </c>
      <c r="P11" s="340" t="n">
        <f>'Haver Pivoted'!HA14</f>
        <v>33.799999999999997</v>
      </c>
      <c r="Q11" s="340" t="n">
        <f>'Haver Pivoted'!HB14</f>
        <v>23.6</v>
      </c>
      <c r="R11" s="340" t="n">
        <f>'Haver Pivoted'!HC14</f>
        <v>18.600000000000001</v>
      </c>
      <c r="S11" s="180" t="n">
        <f>'Haver Pivoted'!HD14</f>
        <v>18.5</v>
      </c>
      <c r="T11" s="236" t="n">
        <f>'Haver Pivoted'!HE14</f>
        <v>20.399999999999999</v>
      </c>
      <c r="U11" s="236" t="n">
        <f>'Haver Pivoted'!HF14</f>
        <v>22.8</v>
      </c>
      <c r="V11" s="303" t="n">
        <f t="shared" ref="V11:AC11" si="0">V12+V13+V20</f>
        <v>29.959200000000003</v>
      </c>
      <c r="W11" s="303" t="n">
        <f t="shared" si="0"/>
        <v>31.913485714285713</v>
      </c>
      <c r="X11" s="303" t="n">
        <f t="shared" si="0"/>
        <v>33.314057142857138</v>
      </c>
      <c r="Y11" s="303" t="n">
        <f t="shared" si="0"/>
        <v>33.216342857142855</v>
      </c>
      <c r="Z11" s="303" t="n">
        <f t="shared" si="0"/>
        <v>32.200114285714285</v>
      </c>
      <c r="AA11" s="303" t="n">
        <f t="shared" si="0"/>
        <v>31.652914285714289</v>
      </c>
      <c r="AB11" s="303" t="n">
        <f t="shared" si="0"/>
        <v>31.262057142857149</v>
      </c>
      <c r="AC11" s="327" t="n">
        <f t="shared" si="0"/>
        <v>31.112228571428574</v>
      </c>
      <c r="AD11" s="261" t="s">
        <v>286</v>
      </c>
    </row>
    <row r="12">
      <c r="B12" s="289" t="s">
        <v>287</v>
      </c>
      <c r="C12" s="279" t="s">
        <v>288</v>
      </c>
      <c r="D12" s="300" t="n">
        <f>'Haver Pivoted'!GO63</f>
        <v>0</v>
      </c>
      <c r="E12" s="247" t="n">
        <f>'Haver Pivoted'!GP63</f>
        <v>0</v>
      </c>
      <c r="F12" s="247" t="n">
        <f>'Haver Pivoted'!GQ63</f>
        <v>0</v>
      </c>
      <c r="G12" s="247" t="n">
        <f>'Haver Pivoted'!GR63</f>
        <v>0</v>
      </c>
      <c r="H12" s="247" t="n">
        <f>'Haver Pivoted'!GS63</f>
        <v>0</v>
      </c>
      <c r="I12" s="247" t="n">
        <f>'Haver Pivoted'!GT63</f>
        <v>0</v>
      </c>
      <c r="J12" s="247" t="n">
        <f>'Haver Pivoted'!GU63</f>
        <v>0.1</v>
      </c>
      <c r="K12" s="247" t="n">
        <f>'Haver Pivoted'!GV63</f>
        <v>3.7</v>
      </c>
      <c r="L12" s="247" t="n">
        <f>'Haver Pivoted'!GW63</f>
        <v>12.9</v>
      </c>
      <c r="M12" s="247" t="n">
        <f>'Haver Pivoted'!GX63</f>
        <v>25.5</v>
      </c>
      <c r="N12" s="247" t="n">
        <f>'Haver Pivoted'!GY63</f>
        <v>3.8</v>
      </c>
      <c r="O12" s="247" t="n">
        <f>'Haver Pivoted'!GZ63</f>
        <v>1.8</v>
      </c>
      <c r="P12" s="247" t="n">
        <f>'Haver Pivoted'!HA63</f>
        <v>0.6</v>
      </c>
      <c r="Q12" s="247" t="n">
        <f>'Haver Pivoted'!HB63</f>
        <v>0.2</v>
      </c>
      <c r="R12" s="247" t="n">
        <f>'Haver Pivoted'!HC63</f>
        <v>0.1</v>
      </c>
      <c r="S12" s="191" t="n">
        <f>'Haver Pivoted'!HD63</f>
        <v>0</v>
      </c>
      <c r="T12" s="192" t="n">
        <f>'Haver Pivoted'!HE63</f>
        <v>0</v>
      </c>
      <c r="U12" s="192" t="n">
        <f>'Haver Pivoted'!HF63</f>
        <v>0</v>
      </c>
      <c r="V12" s="256" t="n">
        <f>U12*V23/U23</f>
        <v>0</v>
      </c>
      <c r="W12" s="256" t="n">
        <f t="shared" ref="W12:AB12" si="1">V12*W23/V23</f>
        <v>0</v>
      </c>
      <c r="X12" s="256" t="n">
        <f t="shared" si="1"/>
        <v>0</v>
      </c>
      <c r="Y12" s="256" t="n">
        <f t="shared" si="1"/>
        <v>0</v>
      </c>
      <c r="Z12" s="256" t="n">
        <f t="shared" si="1"/>
        <v>0</v>
      </c>
      <c r="AA12" s="256" t="n">
        <f t="shared" si="1"/>
        <v>0</v>
      </c>
      <c r="AB12" s="256" t="n">
        <f t="shared" si="1"/>
        <v>0</v>
      </c>
      <c r="AC12" s="334" t="n">
        <f>AB12*AC23/AB23</f>
        <v>0</v>
      </c>
    </row>
    <row r="13">
      <c r="B13" s="289" t="s">
        <v>289</v>
      </c>
      <c r="C13" s="279"/>
      <c r="D13" s="300"/>
      <c r="E13" s="247"/>
      <c r="F13" s="247"/>
      <c r="G13" s="247"/>
      <c r="H13" s="251" t="n">
        <f>SUM(H14:H17)</f>
        <v>0</v>
      </c>
      <c r="I13" s="251" t="n">
        <f t="shared" ref="I13:M13" si="2">SUM(I14:I17)</f>
        <v>0</v>
      </c>
      <c r="J13" s="251" t="n">
        <f t="shared" si="2"/>
        <v>779.7</v>
      </c>
      <c r="K13" s="251" t="n">
        <f t="shared" si="2"/>
        <v>582.6</v>
      </c>
      <c r="L13" s="251" t="n">
        <f t="shared" si="2"/>
        <v>216.5</v>
      </c>
      <c r="M13" s="251" t="n">
        <f t="shared" si="2"/>
        <v>497.6</v>
      </c>
      <c r="N13" s="273" t="n">
        <f>SUM(N14:N17)</f>
        <v>401.5</v>
      </c>
      <c r="O13" s="273" t="n">
        <f t="shared" ref="O13:AC13" si="3">SUM(O14:O17)</f>
        <v>207.4</v>
      </c>
      <c r="P13" s="273" t="n">
        <f t="shared" si="3"/>
        <v>5.5</v>
      </c>
      <c r="Q13" s="273" t="n">
        <v>0</v>
      </c>
      <c r="R13" s="273" t="n">
        <f t="shared" si="3"/>
        <v>1</v>
      </c>
      <c r="S13" s="248" t="n">
        <f t="shared" si="3"/>
        <v>0.5</v>
      </c>
      <c r="T13" s="335" t="n">
        <f t="shared" si="3"/>
        <v>0.30000000000000004</v>
      </c>
      <c r="U13" s="335" t="n">
        <f t="shared" si="3"/>
        <v>0</v>
      </c>
      <c r="V13" s="256" t="n">
        <f t="shared" si="3"/>
        <v>0</v>
      </c>
      <c r="W13" s="256" t="n">
        <f t="shared" si="3"/>
        <v>0</v>
      </c>
      <c r="X13" s="256" t="n">
        <f t="shared" si="3"/>
        <v>0</v>
      </c>
      <c r="Y13" s="256" t="n">
        <f t="shared" si="3"/>
        <v>0</v>
      </c>
      <c r="Z13" s="256" t="n">
        <f t="shared" si="3"/>
        <v>0</v>
      </c>
      <c r="AA13" s="256" t="n">
        <f t="shared" si="3"/>
        <v>0</v>
      </c>
      <c r="AB13" s="256" t="n">
        <f t="shared" si="3"/>
        <v>0</v>
      </c>
      <c r="AC13" s="334" t="n">
        <f t="shared" si="3"/>
        <v>0</v>
      </c>
    </row>
    <row r="14" ht="18" customHeight="1">
      <c r="B14" s="267" t="s">
        <v>290</v>
      </c>
      <c r="C14" s="268" t="s">
        <v>288</v>
      </c>
      <c r="D14" s="299" t="n">
        <f>'Haver Pivoted'!GO63</f>
        <v>0</v>
      </c>
      <c r="E14" s="274" t="n">
        <f>'Haver Pivoted'!GP63</f>
        <v>0</v>
      </c>
      <c r="F14" s="274" t="n">
        <f>'Haver Pivoted'!GQ63</f>
        <v>0</v>
      </c>
      <c r="G14" s="274" t="n">
        <f>'Haver Pivoted'!GR63</f>
        <v>0</v>
      </c>
      <c r="H14" s="274" t="n">
        <f>'Haver Pivoted'!GS63</f>
        <v>0</v>
      </c>
      <c r="I14" s="274" t="n">
        <f>'Haver Pivoted'!GT63</f>
        <v>0</v>
      </c>
      <c r="J14" s="274" t="n">
        <f>'Haver Pivoted'!GU63</f>
        <v>0.1</v>
      </c>
      <c r="K14" s="274" t="n">
        <f>'Haver Pivoted'!GV63</f>
        <v>3.7</v>
      </c>
      <c r="L14" s="274" t="n">
        <f>'Haver Pivoted'!GW63</f>
        <v>12.9</v>
      </c>
      <c r="M14" s="274" t="n">
        <f>'Haver Pivoted'!GX63</f>
        <v>25.5</v>
      </c>
      <c r="N14" s="274" t="n">
        <f>'Haver Pivoted'!GY63</f>
        <v>3.8</v>
      </c>
      <c r="O14" s="274" t="n">
        <f>'Haver Pivoted'!GZ63</f>
        <v>1.8</v>
      </c>
      <c r="P14" s="274" t="n">
        <f>'Haver Pivoted'!HA63</f>
        <v>0.6</v>
      </c>
      <c r="Q14" s="274" t="n">
        <f>'Haver Pivoted'!HB63</f>
        <v>0.2</v>
      </c>
      <c r="R14" s="274" t="n">
        <f>'Haver Pivoted'!HC63</f>
        <v>0.1</v>
      </c>
      <c r="S14" s="249" t="n">
        <f>'Haver Pivoted'!HD63</f>
        <v>0</v>
      </c>
      <c r="T14" s="333" t="n">
        <f>'Haver Pivoted'!HE63</f>
        <v>0</v>
      </c>
      <c r="U14" s="333" t="n">
        <f>'Haver Pivoted'!HF63</f>
        <v>0</v>
      </c>
      <c r="V14" s="256" t="n">
        <f t="shared" ref="V14:X14" si="4">V12</f>
        <v>0</v>
      </c>
      <c r="W14" s="256" t="n">
        <f t="shared" si="4"/>
        <v>0</v>
      </c>
      <c r="X14" s="256" t="n">
        <f t="shared" si="4"/>
        <v>0</v>
      </c>
      <c r="Y14" s="256" t="n">
        <f>Y12</f>
        <v>0</v>
      </c>
      <c r="Z14" s="256" t="n">
        <f t="shared" ref="Z14:AC14" si="5">Z12</f>
        <v>0</v>
      </c>
      <c r="AA14" s="256" t="n">
        <f t="shared" si="5"/>
        <v>0</v>
      </c>
      <c r="AB14" s="256" t="n">
        <f t="shared" si="5"/>
        <v>0</v>
      </c>
      <c r="AC14" s="334" t="n">
        <f t="shared" si="5"/>
        <v>0</v>
      </c>
    </row>
    <row r="15" ht="18" customHeight="1">
      <c r="B15" s="267" t="s">
        <v>291</v>
      </c>
      <c r="C15" s="268" t="s">
        <v>292</v>
      </c>
      <c r="D15" s="299" t="n">
        <f>'Haver Pivoted'!GO59</f>
        <v>0</v>
      </c>
      <c r="E15" s="274" t="n">
        <f>'Haver Pivoted'!GP59</f>
        <v>0</v>
      </c>
      <c r="F15" s="274" t="n">
        <f>'Haver Pivoted'!GQ59</f>
        <v>0</v>
      </c>
      <c r="G15" s="274" t="n">
        <f>'Haver Pivoted'!GR59</f>
        <v>0</v>
      </c>
      <c r="H15" s="274" t="n">
        <f>'Haver Pivoted'!GS59</f>
        <v>0</v>
      </c>
      <c r="I15" s="274" t="n">
        <f>'Haver Pivoted'!GT59</f>
        <v>0</v>
      </c>
      <c r="J15" s="274" t="n">
        <f>'Haver Pivoted'!GU59</f>
        <v>6.3</v>
      </c>
      <c r="K15" s="274" t="n">
        <f>'Haver Pivoted'!GV59</f>
        <v>26.7</v>
      </c>
      <c r="L15" s="274" t="n">
        <f>'Haver Pivoted'!GW59</f>
        <v>82.1</v>
      </c>
      <c r="M15" s="274" t="n">
        <f>'Haver Pivoted'!GX59</f>
        <v>94.7</v>
      </c>
      <c r="N15" s="274" t="n">
        <f>'Haver Pivoted'!GY59</f>
        <v>92.1</v>
      </c>
      <c r="O15" s="274" t="n">
        <f>'Haver Pivoted'!GZ59</f>
        <v>51.6</v>
      </c>
      <c r="P15" s="274" t="n">
        <f>'Haver Pivoted'!HA59</f>
        <v>2.8</v>
      </c>
      <c r="Q15" s="274" t="n">
        <f>'Haver Pivoted'!HB59</f>
        <v>0.8</v>
      </c>
      <c r="R15" s="274" t="n">
        <f>'Haver Pivoted'!HC59</f>
        <v>0.5</v>
      </c>
      <c r="S15" s="249" t="n">
        <f>'Haver Pivoted'!HD59</f>
        <v>0.3</v>
      </c>
      <c r="T15" s="333" t="n">
        <f>'Haver Pivoted'!HE59</f>
        <v>0.2</v>
      </c>
      <c r="U15" s="333" t="n">
        <f>'Haver Pivoted'!HF59</f>
        <v>0</v>
      </c>
      <c r="V15" s="256" t="n">
        <f t="shared" ref="V15:AB17" si="6">U15*V$23/U$23</f>
        <v>0</v>
      </c>
      <c r="W15" s="256" t="n">
        <f t="shared" si="6"/>
        <v>0</v>
      </c>
      <c r="X15" s="256" t="n">
        <f t="shared" si="6"/>
        <v>0</v>
      </c>
      <c r="Y15" s="256" t="n">
        <f t="shared" si="6"/>
        <v>0</v>
      </c>
      <c r="Z15" s="256" t="n">
        <f t="shared" si="6"/>
        <v>0</v>
      </c>
      <c r="AA15" s="256" t="n">
        <f t="shared" si="6"/>
        <v>0</v>
      </c>
      <c r="AB15" s="256" t="n">
        <f t="shared" si="6"/>
        <v>0</v>
      </c>
      <c r="AC15" s="334" t="n">
        <f>AB15*AC$23/AB$23</f>
        <v>0</v>
      </c>
    </row>
    <row r="16" ht="18" customHeight="1">
      <c r="B16" s="267" t="s">
        <v>293</v>
      </c>
      <c r="C16" s="268" t="s">
        <v>294</v>
      </c>
      <c r="D16" s="299" t="n">
        <f>'Haver Pivoted'!GO60</f>
        <v>0</v>
      </c>
      <c r="E16" s="274" t="n">
        <f>'Haver Pivoted'!GP60</f>
        <v>0</v>
      </c>
      <c r="F16" s="274" t="n">
        <f>'Haver Pivoted'!GQ60</f>
        <v>0</v>
      </c>
      <c r="G16" s="274" t="n">
        <f>'Haver Pivoted'!GR60</f>
        <v>0</v>
      </c>
      <c r="H16" s="274" t="n">
        <f>'Haver Pivoted'!GS60</f>
        <v>0</v>
      </c>
      <c r="I16" s="274" t="n">
        <f>'Haver Pivoted'!GT60</f>
        <v>0</v>
      </c>
      <c r="J16" s="274" t="n">
        <f>'Haver Pivoted'!GU60</f>
        <v>74.400000000000006</v>
      </c>
      <c r="K16" s="274" t="n">
        <f>'Haver Pivoted'!GV60</f>
        <v>138.30000000000001</v>
      </c>
      <c r="L16" s="274" t="n">
        <f>'Haver Pivoted'!GW60</f>
        <v>106.8</v>
      </c>
      <c r="M16" s="274" t="n">
        <f>'Haver Pivoted'!GX60</f>
        <v>89.2</v>
      </c>
      <c r="N16" s="274" t="n">
        <f>'Haver Pivoted'!GY60</f>
        <v>72.3</v>
      </c>
      <c r="O16" s="274" t="n">
        <f>'Haver Pivoted'!GZ60</f>
        <v>43.5</v>
      </c>
      <c r="P16" s="274" t="n">
        <f>'Haver Pivoted'!HA60</f>
        <v>2.1</v>
      </c>
      <c r="Q16" s="274" t="n">
        <f>'Haver Pivoted'!HB60</f>
        <v>0.8</v>
      </c>
      <c r="R16" s="274" t="n">
        <f>'Haver Pivoted'!HC60</f>
        <v>0.4</v>
      </c>
      <c r="S16" s="249" t="n">
        <f>'Haver Pivoted'!HD60</f>
        <v>0.2</v>
      </c>
      <c r="T16" s="333" t="n">
        <f>'Haver Pivoted'!HE60</f>
        <v>0.1</v>
      </c>
      <c r="U16" s="333" t="n">
        <f>'Haver Pivoted'!HF60</f>
        <v>0</v>
      </c>
      <c r="V16" s="256" t="n">
        <f t="shared" si="6"/>
        <v>0</v>
      </c>
      <c r="W16" s="256" t="n">
        <f t="shared" si="6"/>
        <v>0</v>
      </c>
      <c r="X16" s="256" t="n">
        <f t="shared" si="6"/>
        <v>0</v>
      </c>
      <c r="Y16" s="256" t="n">
        <f t="shared" si="6"/>
        <v>0</v>
      </c>
      <c r="Z16" s="256" t="n">
        <f t="shared" si="6"/>
        <v>0</v>
      </c>
      <c r="AA16" s="256" t="n">
        <f t="shared" si="6"/>
        <v>0</v>
      </c>
      <c r="AB16" s="256" t="n">
        <f t="shared" si="6"/>
        <v>0</v>
      </c>
      <c r="AC16" s="334" t="n">
        <f>AB16*AC$23/AB$23</f>
        <v>0</v>
      </c>
    </row>
    <row r="17" ht="18" customHeight="1">
      <c r="B17" s="267" t="s">
        <v>295</v>
      </c>
      <c r="C17" s="268" t="s">
        <v>296</v>
      </c>
      <c r="D17" s="299" t="n">
        <f>'Haver Pivoted'!GO61</f>
        <v>0</v>
      </c>
      <c r="E17" s="274" t="n">
        <f>'Haver Pivoted'!GP61</f>
        <v>0</v>
      </c>
      <c r="F17" s="274" t="n">
        <f>'Haver Pivoted'!GQ61</f>
        <v>0</v>
      </c>
      <c r="G17" s="274" t="n">
        <f>'Haver Pivoted'!GR61</f>
        <v>0</v>
      </c>
      <c r="H17" s="274" t="n">
        <f>'Haver Pivoted'!GS61</f>
        <v>0</v>
      </c>
      <c r="I17" s="274" t="n">
        <f>'Haver Pivoted'!GT61</f>
        <v>0</v>
      </c>
      <c r="J17" s="274" t="n">
        <f>'Haver Pivoted'!GU61</f>
        <v>698.9</v>
      </c>
      <c r="K17" s="274" t="n">
        <f>'Haver Pivoted'!GV61</f>
        <v>413.9</v>
      </c>
      <c r="L17" s="274" t="n">
        <f>'Haver Pivoted'!GW61</f>
        <v>14.7</v>
      </c>
      <c r="M17" s="274" t="n">
        <f>'Haver Pivoted'!GX61</f>
        <v>288.2</v>
      </c>
      <c r="N17" s="274" t="n">
        <f>'Haver Pivoted'!GY61</f>
        <v>233.3</v>
      </c>
      <c r="O17" s="274" t="n">
        <f>'Haver Pivoted'!GZ61</f>
        <v>110.5</v>
      </c>
      <c r="P17" s="274" t="n">
        <f>'Haver Pivoted'!HA61</f>
        <v>0</v>
      </c>
      <c r="Q17" s="274" t="n">
        <f>'Haver Pivoted'!HB61</f>
        <v>0</v>
      </c>
      <c r="R17" s="274" t="n">
        <f>'Haver Pivoted'!HC61</f>
        <v>0</v>
      </c>
      <c r="S17" s="249" t="n">
        <f>'Haver Pivoted'!HD61</f>
        <v>0</v>
      </c>
      <c r="T17" s="333" t="n">
        <f>'Haver Pivoted'!HE61</f>
        <v>0</v>
      </c>
      <c r="U17" s="333" t="n">
        <f>'Haver Pivoted'!HF61</f>
        <v>0</v>
      </c>
      <c r="V17" s="256" t="n">
        <f t="shared" si="6"/>
        <v>0</v>
      </c>
      <c r="W17" s="256" t="n">
        <f t="shared" si="6"/>
        <v>0</v>
      </c>
      <c r="X17" s="256" t="n">
        <f t="shared" si="6"/>
        <v>0</v>
      </c>
      <c r="Y17" s="256" t="n">
        <f t="shared" si="6"/>
        <v>0</v>
      </c>
      <c r="Z17" s="256" t="n">
        <f t="shared" si="6"/>
        <v>0</v>
      </c>
      <c r="AA17" s="256" t="n">
        <f t="shared" si="6"/>
        <v>0</v>
      </c>
      <c r="AB17" s="256" t="n">
        <f t="shared" si="6"/>
        <v>0</v>
      </c>
      <c r="AC17" s="334" t="n">
        <f>AB17*AC$23/AB$23</f>
        <v>0</v>
      </c>
    </row>
    <row r="18">
      <c r="B18" s="269" t="s">
        <v>158</v>
      </c>
      <c r="C18" s="261" t="s">
        <v>297</v>
      </c>
      <c r="D18" s="300" t="n">
        <f>'Haver Pivoted'!GO64</f>
        <v>0</v>
      </c>
      <c r="E18" s="247" t="n">
        <f>'Haver Pivoted'!GP64</f>
        <v>0</v>
      </c>
      <c r="F18" s="247" t="n">
        <f>'Haver Pivoted'!GQ64</f>
        <v>0</v>
      </c>
      <c r="G18" s="247" t="n">
        <f>'Haver Pivoted'!GR64</f>
        <v>0</v>
      </c>
      <c r="H18" s="247" t="n">
        <f>'Haver Pivoted'!GS64</f>
        <v>0</v>
      </c>
      <c r="I18" s="247" t="n">
        <f>'Haver Pivoted'!GT64</f>
        <v>0</v>
      </c>
      <c r="J18" s="247" t="n">
        <f>'Haver Pivoted'!GU64</f>
        <v>0</v>
      </c>
      <c r="K18" s="247" t="n">
        <f>'Haver Pivoted'!GV64</f>
        <v>106.2</v>
      </c>
      <c r="L18" s="247" t="n">
        <f>'Haver Pivoted'!GW64</f>
        <v>35.9</v>
      </c>
      <c r="M18" s="247" t="n">
        <f>'Haver Pivoted'!GX64</f>
        <v>1.6</v>
      </c>
      <c r="N18" s="247" t="n">
        <f>'Haver Pivoted'!GY64</f>
        <v>0.6</v>
      </c>
      <c r="O18" s="247" t="n">
        <f>'Haver Pivoted'!GZ64</f>
        <v>0.1</v>
      </c>
      <c r="P18" s="247" t="n">
        <f>'Haver Pivoted'!HA64</f>
        <v>0</v>
      </c>
      <c r="Q18" s="274" t="n">
        <f>'Haver Pivoted'!HB64</f>
        <v>0</v>
      </c>
      <c r="R18" s="274" t="n">
        <f>'Haver Pivoted'!HC64</f>
        <v>0</v>
      </c>
      <c r="S18" s="249" t="n">
        <f>'Haver Pivoted'!HD64</f>
        <v>0</v>
      </c>
      <c r="T18" s="333" t="n">
        <f>'Haver Pivoted'!HE64</f>
        <v>0</v>
      </c>
      <c r="U18" s="333" t="n">
        <f>'Haver Pivoted'!HF64</f>
        <v>0</v>
      </c>
      <c r="V18" s="256"/>
      <c r="W18" s="256"/>
      <c r="X18" s="256"/>
      <c r="Y18" s="256"/>
      <c r="Z18" s="256"/>
      <c r="AA18" s="256"/>
      <c r="AB18" s="256"/>
      <c r="AC18" s="334"/>
    </row>
    <row r="19" ht="14.9" customHeight="1">
      <c r="B19" s="293" t="s">
        <v>298</v>
      </c>
      <c r="C19" s="280"/>
      <c r="D19" s="287" t="n">
        <f t="shared" ref="D19:N19" si="7">D11-D20</f>
        <v>0</v>
      </c>
      <c r="E19" s="275" t="n">
        <f t="shared" si="7"/>
        <v>0</v>
      </c>
      <c r="F19" s="275" t="n">
        <f t="shared" si="7"/>
        <v>0</v>
      </c>
      <c r="G19" s="275" t="n">
        <f t="shared" si="7"/>
        <v>0</v>
      </c>
      <c r="H19" s="275" t="n">
        <f t="shared" si="7"/>
        <v>0</v>
      </c>
      <c r="I19" s="275" t="n">
        <f t="shared" si="7"/>
        <v>0</v>
      </c>
      <c r="J19" s="275" t="n">
        <f t="shared" si="7"/>
        <v>779.80000000000007</v>
      </c>
      <c r="K19" s="275" t="n">
        <f t="shared" si="7"/>
        <v>586.29999999999995</v>
      </c>
      <c r="L19" s="275" t="n">
        <f t="shared" si="7"/>
        <v>229.4</v>
      </c>
      <c r="M19" s="275" t="n">
        <f t="shared" si="7"/>
        <v>523.1</v>
      </c>
      <c r="N19" s="276" t="n">
        <f t="shared" si="7"/>
        <v>405.3</v>
      </c>
      <c r="O19" s="276" t="n">
        <f>O11-O20</f>
        <v>209.20000000000002</v>
      </c>
      <c r="P19" s="276" t="n">
        <f t="shared" ref="P19" si="8">P11-P20</f>
        <v>6.1000000000000014</v>
      </c>
      <c r="Q19" s="276" t="n">
        <f>Q11-Q20</f>
        <v>0.19999999999999929</v>
      </c>
      <c r="R19" s="276" t="n">
        <f>R11-R20</f>
        <v>1.1000000000000014</v>
      </c>
      <c r="S19" s="250" t="n">
        <f>S11-S20</f>
        <v>0.5</v>
      </c>
      <c r="T19" s="332" t="n">
        <f>T11-T20</f>
        <v>0.30000000000000071</v>
      </c>
      <c r="U19" s="332" t="n">
        <f>U11-U20</f>
        <v>0</v>
      </c>
      <c r="V19" s="257" t="n">
        <f t="shared" ref="V19:AC19" si="9">V11-V20</f>
        <v>0</v>
      </c>
      <c r="W19" s="257" t="n">
        <f t="shared" si="9"/>
        <v>0</v>
      </c>
      <c r="X19" s="257" t="n">
        <f t="shared" si="9"/>
        <v>0</v>
      </c>
      <c r="Y19" s="257" t="n">
        <f t="shared" si="9"/>
        <v>0</v>
      </c>
      <c r="Z19" s="257" t="n">
        <f t="shared" si="9"/>
        <v>0</v>
      </c>
      <c r="AA19" s="257" t="n">
        <f t="shared" si="9"/>
        <v>0</v>
      </c>
      <c r="AB19" s="257" t="n">
        <f t="shared" si="9"/>
        <v>0</v>
      </c>
      <c r="AC19" s="257" t="n">
        <f t="shared" si="9"/>
        <v>0</v>
      </c>
    </row>
    <row r="20" ht="14.9" customHeight="1">
      <c r="B20" s="293" t="s">
        <v>299</v>
      </c>
      <c r="C20" s="280"/>
      <c r="D20" s="287" t="n">
        <f t="shared" ref="D20:H20" si="10">D11</f>
        <v>27.8</v>
      </c>
      <c r="E20" s="275" t="n">
        <f t="shared" si="10"/>
        <v>29.4</v>
      </c>
      <c r="F20" s="275" t="n">
        <f t="shared" si="10"/>
        <v>26.9</v>
      </c>
      <c r="G20" s="275" t="n">
        <f t="shared" si="10"/>
        <v>26.4</v>
      </c>
      <c r="H20" s="275" t="n">
        <f t="shared" si="10"/>
        <v>27.7</v>
      </c>
      <c r="I20" s="275" t="n">
        <f>I11</f>
        <v>40.700000000000003</v>
      </c>
      <c r="J20" s="275" t="n">
        <f>J11-J13-J12</f>
        <v>227.69999999999996</v>
      </c>
      <c r="K20" s="275" t="n">
        <f>K11-K13-K12</f>
        <v>206.59999999999997</v>
      </c>
      <c r="L20" s="275" t="n">
        <f>L11-L13-L12</f>
        <v>79.099999999999994</v>
      </c>
      <c r="M20" s="275" t="n">
        <f>M11-M13-M12</f>
        <v>33.100000000000023</v>
      </c>
      <c r="N20" s="276" t="n">
        <f t="shared" ref="N20:U20" si="11">N11-N12-N13</f>
        <v>43.300000000000011</v>
      </c>
      <c r="O20" s="276" t="n">
        <f t="shared" si="11"/>
        <v>35.899999999999977</v>
      </c>
      <c r="P20" s="276" t="n">
        <f t="shared" si="11"/>
        <v>27.699999999999996</v>
      </c>
      <c r="Q20" s="274" t="n">
        <f t="shared" si="11"/>
        <v>23.400000000000002</v>
      </c>
      <c r="R20" s="274" t="n">
        <f t="shared" si="11"/>
        <v>17.5</v>
      </c>
      <c r="S20" s="249" t="n">
        <f t="shared" si="11"/>
        <v>18</v>
      </c>
      <c r="T20" s="333" t="n">
        <f t="shared" si="11"/>
        <v>20.099999999999998</v>
      </c>
      <c r="U20" s="333" t="n">
        <f t="shared" si="11"/>
        <v>22.8</v>
      </c>
      <c r="V20" s="257" t="n">
        <f t="shared" ref="V20:AB20" si="12">U20*V23/U23</f>
        <v>29.959200000000003</v>
      </c>
      <c r="W20" s="257" t="n">
        <f t="shared" si="12"/>
        <v>31.913485714285713</v>
      </c>
      <c r="X20" s="257" t="n">
        <f t="shared" si="12"/>
        <v>33.314057142857138</v>
      </c>
      <c r="Y20" s="257" t="n">
        <f t="shared" si="12"/>
        <v>33.216342857142855</v>
      </c>
      <c r="Z20" s="257" t="n">
        <f t="shared" si="12"/>
        <v>32.200114285714285</v>
      </c>
      <c r="AA20" s="257" t="n">
        <f t="shared" si="12"/>
        <v>31.652914285714289</v>
      </c>
      <c r="AB20" s="257" t="n">
        <f t="shared" si="12"/>
        <v>31.262057142857149</v>
      </c>
      <c r="AC20" s="331" t="n">
        <f>AB20*AC23/AB23</f>
        <v>31.112228571428574</v>
      </c>
      <c r="AD20" s="288" t="s">
        <v>300</v>
      </c>
    </row>
    <row r="21">
      <c r="B21" s="269"/>
      <c r="C21" s="270"/>
      <c r="D21" s="299"/>
      <c r="E21" s="274"/>
      <c r="F21" s="274"/>
      <c r="G21" s="274"/>
      <c r="H21" s="251"/>
      <c r="I21" s="251"/>
      <c r="J21" s="251"/>
      <c r="K21" s="251"/>
      <c r="L21" s="251"/>
      <c r="M21" s="251"/>
      <c r="N21" s="251"/>
      <c r="O21" s="251"/>
      <c r="P21" s="251"/>
      <c r="Q21" s="251"/>
      <c r="R21" s="251"/>
      <c r="S21" s="251"/>
      <c r="T21" s="343"/>
      <c r="U21" s="251"/>
      <c r="V21" s="256"/>
      <c r="W21" s="256"/>
      <c r="X21" s="256"/>
      <c r="Y21" s="256"/>
      <c r="Z21" s="256"/>
      <c r="AA21" s="256"/>
      <c r="AB21" s="256"/>
      <c r="AC21" s="334"/>
    </row>
    <row r="22">
      <c r="B22" s="261" t="s">
        <v>1803</v>
      </c>
      <c r="C22" s="270"/>
      <c r="D22" s="274"/>
      <c r="E22" s="274"/>
      <c r="F22" s="274"/>
      <c r="G22" s="274"/>
      <c r="H22" s="251"/>
      <c r="I22" s="251"/>
      <c r="J22" s="251"/>
      <c r="K22" s="251"/>
      <c r="L22" s="251"/>
      <c r="M22" s="251"/>
      <c r="N22" s="251"/>
      <c r="O22" s="251"/>
      <c r="P22" s="251"/>
      <c r="Q22" s="251"/>
      <c r="R22" s="251"/>
      <c r="S22" s="251"/>
      <c r="T22" s="277"/>
      <c r="U22" s="252"/>
      <c r="V22" s="258" t="n">
        <v>4.5990000000000002</v>
      </c>
      <c r="W22" s="258" t="n">
        <v>4.899</v>
      </c>
      <c r="X22" s="258" t="n">
        <v>5.1139999999999999</v>
      </c>
      <c r="Y22" s="258" t="n">
        <v>5.0990000000000002</v>
      </c>
      <c r="Z22" s="258" t="n">
        <v>4.9429999999999996</v>
      </c>
      <c r="AA22" s="258" t="n">
        <v>4.859</v>
      </c>
      <c r="AB22" s="258" t="n">
        <v>4.7990000000000004</v>
      </c>
      <c r="AC22" s="258" t="n">
        <v>4.7759999999999998</v>
      </c>
    </row>
    <row r="23">
      <c r="B23" s="269" t="s">
        <v>1869</v>
      </c>
      <c r="C23" s="336"/>
      <c r="D23" s="337"/>
      <c r="E23" s="338"/>
      <c r="F23" s="338"/>
      <c r="G23" s="338"/>
      <c r="H23" s="339"/>
      <c r="I23" s="339"/>
      <c r="J23" s="339"/>
      <c r="K23" s="339"/>
      <c r="L23" s="339"/>
      <c r="M23" s="339" t="n">
        <f>GETPIVOTDATA("Monthly UR",$E$28,"Quarters",M24,"Years",M25)</f>
        <v>6.166666666666667</v>
      </c>
      <c r="N23" s="339" t="n">
        <f t="shared" ref="N23:U23" si="13">GETPIVOTDATA("Monthly UR",$E$28,"Quarters",N24,"Years",N25)</f>
        <v>5.7666666666666657</v>
      </c>
      <c r="O23" s="339" t="n">
        <f t="shared" si="13"/>
        <v>5.1333333333333337</v>
      </c>
      <c r="P23" s="339" t="n">
        <f t="shared" si="13"/>
        <v>4.2333333333333334</v>
      </c>
      <c r="Q23" s="339" t="n">
        <f t="shared" si="13"/>
        <v>3.8000000000000003</v>
      </c>
      <c r="R23" s="339" t="n">
        <f t="shared" si="13"/>
        <v>3.6</v>
      </c>
      <c r="S23" s="339" t="n">
        <f t="shared" si="13"/>
        <v>3.5666666666666664</v>
      </c>
      <c r="T23" s="339" t="n">
        <f t="shared" si="13"/>
        <v>3.6</v>
      </c>
      <c r="U23" s="339" t="n">
        <f t="shared" si="13"/>
        <v>3.5</v>
      </c>
      <c r="V23" s="344" t="n">
        <v>4.5990000000000002</v>
      </c>
      <c r="W23" s="344" t="n">
        <v>4.899</v>
      </c>
      <c r="X23" s="344" t="n">
        <v>5.1139999999999999</v>
      </c>
      <c r="Y23" s="344" t="n">
        <v>5.0990000000000002</v>
      </c>
      <c r="Z23" s="344" t="n">
        <v>4.9429999999999996</v>
      </c>
      <c r="AA23" s="344" t="n">
        <v>4.859</v>
      </c>
      <c r="AB23" s="344" t="n">
        <v>4.7990000000000004</v>
      </c>
      <c r="AC23" s="345" t="n">
        <v>4.7759999999999998</v>
      </c>
      <c r="AD23" s="252" t="s">
        <v>301</v>
      </c>
    </row>
    <row r="24" ht="15.75" customHeight="1">
      <c r="B24" s="341" t="s">
        <v>1883</v>
      </c>
      <c r="C24" s="329"/>
      <c r="D24" s="330"/>
      <c r="E24" s="330"/>
      <c r="F24" s="330"/>
      <c r="G24" s="330"/>
      <c r="H24" s="330"/>
      <c r="I24" s="330"/>
      <c r="J24" s="330"/>
      <c r="K24" s="330"/>
      <c r="L24" s="330"/>
      <c r="M24" s="330" t="n">
        <v>1</v>
      </c>
      <c r="N24" s="330" t="n">
        <v>2</v>
      </c>
      <c r="O24" s="330" t="n">
        <v>3</v>
      </c>
      <c r="P24" s="330" t="n">
        <v>4</v>
      </c>
      <c r="Q24" s="330" t="n">
        <v>1</v>
      </c>
      <c r="R24" s="330" t="n">
        <v>2</v>
      </c>
      <c r="S24" s="330" t="n">
        <v>3</v>
      </c>
      <c r="T24" s="330" t="n">
        <v>4</v>
      </c>
      <c r="U24" s="330" t="n">
        <v>1</v>
      </c>
      <c r="V24" s="330" t="n">
        <v>2</v>
      </c>
      <c r="W24" s="330" t="n">
        <v>3</v>
      </c>
      <c r="X24" s="330" t="n">
        <v>4</v>
      </c>
      <c r="Y24" s="330" t="n">
        <v>1</v>
      </c>
      <c r="Z24" s="330" t="n">
        <v>2</v>
      </c>
      <c r="AA24" s="330" t="n">
        <v>3</v>
      </c>
      <c r="AB24" s="330" t="n">
        <v>4</v>
      </c>
      <c r="AC24" s="330" t="n">
        <v>1</v>
      </c>
      <c r="AD24" s="247" t="n">
        <v>2</v>
      </c>
      <c r="AE24" s="247" t="n">
        <v>3</v>
      </c>
      <c r="AF24" s="247" t="n">
        <v>4</v>
      </c>
    </row>
    <row r="25">
      <c r="B25" s="342" t="s">
        <v>1884</v>
      </c>
      <c r="C25" s="329"/>
      <c r="D25" s="330"/>
      <c r="E25" s="330"/>
      <c r="F25" s="330"/>
      <c r="G25" s="330"/>
      <c r="H25" s="330"/>
      <c r="I25" s="330"/>
      <c r="J25" s="330"/>
      <c r="K25" s="330"/>
      <c r="L25" s="330"/>
      <c r="M25" s="330" t="n">
        <v>2021</v>
      </c>
      <c r="N25" s="330" t="n">
        <v>2021</v>
      </c>
      <c r="O25" s="330" t="n">
        <v>2021</v>
      </c>
      <c r="P25" s="330" t="n">
        <v>2021</v>
      </c>
      <c r="Q25" s="330" t="n">
        <v>2022</v>
      </c>
      <c r="R25" s="330" t="n">
        <v>2022</v>
      </c>
      <c r="S25" s="330" t="n">
        <v>2022</v>
      </c>
      <c r="T25" s="330" t="n">
        <v>2022</v>
      </c>
      <c r="U25" s="330" t="n">
        <v>2023</v>
      </c>
      <c r="V25" s="330" t="n">
        <v>2023</v>
      </c>
      <c r="W25" s="330" t="n">
        <v>2023</v>
      </c>
      <c r="X25" s="330" t="n">
        <v>2023</v>
      </c>
      <c r="Y25" s="330" t="n">
        <v>2024</v>
      </c>
      <c r="Z25" s="330" t="n">
        <v>2024</v>
      </c>
      <c r="AA25" s="330" t="n">
        <v>2024</v>
      </c>
      <c r="AB25" s="330" t="n">
        <v>2024</v>
      </c>
      <c r="AC25" s="330" t="n">
        <v>2025</v>
      </c>
      <c r="AD25" s="252"/>
    </row>
    <row r="26">
      <c r="C26" s="261"/>
      <c r="D26" s="247"/>
      <c r="E26" s="247"/>
      <c r="F26" s="247"/>
      <c r="G26" s="247"/>
      <c r="H26" s="251"/>
      <c r="I26" s="251"/>
      <c r="J26" s="251"/>
      <c r="K26" s="251"/>
      <c r="L26" s="251"/>
      <c r="M26" s="251"/>
      <c r="N26" s="251"/>
      <c r="O26" s="251"/>
      <c r="P26" s="251"/>
      <c r="AD26" s="252"/>
    </row>
    <row r="27">
      <c r="M27" s="261"/>
      <c r="N27" s="261"/>
      <c r="O27" s="261"/>
    </row>
    <row r="28" ht="43.5" customHeight="1">
      <c r="B28" s="306" t="s">
        <v>302</v>
      </c>
      <c r="C28" s="307" t="s">
        <v>303</v>
      </c>
      <c r="D28" s="304"/>
      <c r="E28" s="34" t="s">
        <v>1873</v>
      </c>
      <c r="F28" s="34" t="s">
        <v>1878</v>
      </c>
      <c r="G28" s="34"/>
      <c r="H28" s="34"/>
      <c r="I28" s="34"/>
      <c r="J28" s="34"/>
      <c r="O28" s="308"/>
    </row>
    <row r="29">
      <c r="A29" s="63"/>
      <c r="B29" s="301" t="n">
        <v>44197</v>
      </c>
      <c r="C29" s="200" t="n">
        <v>6.3</v>
      </c>
      <c r="D29" s="305"/>
      <c r="E29" s="84" t="s">
        <v>1801</v>
      </c>
      <c r="F29" s="63"/>
      <c r="G29" s="63"/>
      <c r="H29" s="212"/>
      <c r="I29" s="63"/>
      <c r="J29" s="212"/>
      <c r="O29" s="261"/>
    </row>
    <row r="30">
      <c r="A30" s="63"/>
      <c r="B30" s="301" t="n">
        <v>44228</v>
      </c>
      <c r="C30" s="200" t="n">
        <v>6.2</v>
      </c>
      <c r="D30" s="305"/>
      <c r="E30" s="106" t="s">
        <v>1874</v>
      </c>
      <c r="F30" s="162" t="n">
        <v>6.166666666666667</v>
      </c>
      <c r="G30" s="63"/>
      <c r="H30" s="212"/>
      <c r="I30" s="63"/>
      <c r="J30" s="212"/>
      <c r="O30" s="261"/>
    </row>
    <row r="31">
      <c r="A31" s="63"/>
      <c r="B31" s="301" t="n">
        <v>44256</v>
      </c>
      <c r="C31" s="200" t="n">
        <v>6</v>
      </c>
      <c r="D31" s="305"/>
      <c r="E31" s="106" t="s">
        <v>1875</v>
      </c>
      <c r="F31" s="162" t="n">
        <v>5.7666666666666657</v>
      </c>
      <c r="G31" s="63"/>
      <c r="H31" s="212"/>
      <c r="I31" s="63"/>
      <c r="J31" s="212"/>
      <c r="O31" s="261"/>
    </row>
    <row r="32">
      <c r="A32" s="63"/>
      <c r="B32" s="301" t="n">
        <v>44287</v>
      </c>
      <c r="C32" s="200" t="n">
        <v>6.1</v>
      </c>
      <c r="D32" s="305"/>
      <c r="E32" s="106" t="s">
        <v>1876</v>
      </c>
      <c r="F32" s="162" t="n">
        <v>5.1333333333333337</v>
      </c>
      <c r="G32" s="63"/>
      <c r="H32" s="212"/>
      <c r="I32" s="63"/>
      <c r="J32" s="212"/>
      <c r="O32" s="261"/>
    </row>
    <row r="33">
      <c r="A33" s="63"/>
      <c r="B33" s="301" t="n">
        <v>44317</v>
      </c>
      <c r="C33" s="200" t="n">
        <v>5.8</v>
      </c>
      <c r="D33" s="305"/>
      <c r="E33" s="106" t="s">
        <v>1877</v>
      </c>
      <c r="F33" s="162" t="n">
        <v>4.2333333333333334</v>
      </c>
      <c r="G33" s="63"/>
      <c r="H33" s="212"/>
      <c r="I33" s="63"/>
      <c r="J33" s="212"/>
      <c r="O33" s="261"/>
    </row>
    <row r="34">
      <c r="A34" s="63"/>
      <c r="B34" s="301" t="n">
        <v>44348</v>
      </c>
      <c r="C34" s="200" t="n">
        <v>5.4</v>
      </c>
      <c r="D34" s="305"/>
      <c r="E34" s="84" t="s">
        <v>1747</v>
      </c>
      <c r="F34" s="162"/>
      <c r="G34" s="63"/>
      <c r="H34" s="212"/>
      <c r="I34" s="63"/>
      <c r="J34" s="212"/>
      <c r="O34" s="261"/>
    </row>
    <row r="35">
      <c r="A35" s="63"/>
      <c r="B35" s="301" t="n">
        <v>44378</v>
      </c>
      <c r="C35" s="200" t="n">
        <v>5.4</v>
      </c>
      <c r="D35" s="305"/>
      <c r="E35" s="106" t="s">
        <v>1874</v>
      </c>
      <c r="F35" s="162" t="n">
        <v>3.8000000000000003</v>
      </c>
      <c r="G35" s="63"/>
      <c r="H35" s="212"/>
      <c r="I35" s="63"/>
      <c r="J35" s="212"/>
      <c r="O35" s="261"/>
    </row>
    <row r="36">
      <c r="A36" s="63"/>
      <c r="B36" s="301" t="n">
        <v>44409</v>
      </c>
      <c r="C36" s="200" t="n">
        <v>5.2</v>
      </c>
      <c r="D36" s="305"/>
      <c r="E36" s="106" t="s">
        <v>1875</v>
      </c>
      <c r="F36" s="162" t="n">
        <v>3.6</v>
      </c>
      <c r="G36" s="63"/>
      <c r="H36" s="212"/>
      <c r="I36" s="63"/>
      <c r="J36" s="212"/>
      <c r="O36" s="261"/>
    </row>
    <row r="37">
      <c r="A37" s="63"/>
      <c r="B37" s="301" t="n">
        <v>44440</v>
      </c>
      <c r="C37" s="200" t="n">
        <v>4.8</v>
      </c>
      <c r="D37" s="305"/>
      <c r="E37" s="106" t="s">
        <v>1876</v>
      </c>
      <c r="F37" s="162" t="n">
        <v>3.5666666666666664</v>
      </c>
      <c r="G37" s="63"/>
      <c r="H37" s="212"/>
      <c r="I37" s="63"/>
      <c r="J37" s="212"/>
      <c r="O37" s="261"/>
    </row>
    <row r="38">
      <c r="A38" s="63"/>
      <c r="B38" s="301" t="n">
        <v>44470</v>
      </c>
      <c r="C38" s="200" t="n">
        <v>4.5999999999999996</v>
      </c>
      <c r="D38" s="305"/>
      <c r="E38" s="106" t="s">
        <v>1877</v>
      </c>
      <c r="F38" s="162" t="n">
        <v>3.6</v>
      </c>
      <c r="G38" s="63"/>
      <c r="H38" s="212"/>
      <c r="I38" s="63"/>
      <c r="J38" s="212"/>
      <c r="O38" s="261"/>
    </row>
    <row r="39">
      <c r="A39" s="63"/>
      <c r="B39" s="301" t="n">
        <v>44501</v>
      </c>
      <c r="C39" s="200" t="n">
        <v>4.2</v>
      </c>
      <c r="D39" s="305"/>
      <c r="E39" s="84" t="s">
        <v>1879</v>
      </c>
      <c r="F39" s="162"/>
      <c r="G39" s="63"/>
      <c r="H39" s="212"/>
      <c r="I39" s="63"/>
      <c r="J39" s="212"/>
      <c r="O39" s="261"/>
      <c r="AD39" s="261"/>
      <c r="AE39" s="261"/>
      <c r="AF39" s="261"/>
      <c r="AG39" s="261"/>
      <c r="AH39" s="261"/>
      <c r="AI39" s="261"/>
      <c r="AJ39" s="261"/>
      <c r="AK39" s="261"/>
      <c r="AL39" s="261"/>
    </row>
    <row r="40">
      <c r="A40" s="63"/>
      <c r="B40" s="301" t="n">
        <v>44531</v>
      </c>
      <c r="C40" s="200" t="n">
        <v>3.9</v>
      </c>
      <c r="D40" s="305"/>
      <c r="E40" s="106" t="s">
        <v>1874</v>
      </c>
      <c r="F40" s="162" t="n">
        <v>3.5</v>
      </c>
      <c r="G40" s="63"/>
      <c r="H40" s="212"/>
      <c r="I40" s="63"/>
      <c r="J40" s="212"/>
      <c r="O40" s="261"/>
      <c r="AD40" s="261"/>
      <c r="AE40" s="261"/>
      <c r="AF40" s="261"/>
      <c r="AG40" s="261"/>
      <c r="AH40" s="261"/>
      <c r="AI40" s="261"/>
      <c r="AJ40" s="261"/>
      <c r="AK40" s="261"/>
      <c r="AL40" s="261"/>
    </row>
    <row r="41">
      <c r="A41" s="63"/>
      <c r="B41" s="301" t="n">
        <v>44562</v>
      </c>
      <c r="C41" s="200" t="n">
        <v>4</v>
      </c>
      <c r="D41" s="63"/>
      <c r="E41" s="106" t="s">
        <v>1875</v>
      </c>
      <c r="F41" s="162"/>
      <c r="G41" s="63"/>
      <c r="H41" s="212"/>
      <c r="I41" s="63"/>
      <c r="J41" s="212"/>
      <c r="O41" s="261"/>
    </row>
    <row r="42">
      <c r="A42" s="63"/>
      <c r="B42" s="301" t="n">
        <v>44593</v>
      </c>
      <c r="C42" s="200" t="n">
        <v>3.8</v>
      </c>
      <c r="D42" s="63"/>
      <c r="E42" s="106" t="s">
        <v>1876</v>
      </c>
      <c r="F42" s="162"/>
      <c r="G42" s="63"/>
      <c r="H42" s="212"/>
      <c r="I42" s="63"/>
      <c r="J42" s="212"/>
    </row>
    <row r="43">
      <c r="A43" s="63"/>
      <c r="B43" s="301" t="n">
        <v>44621</v>
      </c>
      <c r="C43" s="200" t="n">
        <v>3.6</v>
      </c>
      <c r="D43" s="63"/>
      <c r="E43" s="106" t="s">
        <v>1877</v>
      </c>
      <c r="F43" s="162"/>
      <c r="G43" s="63"/>
      <c r="H43" s="212"/>
      <c r="I43" s="63"/>
      <c r="J43" s="212"/>
    </row>
    <row r="44">
      <c r="A44" s="63"/>
      <c r="B44" s="301" t="n">
        <v>44652</v>
      </c>
      <c r="C44" s="200" t="n">
        <v>3.6</v>
      </c>
      <c r="D44" s="63"/>
      <c r="E44" s="84" t="s">
        <v>1880</v>
      </c>
      <c r="F44" s="162"/>
      <c r="G44" s="63"/>
      <c r="H44" s="212"/>
      <c r="I44" s="63"/>
      <c r="J44" s="212"/>
    </row>
    <row r="45">
      <c r="A45" s="63"/>
      <c r="B45" s="301" t="n">
        <v>44682</v>
      </c>
      <c r="C45" s="200" t="n">
        <v>3.6</v>
      </c>
      <c r="D45" s="63"/>
      <c r="E45" s="106" t="s">
        <v>1874</v>
      </c>
      <c r="F45" s="162"/>
      <c r="G45" s="63"/>
      <c r="H45" s="212"/>
      <c r="I45" s="63"/>
      <c r="J45" s="212"/>
    </row>
    <row r="46">
      <c r="A46" s="63"/>
      <c r="B46" s="301" t="n">
        <v>44713</v>
      </c>
      <c r="C46" s="200" t="n">
        <v>3.6</v>
      </c>
      <c r="D46" s="63"/>
      <c r="E46" s="106" t="s">
        <v>1875</v>
      </c>
      <c r="F46" s="162"/>
      <c r="G46" s="63"/>
      <c r="H46" s="212"/>
      <c r="I46" s="63"/>
      <c r="J46" s="212"/>
    </row>
    <row r="47">
      <c r="A47" s="63"/>
      <c r="B47" s="301" t="n">
        <v>44743</v>
      </c>
      <c r="C47" s="200" t="n">
        <v>3.5</v>
      </c>
      <c r="D47" s="63"/>
      <c r="E47" s="106" t="s">
        <v>1876</v>
      </c>
      <c r="F47" s="162"/>
      <c r="G47" s="63"/>
      <c r="H47" s="212"/>
      <c r="I47" s="63"/>
      <c r="J47" s="212"/>
    </row>
    <row r="48">
      <c r="A48" s="63"/>
      <c r="B48" s="301" t="n">
        <v>44774</v>
      </c>
      <c r="C48" s="200" t="n">
        <v>3.7</v>
      </c>
      <c r="D48" s="63"/>
      <c r="E48" s="106" t="s">
        <v>1877</v>
      </c>
      <c r="F48" s="162"/>
      <c r="G48" s="63"/>
      <c r="H48" s="212"/>
      <c r="I48" s="63"/>
      <c r="J48" s="212"/>
    </row>
    <row r="49">
      <c r="B49" s="301" t="n">
        <v>44805</v>
      </c>
      <c r="C49" s="200" t="n">
        <v>3.5</v>
      </c>
      <c r="D49" s="63"/>
      <c r="E49" s="84" t="s">
        <v>1881</v>
      </c>
      <c r="F49" s="162"/>
      <c r="G49" s="63"/>
      <c r="H49" s="63"/>
      <c r="I49" s="63"/>
      <c r="J49" s="63"/>
    </row>
    <row r="50">
      <c r="B50" s="301" t="n">
        <v>44835</v>
      </c>
      <c r="C50" s="200" t="n">
        <v>3.7</v>
      </c>
      <c r="D50" s="63"/>
      <c r="E50" s="106" t="s">
        <v>1874</v>
      </c>
      <c r="F50" s="162"/>
      <c r="G50" s="63"/>
      <c r="H50" s="63"/>
      <c r="I50" s="63"/>
      <c r="J50" s="63"/>
    </row>
    <row r="51">
      <c r="B51" s="301" t="n">
        <v>44866</v>
      </c>
      <c r="C51" s="200" t="n">
        <v>3.6</v>
      </c>
      <c r="D51" s="63"/>
      <c r="E51" s="106" t="s">
        <v>1875</v>
      </c>
      <c r="F51" s="162"/>
      <c r="G51" s="63"/>
      <c r="H51" s="63"/>
      <c r="I51" s="63"/>
      <c r="J51" s="63"/>
    </row>
    <row r="52">
      <c r="B52" s="301" t="n">
        <v>44896</v>
      </c>
      <c r="C52" s="200" t="n">
        <v>3.5</v>
      </c>
      <c r="D52" s="63"/>
      <c r="E52" s="106" t="s">
        <v>1876</v>
      </c>
      <c r="F52" s="162"/>
      <c r="G52" s="63"/>
      <c r="H52" s="63"/>
      <c r="I52" s="63"/>
      <c r="J52" s="63"/>
    </row>
    <row r="53">
      <c r="B53" s="301" t="n">
        <v>44927</v>
      </c>
      <c r="C53" s="200" t="n">
        <v>3.4</v>
      </c>
      <c r="D53" s="63"/>
      <c r="E53" s="106" t="s">
        <v>1877</v>
      </c>
      <c r="F53" s="162"/>
      <c r="G53" s="63"/>
      <c r="H53" s="63"/>
      <c r="I53" s="63"/>
      <c r="J53" s="63"/>
    </row>
    <row r="54">
      <c r="B54" s="301" t="n">
        <v>44958</v>
      </c>
      <c r="C54" s="200" t="n">
        <v>3.6</v>
      </c>
      <c r="D54" s="63"/>
      <c r="E54" s="84" t="s">
        <v>1882</v>
      </c>
      <c r="F54" s="162"/>
      <c r="G54" s="63"/>
      <c r="H54" s="63"/>
      <c r="I54" s="63"/>
      <c r="J54" s="63"/>
    </row>
    <row r="55">
      <c r="B55" s="301" t="n">
        <v>44986</v>
      </c>
      <c r="C55" s="200" t="n">
        <v>3.5</v>
      </c>
      <c r="D55" s="63"/>
      <c r="E55" s="106" t="s">
        <v>1874</v>
      </c>
      <c r="F55" s="162"/>
      <c r="G55" s="63"/>
      <c r="H55" s="63"/>
      <c r="I55" s="63"/>
      <c r="J55" s="63"/>
    </row>
    <row r="56">
      <c r="B56" s="301" t="n">
        <v>45017</v>
      </c>
      <c r="C56" s="200"/>
      <c r="D56" s="63"/>
      <c r="E56" s="106" t="s">
        <v>1875</v>
      </c>
      <c r="F56" s="162"/>
      <c r="G56" s="63"/>
      <c r="H56" s="63"/>
      <c r="I56" s="63"/>
      <c r="J56" s="63"/>
    </row>
    <row r="57">
      <c r="B57" s="301" t="n">
        <v>45047</v>
      </c>
      <c r="C57" s="200"/>
      <c r="D57" s="63"/>
      <c r="E57" s="106" t="s">
        <v>1876</v>
      </c>
      <c r="F57" s="162"/>
      <c r="G57" s="63"/>
      <c r="H57" s="63"/>
      <c r="I57" s="63"/>
      <c r="J57" s="63"/>
    </row>
    <row r="58">
      <c r="B58" s="301" t="n">
        <v>45078</v>
      </c>
      <c r="C58" s="200"/>
      <c r="D58" s="63"/>
      <c r="E58" s="106" t="s">
        <v>1877</v>
      </c>
      <c r="F58" s="162"/>
      <c r="G58" s="63"/>
      <c r="H58" s="63"/>
      <c r="I58" s="63"/>
      <c r="J58" s="63"/>
    </row>
    <row r="59">
      <c r="B59" s="301" t="n">
        <v>45108</v>
      </c>
      <c r="C59" s="200"/>
      <c r="D59" s="63"/>
      <c r="E59" s="63"/>
      <c r="F59" s="63"/>
      <c r="G59" s="63"/>
      <c r="H59" s="63"/>
      <c r="I59" s="63"/>
      <c r="J59" s="63"/>
    </row>
    <row r="60">
      <c r="B60" s="301" t="n">
        <v>45139</v>
      </c>
      <c r="C60" s="200"/>
      <c r="D60" s="63"/>
      <c r="E60" s="63"/>
      <c r="F60" s="63"/>
      <c r="G60" s="63"/>
      <c r="H60" s="63"/>
      <c r="I60" s="63"/>
      <c r="J60" s="63"/>
    </row>
    <row r="61">
      <c r="B61" s="301" t="n">
        <v>45170</v>
      </c>
      <c r="C61" s="200"/>
      <c r="D61" s="63"/>
      <c r="E61" s="63"/>
      <c r="F61" s="63"/>
      <c r="G61" s="63"/>
      <c r="H61" s="63"/>
      <c r="I61" s="63"/>
      <c r="J61" s="63"/>
    </row>
    <row r="62">
      <c r="B62" s="301" t="n">
        <v>45200</v>
      </c>
      <c r="C62" s="200"/>
      <c r="D62" s="63"/>
      <c r="E62" s="63"/>
      <c r="F62" s="63"/>
      <c r="G62" s="63"/>
      <c r="H62" s="63"/>
      <c r="I62" s="63"/>
      <c r="J62" s="63"/>
    </row>
    <row r="63">
      <c r="B63" s="301" t="n">
        <v>45231</v>
      </c>
      <c r="C63" s="200"/>
      <c r="D63" s="63"/>
      <c r="E63" s="63"/>
      <c r="F63" s="63"/>
      <c r="G63" s="63"/>
      <c r="H63" s="63"/>
      <c r="I63" s="63"/>
      <c r="J63" s="63"/>
    </row>
    <row r="64">
      <c r="B64" s="301" t="n">
        <v>45261</v>
      </c>
      <c r="C64" s="200"/>
      <c r="D64" s="63"/>
      <c r="E64" s="63"/>
      <c r="F64" s="63"/>
      <c r="G64" s="63"/>
      <c r="H64" s="63"/>
      <c r="I64" s="63"/>
      <c r="J64" s="63"/>
    </row>
    <row r="65">
      <c r="B65" s="301" t="n">
        <v>45292</v>
      </c>
      <c r="C65" s="200"/>
      <c r="D65" s="63"/>
      <c r="E65" s="63"/>
      <c r="F65" s="63"/>
      <c r="G65" s="63"/>
      <c r="H65" s="63"/>
      <c r="I65" s="63"/>
      <c r="J65" s="63"/>
    </row>
    <row r="66">
      <c r="B66" s="301" t="n">
        <v>45323</v>
      </c>
      <c r="C66" s="200"/>
      <c r="D66" s="63"/>
      <c r="E66" s="63"/>
      <c r="F66" s="63"/>
      <c r="G66" s="63"/>
      <c r="H66" s="63"/>
      <c r="I66" s="63"/>
      <c r="J66" s="63"/>
    </row>
    <row r="67">
      <c r="B67" s="301" t="n">
        <v>45352</v>
      </c>
      <c r="C67" s="200"/>
      <c r="D67" s="63"/>
      <c r="E67" s="63"/>
      <c r="F67" s="63"/>
      <c r="G67" s="63"/>
      <c r="H67" s="63"/>
      <c r="I67" s="63"/>
      <c r="J67" s="63"/>
    </row>
    <row r="68">
      <c r="B68" s="301" t="n">
        <v>45383</v>
      </c>
      <c r="C68" s="200"/>
      <c r="D68" s="63"/>
      <c r="E68" s="63"/>
      <c r="F68" s="63"/>
      <c r="G68" s="63"/>
      <c r="H68" s="63"/>
      <c r="I68" s="63"/>
      <c r="J68" s="63"/>
    </row>
    <row r="69">
      <c r="B69" s="301" t="n">
        <v>45413</v>
      </c>
      <c r="C69" s="200"/>
      <c r="D69" s="63"/>
      <c r="E69" s="63"/>
      <c r="F69" s="63"/>
      <c r="G69" s="63"/>
      <c r="H69" s="63"/>
      <c r="I69" s="63"/>
      <c r="J69" s="63"/>
    </row>
    <row r="70">
      <c r="B70" s="301" t="n">
        <v>45444</v>
      </c>
      <c r="C70" s="200"/>
      <c r="D70" s="63"/>
      <c r="E70" s="63"/>
      <c r="F70" s="63"/>
      <c r="G70" s="63"/>
      <c r="H70" s="63"/>
      <c r="I70" s="63"/>
      <c r="J70" s="63"/>
    </row>
    <row r="71">
      <c r="B71" s="301" t="n">
        <v>45474</v>
      </c>
      <c r="C71" s="200"/>
      <c r="D71" s="63"/>
      <c r="E71" s="63"/>
      <c r="F71" s="63"/>
      <c r="G71" s="63"/>
      <c r="H71" s="63"/>
      <c r="I71" s="63"/>
      <c r="J71" s="63"/>
    </row>
    <row r="72">
      <c r="B72" s="301" t="n">
        <v>45505</v>
      </c>
      <c r="C72" s="200"/>
      <c r="D72" s="63"/>
      <c r="E72" s="63"/>
      <c r="F72" s="63"/>
      <c r="G72" s="63"/>
      <c r="H72" s="63"/>
      <c r="I72" s="63"/>
      <c r="J72" s="63"/>
    </row>
    <row r="73">
      <c r="B73" s="301" t="n">
        <v>45536</v>
      </c>
      <c r="C73" s="200"/>
      <c r="D73" s="63"/>
      <c r="E73" s="63"/>
      <c r="F73" s="63"/>
      <c r="G73" s="63"/>
      <c r="H73" s="63"/>
      <c r="I73" s="63"/>
      <c r="J73" s="63"/>
    </row>
    <row r="74">
      <c r="B74" s="301" t="n">
        <v>45566</v>
      </c>
      <c r="C74" s="200"/>
      <c r="D74" s="63"/>
      <c r="E74" s="63"/>
      <c r="F74" s="63"/>
      <c r="G74" s="63"/>
      <c r="H74" s="63"/>
      <c r="I74" s="63"/>
      <c r="J74" s="63"/>
    </row>
    <row r="75">
      <c r="B75" s="301" t="n">
        <v>45597</v>
      </c>
      <c r="C75" s="200"/>
      <c r="D75" s="63"/>
      <c r="E75" s="63"/>
      <c r="F75" s="63"/>
      <c r="G75" s="63"/>
      <c r="H75" s="63"/>
      <c r="I75" s="63"/>
      <c r="J75" s="63"/>
    </row>
    <row r="76">
      <c r="B76" s="301" t="n">
        <v>45627</v>
      </c>
      <c r="C76" s="200"/>
      <c r="D76" s="63"/>
      <c r="E76" s="63"/>
      <c r="F76" s="63"/>
      <c r="G76" s="63"/>
      <c r="H76" s="63"/>
      <c r="I76" s="63"/>
      <c r="J76" s="63"/>
    </row>
    <row r="77">
      <c r="B77" s="301" t="n">
        <v>45658</v>
      </c>
      <c r="C77" s="200"/>
      <c r="D77" s="63"/>
      <c r="E77" s="63"/>
      <c r="F77" s="63"/>
      <c r="G77" s="63"/>
      <c r="H77" s="63"/>
      <c r="I77" s="63"/>
      <c r="J77" s="63"/>
    </row>
    <row r="78">
      <c r="B78" s="301" t="n">
        <v>45689</v>
      </c>
      <c r="C78" s="200"/>
      <c r="D78" s="63"/>
      <c r="E78" s="63"/>
      <c r="F78" s="63"/>
      <c r="G78" s="63"/>
      <c r="H78" s="63"/>
      <c r="I78" s="63"/>
      <c r="J78" s="63"/>
    </row>
    <row r="79">
      <c r="B79" s="301" t="n">
        <v>45717</v>
      </c>
      <c r="C79" s="200"/>
      <c r="D79" s="63"/>
      <c r="E79" s="63"/>
      <c r="F79" s="63"/>
      <c r="G79" s="63"/>
      <c r="H79" s="63"/>
      <c r="I79" s="63"/>
      <c r="J79" s="63"/>
    </row>
    <row r="80">
      <c r="B80" s="301" t="n">
        <v>45748</v>
      </c>
      <c r="C80" s="200"/>
      <c r="D80" s="63"/>
      <c r="E80" s="63"/>
      <c r="F80" s="63"/>
      <c r="G80" s="63"/>
      <c r="H80" s="63"/>
      <c r="I80" s="63"/>
      <c r="J80" s="63"/>
    </row>
    <row r="81">
      <c r="B81" s="301" t="n">
        <v>45778</v>
      </c>
      <c r="C81" s="200"/>
      <c r="D81" s="63"/>
      <c r="E81" s="63"/>
      <c r="F81" s="63"/>
      <c r="G81" s="63"/>
      <c r="H81" s="63"/>
      <c r="I81" s="63"/>
      <c r="J81" s="63"/>
    </row>
    <row r="82">
      <c r="B82" s="301" t="n">
        <v>45809</v>
      </c>
      <c r="C82" s="200"/>
      <c r="D82" s="63"/>
      <c r="E82" s="63"/>
      <c r="F82" s="63"/>
      <c r="G82" s="63"/>
      <c r="H82" s="63"/>
      <c r="I82" s="63"/>
      <c r="J82" s="63"/>
    </row>
    <row r="83">
      <c r="B83" s="301" t="n">
        <v>45839</v>
      </c>
      <c r="C83" s="200"/>
      <c r="D83" s="63"/>
      <c r="E83" s="63"/>
      <c r="F83" s="63"/>
      <c r="G83" s="63"/>
      <c r="H83" s="63"/>
      <c r="I83" s="63"/>
      <c r="J83" s="63"/>
    </row>
    <row r="84">
      <c r="B84" s="301" t="n">
        <v>45870</v>
      </c>
      <c r="C84" s="200"/>
      <c r="D84" s="63"/>
      <c r="E84" s="63"/>
      <c r="F84" s="63"/>
      <c r="G84" s="63"/>
      <c r="H84" s="63"/>
      <c r="I84" s="63"/>
      <c r="J84" s="63"/>
    </row>
    <row r="85">
      <c r="B85" s="301" t="n">
        <v>45901</v>
      </c>
      <c r="C85" s="200"/>
      <c r="D85" s="63"/>
      <c r="E85" s="63"/>
      <c r="F85" s="63"/>
      <c r="G85" s="63"/>
      <c r="H85" s="63"/>
      <c r="I85" s="63"/>
      <c r="J85" s="63"/>
    </row>
    <row r="86">
      <c r="B86" s="301" t="n">
        <v>45931</v>
      </c>
      <c r="C86" s="200"/>
      <c r="D86" s="63"/>
      <c r="E86" s="63"/>
      <c r="F86" s="63"/>
      <c r="G86" s="63"/>
      <c r="H86" s="63"/>
      <c r="I86" s="63"/>
      <c r="J86" s="63"/>
    </row>
    <row r="87">
      <c r="B87" s="301" t="n">
        <v>45962</v>
      </c>
      <c r="C87" s="200"/>
      <c r="D87" s="63"/>
      <c r="E87" s="63"/>
      <c r="F87" s="63"/>
      <c r="G87" s="63"/>
      <c r="H87" s="63"/>
      <c r="I87" s="63"/>
      <c r="J87" s="63"/>
    </row>
    <row r="88">
      <c r="B88" s="301" t="n">
        <v>45992</v>
      </c>
      <c r="C88" s="200"/>
      <c r="D88" s="63"/>
      <c r="E88" s="63"/>
      <c r="F88" s="63"/>
      <c r="G88" s="63"/>
      <c r="H88" s="63"/>
      <c r="I88" s="63"/>
      <c r="J88" s="63"/>
    </row>
    <row r="89">
      <c r="B89" s="301" t="n">
        <v>46023</v>
      </c>
      <c r="C89" s="200"/>
      <c r="D89" s="63"/>
      <c r="E89" s="63"/>
      <c r="F89" s="63"/>
      <c r="G89" s="63"/>
      <c r="H89" s="63"/>
      <c r="I89" s="63"/>
      <c r="J89" s="63"/>
    </row>
    <row r="90">
      <c r="B90" s="301" t="n">
        <v>46054</v>
      </c>
      <c r="C90" s="200"/>
      <c r="D90" s="63"/>
      <c r="E90" s="63"/>
      <c r="F90" s="63"/>
      <c r="G90" s="63"/>
      <c r="H90" s="63"/>
      <c r="I90" s="63"/>
      <c r="J90" s="63"/>
    </row>
    <row r="91">
      <c r="B91" s="301" t="n">
        <v>46082</v>
      </c>
      <c r="C91" s="200"/>
      <c r="D91" s="63"/>
      <c r="E91" s="63"/>
      <c r="F91" s="63"/>
      <c r="G91" s="63"/>
      <c r="H91" s="63"/>
      <c r="I91" s="63"/>
      <c r="J91" s="63"/>
    </row>
    <row r="92">
      <c r="B92" s="301" t="n">
        <v>46113</v>
      </c>
      <c r="C92" s="200"/>
      <c r="D92" s="63"/>
      <c r="E92" s="63"/>
      <c r="F92" s="63"/>
      <c r="G92" s="63"/>
      <c r="H92" s="63"/>
      <c r="I92" s="63"/>
      <c r="J92" s="63"/>
    </row>
    <row r="93">
      <c r="B93" s="301" t="n">
        <v>46143</v>
      </c>
      <c r="C93" s="200"/>
      <c r="D93" s="63"/>
      <c r="E93" s="63"/>
      <c r="F93" s="63"/>
      <c r="G93" s="63"/>
      <c r="H93" s="63"/>
      <c r="I93" s="63"/>
      <c r="J93" s="63"/>
    </row>
    <row r="94">
      <c r="B94" s="301" t="n">
        <v>46174</v>
      </c>
      <c r="C94" s="200"/>
      <c r="D94" s="63"/>
      <c r="E94" s="63"/>
      <c r="F94" s="63"/>
      <c r="G94" s="63"/>
      <c r="H94" s="63"/>
      <c r="I94" s="63"/>
      <c r="J94" s="63"/>
    </row>
    <row r="95">
      <c r="B95" s="301" t="n">
        <v>46204</v>
      </c>
      <c r="C95" s="200"/>
      <c r="D95" s="63"/>
      <c r="E95" s="63"/>
      <c r="F95" s="63"/>
      <c r="G95" s="63"/>
      <c r="H95" s="63"/>
      <c r="I95" s="63"/>
      <c r="J95" s="63"/>
    </row>
    <row r="96">
      <c r="B96" s="301" t="n">
        <v>46235</v>
      </c>
      <c r="C96" s="200"/>
      <c r="D96" s="63"/>
      <c r="E96" s="63"/>
      <c r="F96" s="63"/>
      <c r="G96" s="63"/>
      <c r="H96" s="63"/>
      <c r="I96" s="63"/>
      <c r="J96" s="63"/>
    </row>
    <row r="97">
      <c r="B97" s="301" t="n">
        <v>46266</v>
      </c>
      <c r="C97" s="200"/>
      <c r="D97" s="63"/>
      <c r="E97" s="63"/>
      <c r="F97" s="63"/>
      <c r="G97" s="63"/>
      <c r="H97" s="63"/>
      <c r="I97" s="63"/>
      <c r="J97" s="63"/>
    </row>
    <row r="98">
      <c r="B98" s="301" t="n">
        <v>46296</v>
      </c>
      <c r="C98" s="200"/>
      <c r="D98" s="63"/>
      <c r="E98" s="63"/>
      <c r="F98" s="63"/>
      <c r="G98" s="63"/>
      <c r="H98" s="63"/>
      <c r="I98" s="63"/>
      <c r="J98" s="63"/>
    </row>
    <row r="99">
      <c r="B99" s="301" t="n">
        <v>46327</v>
      </c>
      <c r="C99" s="200"/>
      <c r="D99" s="63"/>
      <c r="E99" s="63"/>
      <c r="F99" s="63"/>
      <c r="G99" s="63"/>
      <c r="H99" s="63"/>
      <c r="I99" s="63"/>
      <c r="J99" s="63"/>
    </row>
    <row r="100">
      <c r="B100" s="302" t="n">
        <v>46357</v>
      </c>
      <c r="C100" s="202"/>
      <c r="D100" s="63"/>
      <c r="E100" s="63"/>
      <c r="F100" s="63"/>
      <c r="G100" s="63"/>
      <c r="H100" s="63"/>
      <c r="I100" s="63"/>
      <c r="J100" s="63"/>
    </row>
  </sheetData>
  <mergeCells count="11">
    <mergeCell ref="Y9:AB9"/>
    <mergeCell ref="B1:AC1"/>
    <mergeCell ref="B2:AC6"/>
    <mergeCell ref="B8:C10"/>
    <mergeCell ref="D8:T8"/>
    <mergeCell ref="U8:AC8"/>
    <mergeCell ref="E9:H9"/>
    <mergeCell ref="I9:L9"/>
    <mergeCell ref="M9:P9"/>
    <mergeCell ref="Q9:R9"/>
    <mergeCell ref="U9:X9"/>
  </mergeCells>
  <pageMargins left="0.7" right="0.7" top="0.75" bottom="0.75" header="0.3" footer="0.3"/>
  <pageSetup orientation="portrait"/>
  <drawing r:id="rId1"/>
  <legacyDrawing r:id="rIdvml"/>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M91" zoomScale="80" zoomScaleNormal="80" workbookViewId="0">
      <selection activeCell="AD94" sqref="AD94"/>
    </sheetView>
  </sheetViews>
  <sheetFormatPr defaultRowHeight="15.0" baseColWidth="10"/>
  <cols>
    <col min="1" max="1" width="8.453125" hidden="0" customWidth="1"/>
    <col min="2" max="2" width="40.453125" hidden="0" customWidth="1"/>
    <col min="3" max="3" width="7.1796875" hidden="0" customWidth="1"/>
    <col min="4" max="4" width="11.1796875" hidden="0" customWidth="1"/>
    <col min="5" max="5" width="12.453125" hidden="0" customWidth="1"/>
    <col min="6" max="6" width="7.1796875" hidden="0" customWidth="1"/>
    <col min="7" max="7" width="7.1796875" hidden="0" customWidth="1"/>
    <col min="8" max="8" width="10.453125" hidden="0" customWidth="1"/>
    <col min="9" max="9" width="11.453125" hidden="0" customWidth="1"/>
    <col min="10" max="10" width="7.453125" hidden="0" customWidth="1"/>
    <col min="11" max="11" width="7.453125" hidden="0" customWidth="1"/>
    <col min="12" max="12" width="7.453125" hidden="0" customWidth="1"/>
    <col min="13" max="13" width="7.453125" hidden="0" customWidth="1"/>
    <col min="14" max="14" width="8.1796875" hidden="0" customWidth="1"/>
    <col min="15" max="15" width="8.1796875" hidden="0" customWidth="1"/>
    <col min="16" max="16" width="8.1796875" hidden="0" customWidth="1"/>
    <col min="17" max="17" width="8.1796875" hidden="0" customWidth="1"/>
    <col min="18" max="18" width="8.1796875" hidden="0" customWidth="1"/>
    <col min="19" max="19" width="8.81640625" hidden="0" customWidth="1"/>
    <col min="20" max="20" width="8.1796875" hidden="0" customWidth="1"/>
    <col min="21" max="21" width="8.1796875" hidden="0" customWidth="1"/>
    <col min="22" max="22" width="8.1796875" hidden="0" customWidth="1"/>
    <col min="23" max="23" width="8.1796875" hidden="0" customWidth="1"/>
    <col min="24" max="24" width="8.1796875" hidden="0" customWidth="1"/>
    <col min="25" max="25" width="8.1796875" hidden="0" customWidth="1"/>
    <col min="26" max="26" width="8.1796875" hidden="0" customWidth="1"/>
    <col min="27" max="27" width="8.1796875" hidden="0" customWidth="1"/>
    <col min="28" max="28" width="8.1796875" hidden="0" customWidth="1"/>
    <col min="29" max="29" width="8.1796875" hidden="0" customWidth="1"/>
    <col min="30" max="30" width="8.1796875" hidden="0" customWidth="1"/>
    <col min="31" max="31" width="8.1796875" hidden="0" customWidth="1"/>
    <col min="32" max="32" width="8.1796875" hidden="0" customWidth="1"/>
    <col min="33" max="33" width="8.1796875" hidden="0" customWidth="1"/>
    <col min="34" max="34" width="29.453125" hidden="0" customWidth="1"/>
    <col min="35" max="35" width="31.1796875" hidden="0" customWidth="1"/>
    <col min="36" max="36" width="114.81640625" hidden="0" customWidth="1"/>
  </cols>
  <sheetData>
    <row r="1">
      <c r="B1" s="224" t="s">
        <v>192</v>
      </c>
      <c r="C1" s="224"/>
      <c r="D1" s="224"/>
      <c r="E1" s="224"/>
      <c r="F1" s="224"/>
      <c r="G1" s="224"/>
      <c r="H1" s="224"/>
      <c r="I1" s="224"/>
      <c r="J1" s="224"/>
      <c r="K1" s="224"/>
      <c r="L1" s="224"/>
      <c r="M1" s="224"/>
      <c r="N1" s="224"/>
      <c r="O1" s="224"/>
      <c r="P1" s="224"/>
      <c r="Q1" s="224"/>
      <c r="R1" s="224"/>
      <c r="S1" s="224"/>
      <c r="T1" s="224"/>
      <c r="U1" s="224"/>
      <c r="V1" s="224"/>
      <c r="W1" s="224"/>
      <c r="X1" s="224"/>
      <c r="Y1" s="224"/>
      <c r="Z1" s="224"/>
      <c r="AA1" s="224"/>
      <c r="AB1" s="224"/>
      <c r="AC1" s="224"/>
      <c r="AD1" s="224"/>
      <c r="AE1" s="224"/>
      <c r="AF1" s="224"/>
      <c r="AG1" s="224"/>
      <c r="AH1" s="213"/>
      <c r="AI1" s="213"/>
    </row>
    <row r="2" ht="14.25" customHeight="1">
      <c r="B2" s="225" t="s">
        <v>332</v>
      </c>
      <c r="C2" s="225"/>
      <c r="D2" s="225"/>
      <c r="E2" s="225"/>
      <c r="F2" s="225"/>
      <c r="G2" s="225"/>
      <c r="H2" s="225"/>
      <c r="I2" s="225"/>
      <c r="J2" s="225"/>
      <c r="K2" s="225"/>
      <c r="L2" s="225"/>
      <c r="M2" s="225"/>
      <c r="N2" s="225"/>
      <c r="O2" s="225"/>
      <c r="P2" s="225"/>
      <c r="Q2" s="225"/>
      <c r="R2" s="225"/>
      <c r="S2" s="225"/>
      <c r="T2" s="225"/>
      <c r="U2" s="225"/>
      <c r="V2" s="225"/>
      <c r="W2" s="225"/>
      <c r="X2" s="225"/>
      <c r="Y2" s="225"/>
      <c r="Z2" s="225"/>
      <c r="AA2" s="225"/>
      <c r="AB2" s="225"/>
      <c r="AC2" s="225"/>
      <c r="AD2" s="225"/>
      <c r="AE2" s="225"/>
      <c r="AF2" s="225"/>
      <c r="AG2" s="225"/>
      <c r="AH2" s="225"/>
      <c r="AI2" s="225"/>
    </row>
    <row r="3" ht="50.9" customHeight="1">
      <c r="B3" s="225"/>
      <c r="C3" s="225"/>
      <c r="D3" s="225"/>
      <c r="E3" s="225"/>
      <c r="F3" s="225"/>
      <c r="G3" s="225"/>
      <c r="H3" s="225"/>
      <c r="I3" s="225"/>
      <c r="J3" s="225"/>
      <c r="K3" s="225"/>
      <c r="L3" s="225"/>
      <c r="M3" s="225"/>
      <c r="N3" s="225"/>
      <c r="O3" s="225"/>
      <c r="P3" s="225"/>
      <c r="Q3" s="225"/>
      <c r="R3" s="225"/>
      <c r="S3" s="225"/>
      <c r="T3" s="225"/>
      <c r="U3" s="225"/>
      <c r="V3" s="225"/>
      <c r="W3" s="225"/>
      <c r="X3" s="225"/>
      <c r="Y3" s="225"/>
      <c r="Z3" s="225"/>
      <c r="AA3" s="225"/>
      <c r="AB3" s="225"/>
      <c r="AC3" s="225"/>
      <c r="AD3" s="225"/>
      <c r="AE3" s="225"/>
      <c r="AF3" s="225"/>
      <c r="AG3" s="225"/>
      <c r="AH3" s="225"/>
      <c r="AI3" s="225"/>
    </row>
    <row r="4" ht="5.25" customHeight="1">
      <c r="B4" s="225"/>
      <c r="C4" s="225"/>
      <c r="D4" s="225"/>
      <c r="E4" s="225"/>
      <c r="F4" s="225"/>
      <c r="G4" s="225"/>
      <c r="H4" s="225"/>
      <c r="I4" s="225"/>
      <c r="J4" s="225"/>
      <c r="K4" s="225"/>
      <c r="L4" s="225"/>
      <c r="M4" s="225"/>
      <c r="N4" s="225"/>
      <c r="O4" s="225"/>
      <c r="P4" s="225"/>
      <c r="Q4" s="225"/>
      <c r="R4" s="225"/>
      <c r="S4" s="225"/>
      <c r="T4" s="225"/>
      <c r="U4" s="225"/>
      <c r="V4" s="225"/>
      <c r="W4" s="225"/>
      <c r="X4" s="225"/>
      <c r="Y4" s="225"/>
      <c r="Z4" s="225"/>
      <c r="AA4" s="225"/>
      <c r="AB4" s="225"/>
      <c r="AC4" s="225"/>
      <c r="AD4" s="225"/>
      <c r="AE4" s="225"/>
      <c r="AF4" s="225"/>
      <c r="AG4" s="225"/>
      <c r="AH4" s="225"/>
      <c r="AI4" s="225"/>
    </row>
    <row r="5">
      <c r="B5" s="444" t="s">
        <v>333</v>
      </c>
    </row>
    <row r="6" ht="14.9" customHeight="1">
      <c r="B6" s="226" t="s">
        <v>334</v>
      </c>
      <c r="C6" s="227"/>
      <c r="D6" s="230" t="s">
        <v>280</v>
      </c>
      <c r="E6" s="242"/>
      <c r="F6" s="242"/>
      <c r="G6" s="242"/>
      <c r="H6" s="242"/>
      <c r="I6" s="242"/>
      <c r="J6" s="242"/>
      <c r="K6" s="242"/>
      <c r="L6" s="242"/>
      <c r="M6" s="242"/>
      <c r="N6" s="242"/>
      <c r="O6" s="242"/>
      <c r="P6" s="242"/>
      <c r="Q6" s="242"/>
      <c r="R6" s="242"/>
      <c r="S6" s="242"/>
      <c r="T6" s="242"/>
      <c r="U6" s="243"/>
      <c r="V6" s="229"/>
      <c r="W6" s="358" t="s">
        <v>281</v>
      </c>
      <c r="X6" s="240"/>
      <c r="Y6" s="240"/>
      <c r="Z6" s="240"/>
      <c r="AA6" s="240"/>
      <c r="AB6" s="240"/>
      <c r="AC6" s="240"/>
      <c r="AD6" s="240"/>
      <c r="AE6" s="240"/>
      <c r="AF6" s="240"/>
      <c r="AG6" s="359"/>
      <c r="AH6" s="354" t="s">
        <v>335</v>
      </c>
      <c r="AI6" s="357" t="s">
        <v>336</v>
      </c>
    </row>
    <row r="7" ht="24" customHeight="1">
      <c r="B7" s="228"/>
      <c r="C7" s="229"/>
      <c r="D7" s="195" t="n">
        <v>2018</v>
      </c>
      <c r="E7" s="195" t="n">
        <v>2019</v>
      </c>
      <c r="F7" s="191"/>
      <c r="G7" s="191"/>
      <c r="H7" s="192"/>
      <c r="I7" s="195" t="n">
        <v>2020</v>
      </c>
      <c r="J7" s="191"/>
      <c r="K7" s="191"/>
      <c r="L7" s="191"/>
      <c r="M7" s="195" t="n">
        <v>2021</v>
      </c>
      <c r="N7" s="191"/>
      <c r="O7" s="191"/>
      <c r="P7" s="191"/>
      <c r="Q7" s="179" t="n">
        <v>2022</v>
      </c>
      <c r="R7" s="180"/>
      <c r="S7" s="180"/>
      <c r="T7" s="180"/>
      <c r="U7" s="372"/>
      <c r="V7" s="373" t="n">
        <v>2023</v>
      </c>
      <c r="W7" s="374"/>
      <c r="X7" s="375"/>
      <c r="Y7" s="232" t="n">
        <v>2024</v>
      </c>
      <c r="Z7" s="233"/>
      <c r="AA7" s="233"/>
      <c r="AB7" s="234"/>
      <c r="AC7" s="232" t="n">
        <v>2025</v>
      </c>
      <c r="AD7" s="233"/>
      <c r="AE7" s="233"/>
      <c r="AF7" s="234"/>
      <c r="AG7" s="272" t="n">
        <v>2026</v>
      </c>
      <c r="AH7" s="355"/>
      <c r="AI7" s="355"/>
    </row>
    <row r="8" ht="14.25" customHeight="1">
      <c r="B8" s="230"/>
      <c r="C8" s="231"/>
      <c r="D8" s="195" t="s">
        <v>282</v>
      </c>
      <c r="E8" s="195" t="s">
        <v>283</v>
      </c>
      <c r="F8" s="191" t="s">
        <v>284</v>
      </c>
      <c r="G8" s="191" t="s">
        <v>238</v>
      </c>
      <c r="H8" s="192" t="s">
        <v>282</v>
      </c>
      <c r="I8" s="191" t="s">
        <v>283</v>
      </c>
      <c r="J8" s="191" t="s">
        <v>284</v>
      </c>
      <c r="K8" s="191" t="s">
        <v>238</v>
      </c>
      <c r="L8" s="191" t="s">
        <v>282</v>
      </c>
      <c r="M8" s="195" t="s">
        <v>283</v>
      </c>
      <c r="N8" s="191" t="s">
        <v>284</v>
      </c>
      <c r="O8" s="191" t="s">
        <v>238</v>
      </c>
      <c r="P8" s="191" t="s">
        <v>282</v>
      </c>
      <c r="Q8" s="195" t="s">
        <v>283</v>
      </c>
      <c r="R8" s="191" t="s">
        <v>284</v>
      </c>
      <c r="S8" s="191" t="s">
        <v>238</v>
      </c>
      <c r="T8" s="191" t="s">
        <v>282</v>
      </c>
      <c r="U8" s="311" t="s">
        <v>283</v>
      </c>
      <c r="V8" s="312" t="s">
        <v>284</v>
      </c>
      <c r="W8" s="295" t="s">
        <v>238</v>
      </c>
      <c r="X8" s="296" t="s">
        <v>282</v>
      </c>
      <c r="Y8" s="294" t="s">
        <v>283</v>
      </c>
      <c r="Z8" s="292" t="s">
        <v>284</v>
      </c>
      <c r="AA8" s="295" t="s">
        <v>238</v>
      </c>
      <c r="AB8" s="296" t="s">
        <v>282</v>
      </c>
      <c r="AC8" s="294" t="s">
        <v>283</v>
      </c>
      <c r="AD8" s="292" t="s">
        <v>284</v>
      </c>
      <c r="AE8" s="295" t="s">
        <v>238</v>
      </c>
      <c r="AF8" s="296" t="s">
        <v>282</v>
      </c>
      <c r="AG8" s="297" t="s">
        <v>283</v>
      </c>
      <c r="AH8" s="356"/>
      <c r="AI8" s="356"/>
    </row>
    <row r="9" ht="23.9" customHeight="1">
      <c r="B9" s="393" t="s">
        <v>337</v>
      </c>
      <c r="C9" s="464" t="s">
        <v>338</v>
      </c>
      <c r="D9" s="410" t="n">
        <f>'Haver Pivoted'!GO32</f>
        <v>587.79999999999995</v>
      </c>
      <c r="E9" s="411" t="n">
        <f>'Haver Pivoted'!GP32</f>
        <v>592.4</v>
      </c>
      <c r="F9" s="411" t="n">
        <f>'Haver Pivoted'!GQ32</f>
        <v>615.5</v>
      </c>
      <c r="G9" s="411" t="n">
        <f>'Haver Pivoted'!GR32</f>
        <v>610.4</v>
      </c>
      <c r="H9" s="411" t="n">
        <f>'Haver Pivoted'!GS32</f>
        <v>617.5</v>
      </c>
      <c r="I9" s="411" t="n">
        <f>'Haver Pivoted'!GT32</f>
        <v>638.6</v>
      </c>
      <c r="J9" s="411" t="n">
        <f>'Haver Pivoted'!GU32</f>
        <v>1395</v>
      </c>
      <c r="K9" s="411" t="n">
        <f>'Haver Pivoted'!GV32</f>
        <v>737.1</v>
      </c>
      <c r="L9" s="411" t="n">
        <f>'Haver Pivoted'!GW32</f>
        <v>744.8</v>
      </c>
      <c r="M9" s="411" t="n">
        <f>'Haver Pivoted'!GX32</f>
        <v>785.1</v>
      </c>
      <c r="N9" s="411" t="n">
        <f>'Haver Pivoted'!GY32</f>
        <v>1653.7</v>
      </c>
      <c r="O9" s="411" t="n">
        <f>'Haver Pivoted'!GZ32</f>
        <v>1085</v>
      </c>
      <c r="P9" s="411" t="n">
        <f>'Haver Pivoted'!HA32</f>
        <v>924.7</v>
      </c>
      <c r="Q9" s="411" t="n">
        <f>'Haver Pivoted'!HB32</f>
        <v>940</v>
      </c>
      <c r="R9" s="411" t="n">
        <f>'Haver Pivoted'!HC32</f>
        <v>960.5</v>
      </c>
      <c r="S9" s="412" t="n">
        <f>'Haver Pivoted'!HD32</f>
        <v>953.4</v>
      </c>
      <c r="T9" s="412" t="n">
        <f>'Haver Pivoted'!HE32</f>
        <v>953.3</v>
      </c>
      <c r="U9" s="367" t="n">
        <f>'Haver Pivoted'!HF32</f>
        <v>980.4</v>
      </c>
      <c r="V9" s="367" t="n">
        <f>'Haver Pivoted'!HG32</f>
        <v>979.9</v>
      </c>
      <c r="W9" s="370" t="n">
        <f t="shared" ref="W9:AB9" si="0">W10+W11</f>
        <v>977.67513729643599</v>
      </c>
      <c r="X9" s="370" t="n">
        <f t="shared" si="0"/>
        <v>940.78100363779447</v>
      </c>
      <c r="Y9" s="370" t="n">
        <f t="shared" si="0"/>
        <v>904.44826684833311</v>
      </c>
      <c r="Z9" s="370" t="n">
        <f t="shared" si="0"/>
        <v>878.60380932212297</v>
      </c>
      <c r="AA9" s="370" t="n">
        <f t="shared" si="0"/>
        <v>871.92448058800346</v>
      </c>
      <c r="AB9" s="370" t="n">
        <f t="shared" si="0"/>
        <v>860.21522639497641</v>
      </c>
      <c r="AC9" s="370" t="n">
        <f>AC10+AC11</f>
        <v>862.40623466656484</v>
      </c>
      <c r="AD9" s="370" t="n">
        <f>AD10+AD11</f>
        <v>280.59753920000003</v>
      </c>
      <c r="AE9" s="370"/>
      <c r="AF9" s="370"/>
      <c r="AG9" s="370"/>
      <c r="AH9" s="431"/>
      <c r="AI9" s="465"/>
    </row>
    <row r="10" ht="27.65" customHeight="1">
      <c r="B10" s="471" t="s">
        <v>133</v>
      </c>
      <c r="C10" s="274" t="s">
        <v>339</v>
      </c>
      <c r="D10" s="416" t="n">
        <f>'Haver Pivoted'!GO40</f>
        <v>390.53500000000003</v>
      </c>
      <c r="E10" s="96" t="n">
        <f>'Haver Pivoted'!GP40</f>
        <v>407.62099999999998</v>
      </c>
      <c r="F10" s="96" t="n">
        <f>'Haver Pivoted'!GQ40</f>
        <v>416.459</v>
      </c>
      <c r="G10" s="96" t="n">
        <f>'Haver Pivoted'!GR40</f>
        <v>418.661</v>
      </c>
      <c r="H10" s="96" t="n">
        <f>'Haver Pivoted'!GS40</f>
        <v>411.69499999999999</v>
      </c>
      <c r="I10" s="96" t="n">
        <f>'Haver Pivoted'!GT40</f>
        <v>428.30799999999999</v>
      </c>
      <c r="J10" s="96" t="n">
        <f>'Haver Pivoted'!GU40</f>
        <v>506.81599999999997</v>
      </c>
      <c r="K10" s="96" t="n">
        <f>'Haver Pivoted'!GV40</f>
        <v>484.78</v>
      </c>
      <c r="L10" s="96" t="n">
        <f>'Haver Pivoted'!GW40</f>
        <v>500.25799999999998</v>
      </c>
      <c r="M10" s="96" t="n">
        <f>'Haver Pivoted'!GX40</f>
        <v>509.42099999999999</v>
      </c>
      <c r="N10" s="96" t="n">
        <f>'Haver Pivoted'!GY40</f>
        <v>527.01700000000005</v>
      </c>
      <c r="O10" s="96" t="n">
        <f>'Haver Pivoted'!GZ40</f>
        <v>542.85299999999995</v>
      </c>
      <c r="P10" s="96" t="n">
        <f>'Haver Pivoted'!HA40</f>
        <v>553.86500000000001</v>
      </c>
      <c r="Q10" s="96" t="n">
        <f>'Haver Pivoted'!HB40</f>
        <v>592.26700000000005</v>
      </c>
      <c r="R10" s="96" t="n">
        <f>'Haver Pivoted'!HC40</f>
        <v>590.13</v>
      </c>
      <c r="S10" s="365" t="n">
        <f>'Haver Pivoted'!HD40</f>
        <v>605.63699999999994</v>
      </c>
      <c r="T10" s="365" t="n">
        <f>'Haver Pivoted'!HE40</f>
        <v>604.82500000000005</v>
      </c>
      <c r="U10" s="365" t="n">
        <f>'Haver Pivoted'!HF40</f>
        <v>627.72799999999995</v>
      </c>
      <c r="V10" s="365" t="n">
        <f>'Haver Pivoted'!HG40</f>
        <v>636.476</v>
      </c>
      <c r="W10" s="371" t="n">
        <f>Medicaid!W28</f>
        <v>631.91970306607141</v>
      </c>
      <c r="X10" s="371" t="n">
        <f>Medicaid!X28</f>
        <v>617.92916260775132</v>
      </c>
      <c r="Y10" s="371" t="n">
        <f>Medicaid!Y28</f>
        <v>604.21882009123237</v>
      </c>
      <c r="Z10" s="371" t="n">
        <f>Medicaid!Z28</f>
        <v>594.97332932212294</v>
      </c>
      <c r="AA10" s="371" t="n">
        <f>Medicaid!AA28</f>
        <v>585.86930898842422</v>
      </c>
      <c r="AB10" s="371" t="n">
        <f>Medicaid!AB28</f>
        <v>585.58747172373148</v>
      </c>
      <c r="AC10" s="371" t="n">
        <f>Medicaid!AC28</f>
        <v>585.30577003918017</v>
      </c>
      <c r="AD10" s="371" t="n">
        <f>Medicaid!AH28</f>
        <v>0</v>
      </c>
      <c r="AE10" s="371"/>
      <c r="AF10" s="371"/>
      <c r="AG10" s="371"/>
      <c r="AH10" s="399"/>
      <c r="AI10" s="452"/>
    </row>
    <row r="11" ht="17.25" customHeight="1">
      <c r="B11" s="269" t="s">
        <v>340</v>
      </c>
      <c r="C11" s="274"/>
      <c r="D11" s="416" t="n">
        <f t="shared" ref="D11:G11" si="1">D9-D10</f>
        <v>197.26499999999993</v>
      </c>
      <c r="E11" s="96" t="n">
        <f t="shared" si="1"/>
        <v>184.779</v>
      </c>
      <c r="F11" s="96" t="n">
        <f t="shared" si="1"/>
        <v>199.041</v>
      </c>
      <c r="G11" s="96" t="n">
        <f t="shared" si="1"/>
        <v>191.73899999999998</v>
      </c>
      <c r="H11" s="96" t="n">
        <f>H9-H10</f>
        <v>205.80500000000001</v>
      </c>
      <c r="I11" s="96" t="n">
        <f t="shared" ref="I11:N11" si="2">I9-I10</f>
        <v>210.29200000000003</v>
      </c>
      <c r="J11" s="96" t="n">
        <f t="shared" si="2"/>
        <v>888.18399999999997</v>
      </c>
      <c r="K11" s="96" t="n">
        <f t="shared" si="2"/>
        <v>252.32000000000005</v>
      </c>
      <c r="L11" s="96" t="n">
        <f t="shared" si="2"/>
        <v>244.54199999999997</v>
      </c>
      <c r="M11" s="96" t="n">
        <f t="shared" si="2"/>
        <v>275.67900000000003</v>
      </c>
      <c r="N11" s="96" t="n">
        <f t="shared" si="2"/>
        <v>1126.683</v>
      </c>
      <c r="O11" s="96" t="n">
        <f t="shared" ref="O11:T11" si="3">O9-O10</f>
        <v>542.14700000000005</v>
      </c>
      <c r="P11" s="96" t="n">
        <f t="shared" si="3"/>
        <v>370.83500000000004</v>
      </c>
      <c r="Q11" s="96" t="n">
        <f t="shared" si="3"/>
        <v>347.73299999999995</v>
      </c>
      <c r="R11" s="96" t="n">
        <f t="shared" si="3"/>
        <v>370.37</v>
      </c>
      <c r="S11" s="365" t="n">
        <f t="shared" si="3"/>
        <v>347.76300000000003</v>
      </c>
      <c r="T11" s="365" t="n">
        <f t="shared" si="3"/>
        <v>348.47499999999991</v>
      </c>
      <c r="U11" s="365" t="n">
        <f>U9-U10</f>
        <v>352.67200000000003</v>
      </c>
      <c r="V11" s="365" t="n">
        <f>V9-V10</f>
        <v>343.42399999999998</v>
      </c>
      <c r="W11" s="371" t="n">
        <f t="shared" ref="W11:AB11" si="4">SUM(W12:W20)</f>
        <v>345.75543423036459</v>
      </c>
      <c r="X11" s="371" t="n">
        <f t="shared" si="4"/>
        <v>322.85184103004315</v>
      </c>
      <c r="Y11" s="371" t="n">
        <f t="shared" si="4"/>
        <v>300.22944675710067</v>
      </c>
      <c r="Z11" s="371" t="n">
        <f t="shared" si="4"/>
        <v>283.63048000000003</v>
      </c>
      <c r="AA11" s="371" t="n">
        <f t="shared" si="4"/>
        <v>286.05517159957924</v>
      </c>
      <c r="AB11" s="371" t="n">
        <f t="shared" si="4"/>
        <v>274.62775467124493</v>
      </c>
      <c r="AC11" s="371" t="n">
        <f>SUM(AC12:AC20)</f>
        <v>277.10046462738472</v>
      </c>
      <c r="AD11" s="371" t="n">
        <f>SUM(AD12:AD20)</f>
        <v>280.59753920000003</v>
      </c>
      <c r="AE11" s="371"/>
      <c r="AF11" s="371"/>
      <c r="AG11" s="371"/>
      <c r="AH11" s="399"/>
      <c r="AI11" s="452"/>
    </row>
    <row r="12" ht="16.399999999999999" customHeight="1">
      <c r="B12" s="407" t="s">
        <v>149</v>
      </c>
      <c r="C12" s="80" t="s">
        <v>341</v>
      </c>
      <c r="D12" s="477"/>
      <c r="E12" s="80"/>
      <c r="F12" s="80"/>
      <c r="G12" s="80"/>
      <c r="H12" s="96"/>
      <c r="I12" s="96"/>
      <c r="J12" s="96" t="n">
        <f>'Haver Pivoted'!GU56</f>
        <v>597.9</v>
      </c>
      <c r="K12" s="96"/>
      <c r="L12" s="96"/>
      <c r="M12" s="96"/>
      <c r="N12" s="96"/>
      <c r="O12" s="78" t="n">
        <v>0</v>
      </c>
      <c r="P12" s="78" t="n">
        <v>0</v>
      </c>
      <c r="Q12" s="78" t="n">
        <v>0</v>
      </c>
      <c r="R12" s="78" t="n">
        <v>0</v>
      </c>
      <c r="S12" s="78" t="n">
        <v>0</v>
      </c>
      <c r="T12" s="78" t="n">
        <v>0</v>
      </c>
      <c r="U12" s="78" t="n">
        <v>0</v>
      </c>
      <c r="V12" s="366" t="n">
        <v>0</v>
      </c>
      <c r="W12" s="371" t="n">
        <v>0</v>
      </c>
      <c r="X12" s="371" t="n">
        <v>0</v>
      </c>
      <c r="Y12" s="371" t="n">
        <v>0</v>
      </c>
      <c r="Z12" s="371" t="n">
        <v>0</v>
      </c>
      <c r="AA12" s="371" t="n">
        <v>0</v>
      </c>
      <c r="AB12" s="371" t="n">
        <v>0</v>
      </c>
      <c r="AC12" s="371" t="n">
        <v>0</v>
      </c>
      <c r="AD12" s="371" t="n">
        <v>0</v>
      </c>
      <c r="AE12" s="371"/>
      <c r="AF12" s="371"/>
      <c r="AG12" s="371"/>
      <c r="AH12" s="399" t="n">
        <f t="shared" ref="AH12:AH17" si="5">SUM(I12:Y12)/4</f>
        <v>149.47499999999999</v>
      </c>
      <c r="AI12" s="452" t="n">
        <f>AH26</f>
        <v>150</v>
      </c>
    </row>
    <row r="13">
      <c r="B13" s="407" t="s">
        <v>150</v>
      </c>
      <c r="C13" s="80" t="s">
        <v>342</v>
      </c>
      <c r="D13" s="477"/>
      <c r="E13" s="80"/>
      <c r="F13" s="80"/>
      <c r="G13" s="80"/>
      <c r="H13" s="96"/>
      <c r="I13" s="96"/>
      <c r="J13" s="96" t="n">
        <f>'Haver Pivoted'!GU57</f>
        <v>28.4</v>
      </c>
      <c r="K13" s="96" t="n">
        <f>'Haver Pivoted'!GV57</f>
        <v>15.8</v>
      </c>
      <c r="L13" s="96" t="n">
        <f>'Haver Pivoted'!GW57</f>
        <v>15.2</v>
      </c>
      <c r="M13" s="96" t="n">
        <f>'Haver Pivoted'!GX57</f>
        <v>28.9</v>
      </c>
      <c r="N13" s="96" t="n">
        <f>'Haver Pivoted'!GY57</f>
        <v>67.599999999999994</v>
      </c>
      <c r="O13" s="96" t="n">
        <f>'Haver Pivoted'!GZ57</f>
        <v>80.7</v>
      </c>
      <c r="P13" s="96" t="n">
        <f>'Haver Pivoted'!HA57</f>
        <v>87.2</v>
      </c>
      <c r="Q13" s="96" t="n">
        <f>'Haver Pivoted'!HB57</f>
        <v>72.400000000000006</v>
      </c>
      <c r="R13" s="96" t="n">
        <f>'Haver Pivoted'!HC57</f>
        <v>85.9</v>
      </c>
      <c r="S13" s="365" t="n">
        <f>'Haver Pivoted'!HD57</f>
        <v>68.3</v>
      </c>
      <c r="T13" s="365" t="n">
        <f>'Haver Pivoted'!HE57</f>
        <v>64</v>
      </c>
      <c r="U13" s="368" t="n">
        <f>U27+U31+U37</f>
        <v>60.929333333333297</v>
      </c>
      <c r="V13" s="368" t="n">
        <f t="shared" ref="V13:AD13" si="6">V27+V31+V37</f>
        <v>60.929333333333297</v>
      </c>
      <c r="W13" s="368" t="n">
        <f t="shared" si="6"/>
        <v>60.929333333333297</v>
      </c>
      <c r="X13" s="368" t="n">
        <f t="shared" si="6"/>
        <v>54.244333333333302</v>
      </c>
      <c r="Y13" s="368" t="n">
        <f t="shared" si="6"/>
        <v>50.911000000000001</v>
      </c>
      <c r="Z13" s="368" t="n">
        <f t="shared" si="6"/>
        <v>31.911000000000001</v>
      </c>
      <c r="AA13" s="368" t="n">
        <f t="shared" si="6"/>
        <v>31.911000000000001</v>
      </c>
      <c r="AB13" s="368" t="n">
        <f t="shared" si="6"/>
        <v>23.099</v>
      </c>
      <c r="AC13" s="368" t="n">
        <f t="shared" si="6"/>
        <v>23.099</v>
      </c>
      <c r="AD13" s="368" t="n">
        <f t="shared" si="6"/>
        <v>23.099</v>
      </c>
      <c r="AE13" s="368"/>
      <c r="AF13" s="368"/>
      <c r="AG13" s="368"/>
      <c r="AH13" s="399" t="n">
        <f t="shared" si="5"/>
        <v>225.58583333333326</v>
      </c>
      <c r="AI13" s="452" t="n">
        <f>AH27+AH31+AH37</f>
        <v>225.76349999999994</v>
      </c>
      <c r="AJ13" s="84" t="n">
        <f>SUM(J13:R13)/4</f>
        <v>120.52500000000001</v>
      </c>
    </row>
    <row r="14">
      <c r="B14" s="407" t="s">
        <v>152</v>
      </c>
      <c r="C14" s="77" t="s">
        <v>307</v>
      </c>
      <c r="D14" s="403"/>
      <c r="E14" s="77"/>
      <c r="F14" s="77"/>
      <c r="G14" s="77"/>
      <c r="H14" s="96"/>
      <c r="I14" s="96"/>
      <c r="J14" s="96" t="n">
        <f>'Haver Pivoted'!GU58</f>
        <v>64.400000000000006</v>
      </c>
      <c r="K14" s="96" t="n">
        <f>'Haver Pivoted'!GV58</f>
        <v>23.4</v>
      </c>
      <c r="L14" s="96" t="n">
        <f>'Haver Pivoted'!GW58</f>
        <v>13.8</v>
      </c>
      <c r="M14" s="96" t="n">
        <f>'Haver Pivoted'!GX58</f>
        <v>12</v>
      </c>
      <c r="N14" s="96" t="n">
        <f>'Haver Pivoted'!GY58</f>
        <v>7.5</v>
      </c>
      <c r="O14" s="96" t="n">
        <f>'Haver Pivoted'!GZ58</f>
        <v>10.5</v>
      </c>
      <c r="P14" s="96" t="n">
        <f>'Haver Pivoted'!HA58</f>
        <v>18</v>
      </c>
      <c r="Q14" s="96" t="n">
        <f>'Haver Pivoted'!HB58</f>
        <v>15</v>
      </c>
      <c r="R14" s="96" t="n">
        <f>'Haver Pivoted'!HC58</f>
        <v>11.2</v>
      </c>
      <c r="S14" s="365" t="n">
        <f>'Haver Pivoted'!HD58</f>
        <v>7.5</v>
      </c>
      <c r="T14" s="365" t="n">
        <f>'Haver Pivoted'!HE58</f>
        <v>6.2</v>
      </c>
      <c r="U14" s="365" t="n">
        <f>'Haver Pivoted'!HF58</f>
        <v>0</v>
      </c>
      <c r="V14" s="365" t="n">
        <f>'Haver Pivoted'!HG58</f>
        <v>0</v>
      </c>
      <c r="W14" s="371" t="n">
        <f>'Provider Relief (expired)'!W12</f>
        <v>0</v>
      </c>
      <c r="X14" s="371" t="n">
        <f>'Provider Relief (expired)'!X12</f>
        <v>0</v>
      </c>
      <c r="Y14" s="371" t="n">
        <f>'Provider Relief (expired)'!Y12</f>
        <v>0</v>
      </c>
      <c r="Z14" s="371" t="n">
        <f>'Provider Relief (expired)'!Z12</f>
        <v>0</v>
      </c>
      <c r="AA14" s="371" t="n">
        <f>'Provider Relief (expired)'!AA12</f>
        <v>0</v>
      </c>
      <c r="AB14" s="371" t="n">
        <f>'Provider Relief (expired)'!AB12</f>
        <v>0</v>
      </c>
      <c r="AC14" s="371" t="n">
        <f>'Provider Relief (expired)'!AC12</f>
        <v>0</v>
      </c>
      <c r="AD14" s="371" t="n">
        <f>'Provider Relief (expired)'!AD12</f>
        <v>0</v>
      </c>
      <c r="AE14" s="371"/>
      <c r="AF14" s="371"/>
      <c r="AG14" s="371"/>
      <c r="AH14" s="399" t="n">
        <f t="shared" si="5"/>
        <v>47.375</v>
      </c>
      <c r="AI14" s="452" t="n">
        <f>AH28+AH32+AH38</f>
        <v>34.125000000000007</v>
      </c>
    </row>
    <row r="15" ht="15.75" customHeight="1">
      <c r="B15" s="407" t="s">
        <v>343</v>
      </c>
      <c r="C15" s="77"/>
      <c r="D15" s="403"/>
      <c r="E15" s="77"/>
      <c r="F15" s="77"/>
      <c r="G15" s="77"/>
      <c r="H15" s="96"/>
      <c r="I15" s="96"/>
      <c r="J15" s="96"/>
      <c r="K15" s="96"/>
      <c r="L15" s="96"/>
      <c r="M15" s="96" t="n">
        <f>M30</f>
        <v>9.6666666666666661</v>
      </c>
      <c r="N15" s="78" t="n">
        <f t="shared" ref="N15:AC15" si="7">N30</f>
        <v>9.6666666666666661</v>
      </c>
      <c r="O15" s="78" t="n">
        <f t="shared" si="7"/>
        <v>9.6666666666666661</v>
      </c>
      <c r="P15" s="78" t="n">
        <f>P30</f>
        <v>9.6666666666666661</v>
      </c>
      <c r="Q15" s="78" t="n">
        <f>Q30</f>
        <v>9.6666666666666661</v>
      </c>
      <c r="R15" s="78" t="n">
        <f t="shared" si="7"/>
        <v>9.6666666666666661</v>
      </c>
      <c r="S15" s="78" t="n">
        <f t="shared" si="7"/>
        <v>9.6666666666666661</v>
      </c>
      <c r="T15" s="78" t="n">
        <f t="shared" si="7"/>
        <v>9.6666666666666661</v>
      </c>
      <c r="U15" s="366" t="n">
        <f t="shared" si="7"/>
        <v>9.6666666666666661</v>
      </c>
      <c r="V15" s="366" t="n">
        <f t="shared" si="7"/>
        <v>9.6666666666666661</v>
      </c>
      <c r="W15" s="371" t="n">
        <f t="shared" si="7"/>
        <v>9.6666666666666661</v>
      </c>
      <c r="X15" s="371" t="n">
        <f t="shared" si="7"/>
        <v>9.6666666666666661</v>
      </c>
      <c r="Y15" s="371" t="n">
        <f t="shared" si="7"/>
        <v>0</v>
      </c>
      <c r="Z15" s="371" t="n">
        <f t="shared" si="7"/>
        <v>0</v>
      </c>
      <c r="AA15" s="371" t="n">
        <f t="shared" si="7"/>
        <v>0</v>
      </c>
      <c r="AB15" s="371" t="n">
        <f t="shared" si="7"/>
        <v>0</v>
      </c>
      <c r="AC15" s="371" t="n">
        <f t="shared" si="7"/>
        <v>0</v>
      </c>
      <c r="AD15" s="371" t="n">
        <f t="shared" ref="AD15" si="8">AD30</f>
        <v>0</v>
      </c>
      <c r="AE15" s="371"/>
      <c r="AF15" s="371"/>
      <c r="AG15" s="371"/>
      <c r="AH15" s="399" t="n">
        <f t="shared" si="5"/>
        <v>29.000000000000004</v>
      </c>
      <c r="AI15" s="453" t="n">
        <f>AH30</f>
        <v>29.000000000000004</v>
      </c>
      <c r="AJ15" s="419" t="s">
        <v>344</v>
      </c>
      <c r="AK15" s="419"/>
      <c r="AL15" s="419"/>
    </row>
    <row r="16" ht="31.4" customHeight="1">
      <c r="B16" s="407" t="s">
        <v>345</v>
      </c>
      <c r="C16" s="77"/>
      <c r="D16" s="403"/>
      <c r="E16" s="77"/>
      <c r="F16" s="77"/>
      <c r="G16" s="77"/>
      <c r="H16" s="96"/>
      <c r="I16" s="96"/>
      <c r="J16" s="96"/>
      <c r="K16" s="96"/>
      <c r="L16" s="96"/>
      <c r="M16" s="96" t="n">
        <f>M34+M33</f>
        <v>12</v>
      </c>
      <c r="N16" s="78" t="n">
        <f>N34+N33</f>
        <v>12</v>
      </c>
      <c r="O16" s="78" t="n">
        <f>O34+O33</f>
        <v>12</v>
      </c>
      <c r="P16" s="78" t="n">
        <f t="shared" ref="P16:AC16" si="9">P34+P33</f>
        <v>12</v>
      </c>
      <c r="Q16" s="78" t="n">
        <f t="shared" si="9"/>
        <v>12</v>
      </c>
      <c r="R16" s="78" t="n">
        <f t="shared" si="9"/>
        <v>12</v>
      </c>
      <c r="S16" s="78" t="n">
        <f t="shared" si="9"/>
        <v>12</v>
      </c>
      <c r="T16" s="78" t="n">
        <f t="shared" si="9"/>
        <v>12</v>
      </c>
      <c r="U16" s="366" t="n">
        <f t="shared" si="9"/>
        <v>12</v>
      </c>
      <c r="V16" s="366" t="n">
        <f t="shared" si="9"/>
        <v>12</v>
      </c>
      <c r="W16" s="371" t="n">
        <f t="shared" si="9"/>
        <v>12</v>
      </c>
      <c r="X16" s="371" t="n">
        <f t="shared" si="9"/>
        <v>12</v>
      </c>
      <c r="Y16" s="371" t="n">
        <f t="shared" si="9"/>
        <v>0</v>
      </c>
      <c r="Z16" s="371" t="n">
        <f t="shared" si="9"/>
        <v>0</v>
      </c>
      <c r="AA16" s="371" t="n">
        <f t="shared" si="9"/>
        <v>0</v>
      </c>
      <c r="AB16" s="371" t="n">
        <f t="shared" si="9"/>
        <v>0</v>
      </c>
      <c r="AC16" s="371" t="n">
        <f t="shared" si="9"/>
        <v>0</v>
      </c>
      <c r="AD16" s="371" t="n">
        <f t="shared" ref="AD16" si="10">AD34+AD33</f>
        <v>0</v>
      </c>
      <c r="AE16" s="371"/>
      <c r="AF16" s="371"/>
      <c r="AG16" s="371"/>
      <c r="AH16" s="399" t="n">
        <f t="shared" si="5"/>
        <v>36</v>
      </c>
      <c r="AI16" s="452" t="n">
        <f>SUM(AH33:AH34)+AH39</f>
        <v>130.3365</v>
      </c>
      <c r="AJ16" s="419" t="s">
        <v>346</v>
      </c>
      <c r="AK16" s="419"/>
      <c r="AL16" s="419"/>
    </row>
    <row r="17">
      <c r="B17" s="407" t="s">
        <v>347</v>
      </c>
      <c r="C17" s="77"/>
      <c r="D17" s="403"/>
      <c r="E17" s="77"/>
      <c r="F17" s="77"/>
      <c r="G17" s="77"/>
      <c r="H17" s="96"/>
      <c r="I17" s="96"/>
      <c r="J17" s="96"/>
      <c r="K17" s="96"/>
      <c r="L17" s="96"/>
      <c r="M17" s="96"/>
      <c r="N17" s="78" t="n">
        <f>N39</f>
        <v>59.256</v>
      </c>
      <c r="O17" s="78" t="n">
        <f>O39</f>
        <v>59.256</v>
      </c>
      <c r="P17" s="78" t="n">
        <f>P39</f>
        <v>35.671000000000006</v>
      </c>
      <c r="Q17" s="78" t="n">
        <f>Q39</f>
        <v>35.671000000000006</v>
      </c>
      <c r="R17" s="78" t="n">
        <f t="shared" ref="R17:AC17" si="11">R39</f>
        <v>35.671000000000006</v>
      </c>
      <c r="S17" s="78" t="n">
        <f t="shared" si="11"/>
        <v>35.671000000000006</v>
      </c>
      <c r="T17" s="78" t="n">
        <f t="shared" si="11"/>
        <v>24.216000000000001</v>
      </c>
      <c r="U17" s="366" t="n">
        <f t="shared" si="11"/>
        <v>24.216000000000001</v>
      </c>
      <c r="V17" s="366" t="n">
        <f t="shared" si="11"/>
        <v>24.216000000000001</v>
      </c>
      <c r="W17" s="371" t="n">
        <f t="shared" si="11"/>
        <v>24.216000000000001</v>
      </c>
      <c r="X17" s="371" t="n">
        <f t="shared" si="11"/>
        <v>9.6430000000000007</v>
      </c>
      <c r="Y17" s="371" t="n">
        <f t="shared" si="11"/>
        <v>9.6430000000000007</v>
      </c>
      <c r="Z17" s="371" t="n">
        <f t="shared" si="11"/>
        <v>9.6430000000000007</v>
      </c>
      <c r="AA17" s="371" t="n">
        <f t="shared" si="11"/>
        <v>9.6430000000000007</v>
      </c>
      <c r="AB17" s="371" t="n">
        <f t="shared" si="11"/>
        <v>4.5789999999999997</v>
      </c>
      <c r="AC17" s="371" t="n">
        <f t="shared" si="11"/>
        <v>4.5789999999999997</v>
      </c>
      <c r="AD17" s="371" t="n">
        <f t="shared" ref="AD17" si="12">AD39</f>
        <v>4.5789999999999997</v>
      </c>
      <c r="AE17" s="371"/>
      <c r="AF17" s="371"/>
      <c r="AG17" s="371"/>
      <c r="AH17" s="399" t="n">
        <f t="shared" si="5"/>
        <v>94.336500000000001</v>
      </c>
      <c r="AI17" s="452"/>
      <c r="AJ17" s="419"/>
      <c r="AK17" s="419"/>
      <c r="AL17" s="419"/>
    </row>
    <row r="18" ht="54" customHeight="1">
      <c r="B18" s="459" t="s">
        <v>784</v>
      </c>
      <c r="C18" s="77"/>
      <c r="D18" s="403"/>
      <c r="E18" s="77"/>
      <c r="F18" s="77"/>
      <c r="G18" s="77"/>
      <c r="H18" s="96"/>
      <c r="I18" s="96"/>
      <c r="J18" s="96"/>
      <c r="K18" s="96"/>
      <c r="L18" s="96"/>
      <c r="M18" s="96"/>
      <c r="N18" s="78" t="n">
        <v>-40</v>
      </c>
      <c r="O18" s="78" t="n">
        <v>-40</v>
      </c>
      <c r="P18" s="78" t="n">
        <f>-51</f>
        <v>-51</v>
      </c>
      <c r="Q18" s="78" t="n">
        <f>-51</f>
        <v>-51</v>
      </c>
      <c r="R18" s="78" t="n">
        <v>-51</v>
      </c>
      <c r="S18" s="78" t="n">
        <f>-51</f>
        <v>-51</v>
      </c>
      <c r="T18" s="78" t="n">
        <v>0</v>
      </c>
      <c r="U18" s="366" t="n">
        <v>0</v>
      </c>
      <c r="V18" s="366" t="n">
        <v>0</v>
      </c>
      <c r="W18" s="371" t="n">
        <v>0</v>
      </c>
      <c r="X18" s="371" t="n">
        <v>-4</v>
      </c>
      <c r="Y18" s="371" t="n">
        <v>-4</v>
      </c>
      <c r="Z18" s="371" t="n">
        <v>-4</v>
      </c>
      <c r="AA18" s="371" t="n">
        <v>-4</v>
      </c>
      <c r="AB18" s="371" t="n">
        <v>-4</v>
      </c>
      <c r="AC18" s="371" t="n">
        <v>-4</v>
      </c>
      <c r="AD18" s="371" t="n">
        <v>-3</v>
      </c>
      <c r="AE18" s="371" t="n">
        <v>0</v>
      </c>
      <c r="AF18" s="371" t="n">
        <v>0</v>
      </c>
      <c r="AG18" s="371" t="n">
        <v>0</v>
      </c>
      <c r="AH18" s="399"/>
      <c r="AI18" s="452"/>
      <c r="AJ18" s="419"/>
      <c r="AK18" s="419"/>
      <c r="AL18" s="419"/>
    </row>
    <row r="19" ht="15.75" customHeight="1">
      <c r="B19" s="407" t="s">
        <v>348</v>
      </c>
      <c r="C19" s="80" t="s">
        <v>349</v>
      </c>
      <c r="D19" s="403"/>
      <c r="E19" s="77"/>
      <c r="F19" s="77"/>
      <c r="G19" s="77"/>
      <c r="H19" s="96"/>
      <c r="I19" s="96"/>
      <c r="J19" s="96"/>
      <c r="K19" s="96" t="n">
        <f>'Haver Pivoted'!GV56</f>
        <v>0</v>
      </c>
      <c r="L19" s="96" t="n">
        <f>'Haver Pivoted'!GW56</f>
        <v>0</v>
      </c>
      <c r="M19" s="96" t="n">
        <f>'Haver Pivoted'!GX56</f>
        <v>0</v>
      </c>
      <c r="N19" s="96" t="n">
        <f>'Haver Pivoted'!GY56</f>
        <v>785.9</v>
      </c>
      <c r="O19" s="96" t="n">
        <f>'Haver Pivoted'!GZ56</f>
        <v>187.9</v>
      </c>
      <c r="P19" s="96" t="n">
        <f>'Haver Pivoted'!HA56</f>
        <v>9.1999999999999993</v>
      </c>
      <c r="Q19" s="96" t="n">
        <f>'Haver Pivoted'!HB56</f>
        <v>0.6</v>
      </c>
      <c r="R19" s="96" t="n">
        <f>'Haver Pivoted'!HC56</f>
        <v>0</v>
      </c>
      <c r="S19" s="365" t="n">
        <f>'Haver Pivoted'!HD56</f>
        <v>0</v>
      </c>
      <c r="T19" s="365" t="n">
        <f>'Haver Pivoted'!HE56</f>
        <v>0</v>
      </c>
      <c r="U19" s="365" t="n">
        <f>'Haver Pivoted'!HF56</f>
        <v>0</v>
      </c>
      <c r="V19" s="365" t="n">
        <f>'Haver Pivoted'!HG56</f>
        <v>0</v>
      </c>
      <c r="W19" s="362" t="n">
        <f t="shared" ref="W19:AC19" si="13">W36</f>
        <v>0</v>
      </c>
      <c r="X19" s="362" t="n">
        <f t="shared" si="13"/>
        <v>0</v>
      </c>
      <c r="Y19" s="362" t="n">
        <f t="shared" si="13"/>
        <v>0</v>
      </c>
      <c r="Z19" s="362" t="n">
        <f t="shared" si="13"/>
        <v>0</v>
      </c>
      <c r="AA19" s="362" t="n">
        <f t="shared" si="13"/>
        <v>0</v>
      </c>
      <c r="AB19" s="362" t="n">
        <f t="shared" si="13"/>
        <v>0</v>
      </c>
      <c r="AC19" s="362" t="n">
        <f t="shared" si="13"/>
        <v>0</v>
      </c>
      <c r="AD19" s="362" t="n">
        <f t="shared" ref="AD19" si="14">AD36</f>
        <v>0</v>
      </c>
      <c r="AE19" s="362" t="n">
        <v>0</v>
      </c>
      <c r="AF19" s="362" t="n">
        <v>0</v>
      </c>
      <c r="AG19" s="362" t="n">
        <v>0</v>
      </c>
      <c r="AH19" s="399" t="n">
        <f>SUM(I19:Y19)/4</f>
        <v>245.9</v>
      </c>
      <c r="AI19" s="452" t="n">
        <f>AH36</f>
        <v>362.04999999999995</v>
      </c>
      <c r="AJ19" s="442"/>
      <c r="AL19" s="419"/>
    </row>
    <row r="20" ht="15.75" customHeight="1">
      <c r="A20" s="421"/>
      <c r="B20" s="420" t="s">
        <v>350</v>
      </c>
      <c r="C20" s="434"/>
      <c r="D20" s="432" t="n">
        <f t="shared" ref="D20:T20" si="15">D11-SUM(D12:D19)</f>
        <v>197.26499999999993</v>
      </c>
      <c r="E20" s="434" t="n">
        <f t="shared" si="15"/>
        <v>184.779</v>
      </c>
      <c r="F20" s="434" t="n">
        <f t="shared" si="15"/>
        <v>199.041</v>
      </c>
      <c r="G20" s="434" t="n">
        <f t="shared" si="15"/>
        <v>191.73899999999998</v>
      </c>
      <c r="H20" s="434" t="n">
        <f t="shared" si="15"/>
        <v>205.80500000000001</v>
      </c>
      <c r="I20" s="434" t="n">
        <f t="shared" si="15"/>
        <v>210.29200000000003</v>
      </c>
      <c r="J20" s="434" t="n">
        <f t="shared" si="15"/>
        <v>197.48400000000004</v>
      </c>
      <c r="K20" s="434" t="n">
        <f t="shared" si="15"/>
        <v>213.12000000000006</v>
      </c>
      <c r="L20" s="434" t="n">
        <f t="shared" si="15"/>
        <v>215.54199999999997</v>
      </c>
      <c r="M20" s="434" t="n">
        <f t="shared" si="15"/>
        <v>213.11233333333337</v>
      </c>
      <c r="N20" s="434" t="n">
        <f t="shared" si="15"/>
        <v>224.76033333333339</v>
      </c>
      <c r="O20" s="434" t="n">
        <f t="shared" si="15"/>
        <v>222.12433333333337</v>
      </c>
      <c r="P20" s="434" t="n">
        <f t="shared" si="15"/>
        <v>250.09733333333338</v>
      </c>
      <c r="Q20" s="434" t="n">
        <f t="shared" si="15"/>
        <v>253.39533333333327</v>
      </c>
      <c r="R20" s="434" t="n">
        <f t="shared" si="15"/>
        <v>266.9323333333333</v>
      </c>
      <c r="S20" s="409" t="n">
        <f t="shared" si="15"/>
        <v>265.62533333333334</v>
      </c>
      <c r="T20" s="409" t="n">
        <f t="shared" si="15"/>
        <v>232.39233333333323</v>
      </c>
      <c r="U20" s="369" t="n">
        <f>U11-SUM(U12:U19)</f>
        <v>245.86000000000007</v>
      </c>
      <c r="V20" s="369" t="n">
        <f>V11-SUM(V12:V19)</f>
        <v>236.61200000000002</v>
      </c>
      <c r="W20" s="370" t="n">
        <f t="shared" ref="W20:AC20" si="16">V20*(1.04)^0.25</f>
        <v>238.94343423036463</v>
      </c>
      <c r="X20" s="370" t="n">
        <f t="shared" si="16"/>
        <v>241.2978410300432</v>
      </c>
      <c r="Y20" s="370" t="n">
        <f t="shared" si="16"/>
        <v>243.67544675710067</v>
      </c>
      <c r="Z20" s="370" t="n">
        <f t="shared" si="16"/>
        <v>246.07648</v>
      </c>
      <c r="AA20" s="370" t="n">
        <f t="shared" si="16"/>
        <v>248.50117159957921</v>
      </c>
      <c r="AB20" s="370" t="n">
        <f t="shared" si="16"/>
        <v>250.94975467124493</v>
      </c>
      <c r="AC20" s="370" t="n">
        <f t="shared" si="16"/>
        <v>253.4224646273847</v>
      </c>
      <c r="AD20" s="370" t="n">
        <f>AC20*(1.04)^0.25</f>
        <v>255.9195392</v>
      </c>
      <c r="AE20" s="370" t="n">
        <f t="shared" ref="AE20:AG20" si="17">AD20*(1.04)^0.25</f>
        <v>258.44121846356239</v>
      </c>
      <c r="AF20" s="370" t="n">
        <f t="shared" si="17"/>
        <v>260.98774485809474</v>
      </c>
      <c r="AG20" s="370" t="n">
        <f t="shared" si="17"/>
        <v>263.55936321248009</v>
      </c>
      <c r="AH20" s="457"/>
      <c r="AI20" s="454"/>
      <c r="AJ20" s="419" t="s">
        <v>351</v>
      </c>
      <c r="AK20" s="419"/>
      <c r="AL20" s="419"/>
    </row>
    <row r="21" ht="15.75" customHeight="1">
      <c r="A21" s="9"/>
      <c r="B21" s="379"/>
      <c r="C21" s="77"/>
      <c r="D21" s="77"/>
      <c r="E21" s="77"/>
      <c r="F21" s="77"/>
      <c r="G21" s="77"/>
      <c r="H21" s="77"/>
      <c r="I21" s="77"/>
      <c r="J21" s="77"/>
      <c r="K21" s="77"/>
      <c r="L21" s="77"/>
      <c r="M21" s="77"/>
      <c r="N21" s="77"/>
      <c r="O21" s="429"/>
      <c r="P21" s="77"/>
      <c r="Q21" s="273"/>
      <c r="R21" s="273"/>
      <c r="S21" s="273"/>
      <c r="T21" s="273"/>
      <c r="U21" s="273"/>
      <c r="V21" s="273"/>
      <c r="W21" s="273"/>
      <c r="X21" s="273"/>
      <c r="Y21" s="273"/>
      <c r="Z21" s="273"/>
      <c r="AA21" s="273"/>
      <c r="AB21" s="273"/>
      <c r="AC21" s="273"/>
      <c r="AD21" s="273"/>
      <c r="AE21" s="273"/>
      <c r="AF21" s="273"/>
      <c r="AG21" s="273"/>
      <c r="AH21" s="273"/>
      <c r="AI21" s="424"/>
      <c r="AJ21" s="419"/>
      <c r="AK21" s="419"/>
      <c r="AL21" s="419"/>
    </row>
    <row r="22">
      <c r="C22" s="77"/>
      <c r="D22" s="77"/>
      <c r="E22" s="425"/>
      <c r="F22" s="77"/>
      <c r="G22" s="77"/>
      <c r="H22" s="77"/>
      <c r="I22" s="77"/>
      <c r="J22" s="77"/>
      <c r="K22" s="77"/>
      <c r="L22" s="77"/>
      <c r="M22" s="77"/>
      <c r="N22" s="77"/>
      <c r="P22" s="77"/>
      <c r="Q22" s="77"/>
      <c r="R22" s="77"/>
      <c r="S22" s="77"/>
      <c r="T22" s="77"/>
      <c r="U22" s="77"/>
      <c r="V22" s="77"/>
      <c r="W22" s="77"/>
      <c r="X22" s="77"/>
      <c r="Y22" s="77"/>
      <c r="Z22" s="77"/>
      <c r="AA22" s="77"/>
      <c r="AB22" s="77"/>
      <c r="AC22" s="77"/>
      <c r="AD22" s="77"/>
      <c r="AE22" s="77"/>
      <c r="AF22" s="77"/>
      <c r="AG22" s="77"/>
      <c r="AH22" s="77"/>
      <c r="AI22" s="77"/>
    </row>
    <row r="23">
      <c r="B23" s="449" t="s">
        <v>352</v>
      </c>
      <c r="C23" s="77"/>
      <c r="D23" s="77"/>
      <c r="E23" s="77"/>
      <c r="F23" s="77"/>
      <c r="G23" s="77"/>
      <c r="H23" s="77"/>
      <c r="I23" s="77"/>
      <c r="J23" s="77"/>
      <c r="K23" s="77"/>
      <c r="L23" s="77"/>
      <c r="M23" s="77"/>
      <c r="N23" s="77"/>
      <c r="O23" s="77"/>
      <c r="P23" s="77"/>
      <c r="Q23" s="77"/>
      <c r="R23" s="77"/>
      <c r="S23" s="77"/>
      <c r="T23" s="77"/>
      <c r="U23" s="77"/>
      <c r="V23" s="77"/>
      <c r="W23" s="77"/>
      <c r="X23" s="77"/>
      <c r="Y23" s="77"/>
      <c r="Z23" s="77"/>
      <c r="AA23" s="77"/>
      <c r="AB23" s="77"/>
      <c r="AC23" s="77"/>
      <c r="AD23" s="77"/>
      <c r="AE23" s="77"/>
      <c r="AF23" s="77"/>
      <c r="AG23" s="77"/>
      <c r="AH23" s="77"/>
      <c r="AI23" s="77"/>
    </row>
    <row r="24" ht="27" customHeight="1">
      <c r="B24" s="350" t="s">
        <v>353</v>
      </c>
      <c r="C24" s="351"/>
      <c r="D24" s="352"/>
      <c r="E24" s="352"/>
      <c r="F24" s="352"/>
      <c r="G24" s="352"/>
      <c r="H24" s="352"/>
      <c r="I24" s="352"/>
      <c r="J24" s="352"/>
      <c r="K24" s="352"/>
      <c r="L24" s="352"/>
      <c r="M24" s="352"/>
      <c r="N24" s="352"/>
      <c r="O24" s="352"/>
      <c r="P24" s="352"/>
      <c r="Q24" s="352"/>
      <c r="R24" s="352"/>
      <c r="S24" s="352"/>
      <c r="T24" s="352"/>
      <c r="U24" s="352"/>
      <c r="V24" s="352"/>
      <c r="W24" s="352"/>
      <c r="X24" s="352"/>
      <c r="Y24" s="352"/>
      <c r="Z24" s="352"/>
      <c r="AA24" s="352"/>
      <c r="AB24" s="352"/>
      <c r="AC24" s="353"/>
      <c r="AD24" s="385"/>
      <c r="AE24" s="385"/>
      <c r="AF24" s="385"/>
      <c r="AG24" s="385"/>
      <c r="AH24" s="384" t="s">
        <v>335</v>
      </c>
      <c r="AI24" s="455"/>
    </row>
    <row r="25" ht="17.899999999999999" customHeight="1">
      <c r="B25" s="462" t="s">
        <v>354</v>
      </c>
      <c r="C25" s="77"/>
      <c r="D25" s="473"/>
      <c r="E25" s="463"/>
      <c r="F25" s="463"/>
      <c r="G25" s="463"/>
      <c r="H25" s="460"/>
      <c r="I25" s="460"/>
      <c r="J25" s="417" t="n">
        <f>SUM(J26:J28)</f>
        <v>692.8</v>
      </c>
      <c r="K25" s="417" t="n">
        <f t="shared" ref="K25:P25" si="18">SUM(K26:K28)</f>
        <v>39.200000000000003</v>
      </c>
      <c r="L25" s="417" t="n">
        <f t="shared" si="18"/>
        <v>29</v>
      </c>
      <c r="M25" s="417" t="n">
        <f t="shared" si="18"/>
        <v>27</v>
      </c>
      <c r="N25" s="417" t="n">
        <f t="shared" si="18"/>
        <v>18</v>
      </c>
      <c r="O25" s="417" t="n">
        <f t="shared" si="18"/>
        <v>0</v>
      </c>
      <c r="P25" s="397" t="n">
        <f t="shared" si="18"/>
        <v>0</v>
      </c>
      <c r="Q25" s="417"/>
      <c r="R25" s="417"/>
      <c r="S25" s="417"/>
      <c r="T25" s="458"/>
      <c r="U25" s="458"/>
      <c r="V25" s="458"/>
      <c r="W25" s="458"/>
      <c r="X25" s="458"/>
      <c r="Y25" s="458"/>
      <c r="Z25" s="458"/>
      <c r="AA25" s="458"/>
      <c r="AB25" s="458"/>
      <c r="AC25" s="382"/>
      <c r="AD25" s="362"/>
      <c r="AE25" s="362"/>
      <c r="AF25" s="362"/>
      <c r="AG25" s="362"/>
      <c r="AH25" s="399" t="n">
        <f t="shared" ref="AH25:AH39" si="19">SUM(I25:Y25)/4</f>
        <v>201.5</v>
      </c>
      <c r="AI25" s="267" t="s">
        <v>355</v>
      </c>
      <c r="AJ25" s="268"/>
    </row>
    <row r="26">
      <c r="B26" s="422" t="s">
        <v>149</v>
      </c>
      <c r="C26" s="77"/>
      <c r="D26" s="403"/>
      <c r="E26" s="77"/>
      <c r="F26" s="77"/>
      <c r="G26" s="77"/>
      <c r="H26" s="78"/>
      <c r="I26" s="78"/>
      <c r="J26" s="386" t="n">
        <f>C46*4</f>
        <v>600</v>
      </c>
      <c r="K26" s="386"/>
      <c r="L26" s="386"/>
      <c r="M26" s="386"/>
      <c r="N26" s="386"/>
      <c r="O26" s="386"/>
      <c r="P26" s="400"/>
      <c r="Q26" s="386"/>
      <c r="R26" s="386"/>
      <c r="S26" s="386"/>
      <c r="T26" s="362"/>
      <c r="U26" s="362"/>
      <c r="V26" s="362"/>
      <c r="W26" s="362"/>
      <c r="X26" s="362"/>
      <c r="Y26" s="362"/>
      <c r="Z26" s="362"/>
      <c r="AA26" s="362"/>
      <c r="AB26" s="362"/>
      <c r="AC26" s="362"/>
      <c r="AD26" s="362"/>
      <c r="AE26" s="362"/>
      <c r="AF26" s="362"/>
      <c r="AG26" s="362"/>
      <c r="AH26" s="399" t="n">
        <f t="shared" si="19"/>
        <v>150</v>
      </c>
      <c r="AI26" s="386"/>
    </row>
    <row r="27" ht="15" customHeight="1">
      <c r="B27" s="422" t="s">
        <v>150</v>
      </c>
      <c r="C27" s="77"/>
      <c r="D27" s="403"/>
      <c r="E27" s="77"/>
      <c r="F27" s="77"/>
      <c r="G27" s="77"/>
      <c r="H27" s="78"/>
      <c r="I27" s="78"/>
      <c r="J27" s="386" t="n">
        <v>28.4</v>
      </c>
      <c r="K27" s="386" t="n">
        <v>15.8</v>
      </c>
      <c r="L27" s="386" t="n">
        <v>15.2</v>
      </c>
      <c r="M27" s="386" t="n">
        <v>10.9</v>
      </c>
      <c r="N27" s="386" t="n">
        <v>18</v>
      </c>
      <c r="O27" s="386"/>
      <c r="P27" s="400"/>
      <c r="Q27" s="386"/>
      <c r="R27" s="386"/>
      <c r="S27" s="386" t="n">
        <v>20</v>
      </c>
      <c r="T27" s="418" t="n">
        <v>10</v>
      </c>
      <c r="U27" s="362"/>
      <c r="V27" s="362"/>
      <c r="W27" s="362"/>
      <c r="X27" s="362"/>
      <c r="Y27" s="362"/>
      <c r="Z27" s="362"/>
      <c r="AA27" s="362"/>
      <c r="AB27" s="362"/>
      <c r="AC27" s="362"/>
      <c r="AD27" s="362"/>
      <c r="AE27" s="362"/>
      <c r="AF27" s="362"/>
      <c r="AG27" s="362"/>
      <c r="AH27" s="399" t="n">
        <f t="shared" si="19"/>
        <v>29.575000000000003</v>
      </c>
      <c r="AI27" s="386"/>
    </row>
    <row r="28">
      <c r="B28" s="422" t="s">
        <v>152</v>
      </c>
      <c r="C28" s="77"/>
      <c r="D28" s="403"/>
      <c r="E28" s="77"/>
      <c r="F28" s="77"/>
      <c r="G28" s="77"/>
      <c r="H28" s="78"/>
      <c r="I28" s="78"/>
      <c r="J28" s="274" t="n">
        <v>64.400000000000006</v>
      </c>
      <c r="K28" s="274" t="n">
        <v>23.4</v>
      </c>
      <c r="L28" s="274" t="n">
        <v>13.8</v>
      </c>
      <c r="M28" s="274" t="n">
        <v>16.100000000000001</v>
      </c>
      <c r="N28" s="386"/>
      <c r="O28" s="386"/>
      <c r="P28" s="400"/>
      <c r="Q28" s="386"/>
      <c r="R28" s="386"/>
      <c r="S28" s="386"/>
      <c r="T28" s="362"/>
      <c r="U28" s="362"/>
      <c r="V28" s="362"/>
      <c r="W28" s="362"/>
      <c r="X28" s="362"/>
      <c r="Y28" s="362"/>
      <c r="Z28" s="362"/>
      <c r="AA28" s="362"/>
      <c r="AB28" s="362"/>
      <c r="AC28" s="362"/>
      <c r="AD28" s="362"/>
      <c r="AE28" s="362"/>
      <c r="AF28" s="362"/>
      <c r="AG28" s="362"/>
      <c r="AH28" s="399" t="n">
        <f t="shared" si="19"/>
        <v>29.425000000000004</v>
      </c>
      <c r="AI28" s="386"/>
    </row>
    <row r="29" ht="16.5" customHeight="1">
      <c r="B29" s="462" t="s">
        <v>356</v>
      </c>
      <c r="C29" s="77"/>
      <c r="D29" s="403"/>
      <c r="E29" s="77"/>
      <c r="F29" s="77"/>
      <c r="G29" s="77"/>
      <c r="H29" s="78"/>
      <c r="I29" s="78"/>
      <c r="J29" s="78"/>
      <c r="K29" s="78"/>
      <c r="L29" s="78"/>
      <c r="M29" s="386" t="n">
        <f>SUM(M30:M34)</f>
        <v>43</v>
      </c>
      <c r="N29" s="386" t="n">
        <f t="shared" ref="N29:AD29" si="20">SUM(N30:N34)</f>
        <v>70</v>
      </c>
      <c r="O29" s="386" t="n">
        <f t="shared" si="20"/>
        <v>59.999999999999964</v>
      </c>
      <c r="P29" s="400" t="n">
        <f t="shared" si="20"/>
        <v>50</v>
      </c>
      <c r="Q29" s="386" t="n">
        <f t="shared" si="20"/>
        <v>44.999999999999964</v>
      </c>
      <c r="R29" s="386" t="n">
        <f t="shared" si="20"/>
        <v>44.999999999999964</v>
      </c>
      <c r="S29" s="386" t="n">
        <f t="shared" si="20"/>
        <v>44.999999999999964</v>
      </c>
      <c r="T29" s="362" t="n">
        <f t="shared" si="20"/>
        <v>44.999999999999964</v>
      </c>
      <c r="U29" s="362" t="n">
        <f t="shared" si="20"/>
        <v>44.999999999999964</v>
      </c>
      <c r="V29" s="362" t="n">
        <f t="shared" si="20"/>
        <v>44.999999999999964</v>
      </c>
      <c r="W29" s="362" t="n">
        <f t="shared" si="20"/>
        <v>44.999999999999964</v>
      </c>
      <c r="X29" s="362" t="n">
        <f t="shared" si="20"/>
        <v>44.999999999999964</v>
      </c>
      <c r="Y29" s="362" t="n">
        <f t="shared" si="20"/>
        <v>19</v>
      </c>
      <c r="Z29" s="362" t="n">
        <f t="shared" si="20"/>
        <v>0</v>
      </c>
      <c r="AA29" s="362" t="n">
        <f t="shared" si="20"/>
        <v>0</v>
      </c>
      <c r="AB29" s="362" t="n">
        <f t="shared" si="20"/>
        <v>0</v>
      </c>
      <c r="AC29" s="362" t="n">
        <f t="shared" si="20"/>
        <v>0</v>
      </c>
      <c r="AD29" s="362" t="n">
        <f t="shared" si="20"/>
        <v>0</v>
      </c>
      <c r="AE29" s="362"/>
      <c r="AF29" s="362"/>
      <c r="AG29" s="362"/>
      <c r="AH29" s="399" t="n">
        <f t="shared" si="19"/>
        <v>150.49999999999991</v>
      </c>
      <c r="AI29" s="267" t="s">
        <v>357</v>
      </c>
      <c r="AJ29" s="268"/>
    </row>
    <row r="30">
      <c r="B30" s="422" t="s">
        <v>343</v>
      </c>
      <c r="C30" s="77"/>
      <c r="D30" s="403"/>
      <c r="E30" s="77"/>
      <c r="F30" s="77"/>
      <c r="G30" s="77"/>
      <c r="H30" s="78"/>
      <c r="I30" s="78"/>
      <c r="J30" s="78"/>
      <c r="K30" s="78"/>
      <c r="L30" s="78"/>
      <c r="M30" s="386" t="n">
        <f>C49/12*4</f>
        <v>9.6666666666666661</v>
      </c>
      <c r="N30" s="386" t="n">
        <f>M30</f>
        <v>9.6666666666666661</v>
      </c>
      <c r="O30" s="386" t="n">
        <f t="shared" ref="O30:X30" si="21">N30</f>
        <v>9.6666666666666661</v>
      </c>
      <c r="P30" s="400" t="n">
        <f t="shared" si="21"/>
        <v>9.6666666666666661</v>
      </c>
      <c r="Q30" s="386" t="n">
        <f t="shared" si="21"/>
        <v>9.6666666666666661</v>
      </c>
      <c r="R30" s="386" t="n">
        <f t="shared" si="21"/>
        <v>9.6666666666666661</v>
      </c>
      <c r="S30" s="386" t="n">
        <f t="shared" si="21"/>
        <v>9.6666666666666661</v>
      </c>
      <c r="T30" s="362" t="n">
        <f t="shared" si="21"/>
        <v>9.6666666666666661</v>
      </c>
      <c r="U30" s="362" t="n">
        <f t="shared" si="21"/>
        <v>9.6666666666666661</v>
      </c>
      <c r="V30" s="362" t="n">
        <f t="shared" si="21"/>
        <v>9.6666666666666661</v>
      </c>
      <c r="W30" s="362" t="n">
        <f t="shared" si="21"/>
        <v>9.6666666666666661</v>
      </c>
      <c r="X30" s="362" t="n">
        <f t="shared" si="21"/>
        <v>9.6666666666666661</v>
      </c>
      <c r="Y30" s="371"/>
      <c r="Z30" s="371"/>
      <c r="AA30" s="371"/>
      <c r="AB30" s="371"/>
      <c r="AC30" s="371"/>
      <c r="AD30" s="371"/>
      <c r="AE30" s="371"/>
      <c r="AF30" s="371"/>
      <c r="AG30" s="371"/>
      <c r="AH30" s="399" t="n">
        <f t="shared" si="19"/>
        <v>29.000000000000004</v>
      </c>
      <c r="AI30" s="267"/>
      <c r="AJ30" s="268"/>
    </row>
    <row r="31" ht="41.9" customHeight="1">
      <c r="B31" s="422" t="s">
        <v>150</v>
      </c>
      <c r="C31" s="77"/>
      <c r="D31" s="403"/>
      <c r="E31" s="77"/>
      <c r="F31" s="77"/>
      <c r="G31" s="77"/>
      <c r="H31" s="78"/>
      <c r="I31" s="78"/>
      <c r="J31" s="78"/>
      <c r="K31" s="78"/>
      <c r="L31" s="78"/>
      <c r="M31" s="446" t="n">
        <f>C60/12*4 - 7</f>
        <v>20.333333333333332</v>
      </c>
      <c r="N31" s="446" t="n">
        <f>C60/12*4 + 20</f>
        <v>47.333333333333329</v>
      </c>
      <c r="O31" s="446" t="n">
        <v>37.3333333333333</v>
      </c>
      <c r="P31" s="474" t="n">
        <v>27.333333333333332</v>
      </c>
      <c r="Q31" s="446" t="n">
        <v>22.3333333333333</v>
      </c>
      <c r="R31" s="446" t="n">
        <v>22.3333333333333</v>
      </c>
      <c r="S31" s="446" t="n">
        <v>22.3333333333333</v>
      </c>
      <c r="T31" s="383" t="n">
        <v>22.3333333333333</v>
      </c>
      <c r="U31" s="383" t="n">
        <v>22.3333333333333</v>
      </c>
      <c r="V31" s="383" t="n">
        <v>22.3333333333333</v>
      </c>
      <c r="W31" s="383" t="n">
        <v>22.3333333333333</v>
      </c>
      <c r="X31" s="383" t="n">
        <v>22.3333333333333</v>
      </c>
      <c r="Y31" s="383" t="n">
        <v>19</v>
      </c>
      <c r="Z31" s="383"/>
      <c r="AA31" s="383"/>
      <c r="AB31" s="383"/>
      <c r="AC31" s="383"/>
      <c r="AD31" s="383"/>
      <c r="AE31" s="383"/>
      <c r="AF31" s="383"/>
      <c r="AG31" s="383"/>
      <c r="AH31" s="399" t="n">
        <f t="shared" si="19"/>
        <v>82.499999999999943</v>
      </c>
      <c r="AI31" s="469" t="s">
        <v>358</v>
      </c>
    </row>
    <row r="32">
      <c r="B32" s="422" t="s">
        <v>152</v>
      </c>
      <c r="C32" s="77"/>
      <c r="D32" s="403"/>
      <c r="E32" s="77"/>
      <c r="F32" s="77"/>
      <c r="G32" s="77"/>
      <c r="H32" s="78"/>
      <c r="I32" s="78"/>
      <c r="J32" s="78"/>
      <c r="K32" s="78"/>
      <c r="L32" s="78"/>
      <c r="M32" s="386" t="n">
        <f>C61/12*4</f>
        <v>1</v>
      </c>
      <c r="N32" s="386" t="n">
        <f>C61/12*4</f>
        <v>1</v>
      </c>
      <c r="O32" s="386" t="n">
        <f t="shared" ref="O32:X32" si="22">$C$61/12*4</f>
        <v>1</v>
      </c>
      <c r="P32" s="400" t="n">
        <f t="shared" si="22"/>
        <v>1</v>
      </c>
      <c r="Q32" s="386" t="n">
        <f t="shared" si="22"/>
        <v>1</v>
      </c>
      <c r="R32" s="386" t="n">
        <f t="shared" si="22"/>
        <v>1</v>
      </c>
      <c r="S32" s="386" t="n">
        <f t="shared" si="22"/>
        <v>1</v>
      </c>
      <c r="T32" s="362" t="n">
        <f t="shared" si="22"/>
        <v>1</v>
      </c>
      <c r="U32" s="362" t="n">
        <f t="shared" si="22"/>
        <v>1</v>
      </c>
      <c r="V32" s="362" t="n">
        <f t="shared" si="22"/>
        <v>1</v>
      </c>
      <c r="W32" s="362" t="n">
        <f t="shared" si="22"/>
        <v>1</v>
      </c>
      <c r="X32" s="362" t="n">
        <f t="shared" si="22"/>
        <v>1</v>
      </c>
      <c r="Y32" s="371"/>
      <c r="Z32" s="371"/>
      <c r="AA32" s="371"/>
      <c r="AB32" s="371"/>
      <c r="AC32" s="371"/>
      <c r="AD32" s="371"/>
      <c r="AE32" s="371"/>
      <c r="AF32" s="371"/>
      <c r="AG32" s="371"/>
      <c r="AH32" s="399" t="n">
        <f t="shared" si="19"/>
        <v>3</v>
      </c>
      <c r="AI32" s="78"/>
    </row>
    <row r="33" ht="13.4" customHeight="1">
      <c r="B33" s="422" t="s">
        <v>359</v>
      </c>
      <c r="C33" s="77"/>
      <c r="D33" s="403"/>
      <c r="E33" s="77"/>
      <c r="F33" s="77"/>
      <c r="G33" s="77"/>
      <c r="H33" s="78"/>
      <c r="I33" s="78"/>
      <c r="J33" s="78"/>
      <c r="K33" s="78"/>
      <c r="L33" s="78"/>
      <c r="M33" s="386" t="n">
        <f t="shared" ref="M33:X33" si="23">$C$62/12*4</f>
        <v>11.333333333333334</v>
      </c>
      <c r="N33" s="386" t="n">
        <f t="shared" si="23"/>
        <v>11.333333333333334</v>
      </c>
      <c r="O33" s="386" t="n">
        <f t="shared" si="23"/>
        <v>11.333333333333334</v>
      </c>
      <c r="P33" s="400" t="n">
        <f t="shared" si="23"/>
        <v>11.333333333333334</v>
      </c>
      <c r="Q33" s="386" t="n">
        <f t="shared" si="23"/>
        <v>11.333333333333334</v>
      </c>
      <c r="R33" s="386" t="n">
        <f t="shared" si="23"/>
        <v>11.333333333333334</v>
      </c>
      <c r="S33" s="386" t="n">
        <f t="shared" si="23"/>
        <v>11.333333333333334</v>
      </c>
      <c r="T33" s="362" t="n">
        <f t="shared" si="23"/>
        <v>11.333333333333334</v>
      </c>
      <c r="U33" s="362" t="n">
        <f t="shared" si="23"/>
        <v>11.333333333333334</v>
      </c>
      <c r="V33" s="362" t="n">
        <f t="shared" si="23"/>
        <v>11.333333333333334</v>
      </c>
      <c r="W33" s="362" t="n">
        <f t="shared" si="23"/>
        <v>11.333333333333334</v>
      </c>
      <c r="X33" s="362" t="n">
        <f t="shared" si="23"/>
        <v>11.333333333333334</v>
      </c>
      <c r="Y33" s="371"/>
      <c r="Z33" s="371"/>
      <c r="AA33" s="371"/>
      <c r="AB33" s="371"/>
      <c r="AC33" s="371"/>
      <c r="AD33" s="371"/>
      <c r="AE33" s="371"/>
      <c r="AF33" s="371"/>
      <c r="AG33" s="371"/>
      <c r="AH33" s="399" t="n">
        <f t="shared" si="19"/>
        <v>33.999999999999993</v>
      </c>
      <c r="AI33" s="78"/>
    </row>
    <row r="34" ht="29.25" customHeight="1">
      <c r="B34" s="422" t="s">
        <v>360</v>
      </c>
      <c r="C34" s="77"/>
      <c r="D34" s="403"/>
      <c r="E34" s="77"/>
      <c r="F34" s="77"/>
      <c r="G34" s="77"/>
      <c r="H34" s="78"/>
      <c r="I34" s="78"/>
      <c r="J34" s="78"/>
      <c r="K34" s="78"/>
      <c r="L34" s="78"/>
      <c r="M34" s="386" t="n">
        <f t="shared" ref="M34:X34" si="24">$C$63/12*4</f>
        <v>0.66666666666666663</v>
      </c>
      <c r="N34" s="386" t="n">
        <f t="shared" si="24"/>
        <v>0.66666666666666663</v>
      </c>
      <c r="O34" s="386" t="n">
        <f t="shared" si="24"/>
        <v>0.66666666666666663</v>
      </c>
      <c r="P34" s="400" t="n">
        <f t="shared" si="24"/>
        <v>0.66666666666666663</v>
      </c>
      <c r="Q34" s="386" t="n">
        <f t="shared" si="24"/>
        <v>0.66666666666666663</v>
      </c>
      <c r="R34" s="386" t="n">
        <f t="shared" si="24"/>
        <v>0.66666666666666663</v>
      </c>
      <c r="S34" s="386" t="n">
        <f t="shared" si="24"/>
        <v>0.66666666666666663</v>
      </c>
      <c r="T34" s="362" t="n">
        <f t="shared" si="24"/>
        <v>0.66666666666666663</v>
      </c>
      <c r="U34" s="362" t="n">
        <f t="shared" si="24"/>
        <v>0.66666666666666663</v>
      </c>
      <c r="V34" s="362" t="n">
        <f t="shared" si="24"/>
        <v>0.66666666666666663</v>
      </c>
      <c r="W34" s="362" t="n">
        <f t="shared" si="24"/>
        <v>0.66666666666666663</v>
      </c>
      <c r="X34" s="362" t="n">
        <f t="shared" si="24"/>
        <v>0.66666666666666663</v>
      </c>
      <c r="Y34" s="371"/>
      <c r="Z34" s="371"/>
      <c r="AA34" s="371"/>
      <c r="AB34" s="371"/>
      <c r="AC34" s="371"/>
      <c r="AD34" s="371"/>
      <c r="AE34" s="371"/>
      <c r="AF34" s="371"/>
      <c r="AG34" s="371"/>
      <c r="AH34" s="399" t="n">
        <f t="shared" si="19"/>
        <v>2</v>
      </c>
      <c r="AI34" s="78"/>
    </row>
    <row r="35" ht="44.25" customHeight="1">
      <c r="B35" s="462" t="s">
        <v>361</v>
      </c>
      <c r="C35" s="77"/>
      <c r="D35" s="403"/>
      <c r="E35" s="77"/>
      <c r="F35" s="77"/>
      <c r="G35" s="77"/>
      <c r="H35" s="78"/>
      <c r="I35" s="78"/>
      <c r="J35" s="78"/>
      <c r="K35" s="78"/>
      <c r="L35" s="78"/>
      <c r="M35" s="386"/>
      <c r="N35" s="386" t="n">
        <f t="shared" ref="N35:AD35" si="25">SUM(N36:N40)</f>
        <v>954.03959999999972</v>
      </c>
      <c r="O35" s="386" t="n">
        <f t="shared" si="25"/>
        <v>85.500399999999999</v>
      </c>
      <c r="P35" s="400" t="n">
        <f t="shared" si="25"/>
        <v>83.481000000000009</v>
      </c>
      <c r="Q35" s="386" t="n">
        <f t="shared" si="25"/>
        <v>662.76099999999997</v>
      </c>
      <c r="R35" s="386" t="n">
        <f t="shared" si="25"/>
        <v>83.481000000000009</v>
      </c>
      <c r="S35" s="386" t="n">
        <f t="shared" si="25"/>
        <v>83.481000000000009</v>
      </c>
      <c r="T35" s="362" t="n">
        <f t="shared" si="25"/>
        <v>62.811999999999998</v>
      </c>
      <c r="U35" s="362" t="n">
        <f t="shared" si="25"/>
        <v>62.811999999999998</v>
      </c>
      <c r="V35" s="362" t="n">
        <f t="shared" si="25"/>
        <v>62.811999999999998</v>
      </c>
      <c r="W35" s="362" t="n">
        <f t="shared" si="25"/>
        <v>62.811999999999998</v>
      </c>
      <c r="X35" s="362" t="n">
        <f t="shared" si="25"/>
        <v>41.554000000000002</v>
      </c>
      <c r="Y35" s="362" t="n">
        <f t="shared" si="25"/>
        <v>41.554000000000002</v>
      </c>
      <c r="Z35" s="362" t="n">
        <f t="shared" si="25"/>
        <v>41.554000000000002</v>
      </c>
      <c r="AA35" s="362" t="n">
        <f t="shared" si="25"/>
        <v>41.554000000000002</v>
      </c>
      <c r="AB35" s="362" t="n">
        <f t="shared" si="25"/>
        <v>27.678000000000001</v>
      </c>
      <c r="AC35" s="362" t="n">
        <f t="shared" si="25"/>
        <v>27.678000000000001</v>
      </c>
      <c r="AD35" s="362" t="n">
        <f t="shared" si="25"/>
        <v>27.678000000000001</v>
      </c>
      <c r="AE35" s="362"/>
      <c r="AF35" s="362"/>
      <c r="AG35" s="362"/>
      <c r="AH35" s="399" t="n">
        <f t="shared" si="19"/>
        <v>571.77499999999986</v>
      </c>
      <c r="AI35" s="267" t="s">
        <v>362</v>
      </c>
      <c r="AJ35" s="268"/>
    </row>
    <row r="36" ht="17.899999999999999" customHeight="1">
      <c r="B36" s="422" t="s">
        <v>348</v>
      </c>
      <c r="C36" s="77"/>
      <c r="D36" s="403"/>
      <c r="E36" s="77"/>
      <c r="F36" s="77"/>
      <c r="G36" s="77"/>
      <c r="H36" s="78"/>
      <c r="I36" s="78"/>
      <c r="J36" s="78"/>
      <c r="K36" s="78"/>
      <c r="L36" s="78"/>
      <c r="M36" s="386"/>
      <c r="N36" s="386" t="n">
        <f>0.6*C65*4</f>
        <v>868.91999999999985</v>
      </c>
      <c r="O36" s="386"/>
      <c r="P36" s="400"/>
      <c r="Q36" s="386" t="n">
        <f>0.4*C65*4</f>
        <v>579.28</v>
      </c>
      <c r="R36" s="386"/>
      <c r="S36" s="386"/>
      <c r="T36" s="362"/>
      <c r="U36" s="362"/>
      <c r="V36" s="362"/>
      <c r="W36" s="362"/>
      <c r="X36" s="362"/>
      <c r="Y36" s="362"/>
      <c r="Z36" s="362"/>
      <c r="AA36" s="362"/>
      <c r="AB36" s="362"/>
      <c r="AC36" s="362"/>
      <c r="AD36" s="362"/>
      <c r="AE36" s="362"/>
      <c r="AF36" s="362"/>
      <c r="AG36" s="362"/>
      <c r="AH36" s="399" t="n">
        <f t="shared" si="19"/>
        <v>362.04999999999995</v>
      </c>
      <c r="AI36" s="442" t="s">
        <v>363</v>
      </c>
      <c r="AJ36" s="442"/>
    </row>
    <row r="37">
      <c r="B37" s="422" t="s">
        <v>150</v>
      </c>
      <c r="C37" s="77"/>
      <c r="D37" s="403"/>
      <c r="E37" s="77"/>
      <c r="F37" s="77"/>
      <c r="G37" s="77"/>
      <c r="H37" s="78"/>
      <c r="I37" s="78"/>
      <c r="J37" s="78"/>
      <c r="K37" s="78"/>
      <c r="L37" s="78"/>
      <c r="M37" s="386"/>
      <c r="N37" s="386" t="n">
        <f>'ARP Quarterly'!D9</f>
        <v>24.693999999999999</v>
      </c>
      <c r="O37" s="386" t="n">
        <f>'ARP Quarterly'!E9</f>
        <v>24.693999999999999</v>
      </c>
      <c r="P37" s="400" t="n">
        <f>'ARP Quarterly'!F9</f>
        <v>46.79</v>
      </c>
      <c r="Q37" s="386" t="n">
        <f>'ARP Quarterly'!G9</f>
        <v>46.79</v>
      </c>
      <c r="R37" s="386" t="n">
        <f>'ARP Quarterly'!H9</f>
        <v>46.79</v>
      </c>
      <c r="S37" s="386" t="n">
        <f>'ARP Quarterly'!I9</f>
        <v>46.79</v>
      </c>
      <c r="T37" s="362" t="n">
        <f>'ARP Quarterly'!J9</f>
        <v>38.595999999999997</v>
      </c>
      <c r="U37" s="362" t="n">
        <f>'ARP Quarterly'!K9</f>
        <v>38.595999999999997</v>
      </c>
      <c r="V37" s="362" t="n">
        <f>'ARP Quarterly'!L9</f>
        <v>38.595999999999997</v>
      </c>
      <c r="W37" s="362" t="n">
        <f>'ARP Quarterly'!M9</f>
        <v>38.595999999999997</v>
      </c>
      <c r="X37" s="362" t="n">
        <f>'ARP Quarterly'!N9</f>
        <v>31.911000000000001</v>
      </c>
      <c r="Y37" s="362" t="n">
        <f>'ARP Quarterly'!O9</f>
        <v>31.911000000000001</v>
      </c>
      <c r="Z37" s="362" t="n">
        <f>'ARP Quarterly'!P9</f>
        <v>31.911000000000001</v>
      </c>
      <c r="AA37" s="362" t="n">
        <f>'ARP Quarterly'!Q9</f>
        <v>31.911000000000001</v>
      </c>
      <c r="AB37" s="362" t="n">
        <f>'ARP Quarterly'!R9</f>
        <v>23.099</v>
      </c>
      <c r="AC37" s="362" t="n">
        <f>'ARP Quarterly'!S9</f>
        <v>23.099</v>
      </c>
      <c r="AD37" s="362" t="n">
        <f>'ARP Quarterly'!T9</f>
        <v>23.099</v>
      </c>
      <c r="AE37" s="362"/>
      <c r="AF37" s="362"/>
      <c r="AG37" s="362"/>
      <c r="AH37" s="399" t="n">
        <f t="shared" si="19"/>
        <v>113.68849999999999</v>
      </c>
      <c r="AI37" s="386"/>
    </row>
    <row r="38">
      <c r="B38" s="422" t="s">
        <v>152</v>
      </c>
      <c r="C38" s="77"/>
      <c r="D38" s="403"/>
      <c r="E38" s="77"/>
      <c r="F38" s="77"/>
      <c r="G38" s="77"/>
      <c r="H38" s="78"/>
      <c r="I38" s="78"/>
      <c r="J38" s="78"/>
      <c r="K38" s="78"/>
      <c r="L38" s="78"/>
      <c r="M38" s="386"/>
      <c r="N38" s="386" t="n">
        <f>'ARP Quarterly'!D14</f>
        <v>1.1696</v>
      </c>
      <c r="O38" s="386" t="n">
        <f>'ARP Quarterly'!E14</f>
        <v>1.5503999999999998</v>
      </c>
      <c r="P38" s="400" t="n">
        <f>'ARP Quarterly'!F14</f>
        <v>1.02</v>
      </c>
      <c r="Q38" s="386" t="n">
        <f>'ARP Quarterly'!G14</f>
        <v>1.02</v>
      </c>
      <c r="R38" s="386" t="n">
        <f>'ARP Quarterly'!H14</f>
        <v>1.02</v>
      </c>
      <c r="S38" s="386" t="n">
        <f>'ARP Quarterly'!I14</f>
        <v>1.02</v>
      </c>
      <c r="T38" s="362" t="n">
        <f>'ARP Quarterly'!J14</f>
        <v>0</v>
      </c>
      <c r="U38" s="362" t="n">
        <f>'ARP Quarterly'!K14</f>
        <v>0</v>
      </c>
      <c r="V38" s="362" t="n">
        <f>'ARP Quarterly'!L14</f>
        <v>0</v>
      </c>
      <c r="W38" s="362" t="n">
        <f>'ARP Quarterly'!M14</f>
        <v>0</v>
      </c>
      <c r="X38" s="362" t="n">
        <f>'ARP Quarterly'!N14</f>
        <v>0</v>
      </c>
      <c r="Y38" s="362" t="n">
        <f>'ARP Quarterly'!O14</f>
        <v>0</v>
      </c>
      <c r="Z38" s="362" t="n">
        <f>'ARP Quarterly'!P14</f>
        <v>0</v>
      </c>
      <c r="AA38" s="362" t="n">
        <f>'ARP Quarterly'!Q14</f>
        <v>0</v>
      </c>
      <c r="AB38" s="362" t="n">
        <f>'ARP Quarterly'!R14</f>
        <v>0</v>
      </c>
      <c r="AC38" s="362" t="n">
        <f>'ARP Quarterly'!S14</f>
        <v>0</v>
      </c>
      <c r="AD38" s="362" t="n">
        <f>'ARP Quarterly'!T14</f>
        <v>0</v>
      </c>
      <c r="AE38" s="362"/>
      <c r="AF38" s="362"/>
      <c r="AG38" s="362"/>
      <c r="AH38" s="399" t="n">
        <f t="shared" si="19"/>
        <v>1.6999999999999997</v>
      </c>
      <c r="AI38" s="386"/>
    </row>
    <row r="39">
      <c r="B39" s="422" t="s">
        <v>364</v>
      </c>
      <c r="C39" s="77"/>
      <c r="D39" s="403"/>
      <c r="E39" s="77"/>
      <c r="F39" s="77"/>
      <c r="G39" s="77"/>
      <c r="H39" s="78"/>
      <c r="I39" s="78"/>
      <c r="J39" s="78"/>
      <c r="K39" s="78"/>
      <c r="L39" s="78"/>
      <c r="M39" s="386"/>
      <c r="N39" s="386" t="n">
        <f>'ARP Quarterly'!D10</f>
        <v>59.256</v>
      </c>
      <c r="O39" s="386" t="n">
        <f>'ARP Quarterly'!E10</f>
        <v>59.256</v>
      </c>
      <c r="P39" s="400" t="n">
        <f>'ARP Quarterly'!F10</f>
        <v>35.671000000000006</v>
      </c>
      <c r="Q39" s="386" t="n">
        <f>'ARP Quarterly'!G10</f>
        <v>35.671000000000006</v>
      </c>
      <c r="R39" s="386" t="n">
        <f>'ARP Quarterly'!H10</f>
        <v>35.671000000000006</v>
      </c>
      <c r="S39" s="386" t="n">
        <f>'ARP Quarterly'!I10</f>
        <v>35.671000000000006</v>
      </c>
      <c r="T39" s="362" t="n">
        <f>'ARP Quarterly'!J10</f>
        <v>24.216000000000001</v>
      </c>
      <c r="U39" s="362" t="n">
        <f>'ARP Quarterly'!K10</f>
        <v>24.216000000000001</v>
      </c>
      <c r="V39" s="362" t="n">
        <f>'ARP Quarterly'!L10</f>
        <v>24.216000000000001</v>
      </c>
      <c r="W39" s="362" t="n">
        <f>'ARP Quarterly'!M10</f>
        <v>24.216000000000001</v>
      </c>
      <c r="X39" s="362" t="n">
        <f>'ARP Quarterly'!N10</f>
        <v>9.6430000000000007</v>
      </c>
      <c r="Y39" s="362" t="n">
        <f>'ARP Quarterly'!O10</f>
        <v>9.6430000000000007</v>
      </c>
      <c r="Z39" s="362" t="n">
        <f>'ARP Quarterly'!P10</f>
        <v>9.6430000000000007</v>
      </c>
      <c r="AA39" s="362" t="n">
        <f>'ARP Quarterly'!Q10</f>
        <v>9.6430000000000007</v>
      </c>
      <c r="AB39" s="362" t="n">
        <f>'ARP Quarterly'!R10</f>
        <v>4.5789999999999997</v>
      </c>
      <c r="AC39" s="362" t="n">
        <f>'ARP Quarterly'!S10</f>
        <v>4.5789999999999997</v>
      </c>
      <c r="AD39" s="362" t="n">
        <f>'ARP Quarterly'!T10</f>
        <v>4.5789999999999997</v>
      </c>
      <c r="AE39" s="362"/>
      <c r="AF39" s="362"/>
      <c r="AG39" s="362"/>
      <c r="AH39" s="399" t="n">
        <f t="shared" si="19"/>
        <v>94.336500000000001</v>
      </c>
      <c r="AI39" s="386"/>
    </row>
    <row r="40">
      <c r="A40" s="9"/>
      <c r="B40" s="437"/>
      <c r="C40" s="434"/>
      <c r="D40" s="432"/>
      <c r="E40" s="434"/>
      <c r="F40" s="434"/>
      <c r="G40" s="434"/>
      <c r="H40" s="439"/>
      <c r="I40" s="439"/>
      <c r="J40" s="439"/>
      <c r="K40" s="439"/>
      <c r="L40" s="439"/>
      <c r="M40" s="447"/>
      <c r="N40" s="447"/>
      <c r="O40" s="447"/>
      <c r="P40" s="456"/>
      <c r="Q40" s="447"/>
      <c r="R40" s="447"/>
      <c r="S40" s="447"/>
      <c r="T40" s="443"/>
      <c r="U40" s="443"/>
      <c r="V40" s="443"/>
      <c r="W40" s="443"/>
      <c r="X40" s="443"/>
      <c r="Y40" s="443"/>
      <c r="Z40" s="443"/>
      <c r="AA40" s="443"/>
      <c r="AB40" s="443"/>
      <c r="AC40" s="443"/>
      <c r="AD40" s="362"/>
      <c r="AE40" s="362"/>
      <c r="AF40" s="362"/>
      <c r="AG40" s="362"/>
      <c r="AH40" s="456"/>
      <c r="AI40" s="386"/>
      <c r="AJ40" s="9"/>
      <c r="AK40" s="9"/>
      <c r="AL40" s="9"/>
      <c r="AM40" s="9"/>
      <c r="AN40" s="9"/>
      <c r="AO40" s="9"/>
      <c r="AP40" s="9"/>
      <c r="AQ40" s="9"/>
      <c r="AR40" s="9"/>
      <c r="AS40" s="9"/>
      <c r="AT40" s="9"/>
      <c r="AU40" s="9"/>
      <c r="AV40" s="9"/>
      <c r="AW40" s="9"/>
      <c r="AX40" s="9"/>
      <c r="AY40" s="9"/>
      <c r="AZ40" s="9"/>
      <c r="BA40" s="9"/>
      <c r="BB40" s="9"/>
      <c r="BC40" s="9"/>
      <c r="BD40" s="9"/>
      <c r="BE40" s="9"/>
      <c r="BF40" s="9"/>
      <c r="BG40" s="9"/>
      <c r="BH40" s="9"/>
      <c r="BI40" s="9"/>
      <c r="BJ40" s="9"/>
      <c r="BK40" s="9"/>
      <c r="BL40" s="9"/>
      <c r="BM40" s="9"/>
      <c r="BN40" s="9"/>
      <c r="BO40" s="9"/>
      <c r="BP40" s="9"/>
      <c r="BQ40" s="9"/>
      <c r="BR40" s="9"/>
      <c r="BS40" s="9"/>
      <c r="BT40" s="9"/>
      <c r="BU40" s="9"/>
      <c r="BV40" s="9"/>
      <c r="BW40" s="9"/>
      <c r="BX40" s="9"/>
      <c r="BY40" s="9"/>
      <c r="BZ40" s="9"/>
      <c r="CA40" s="9"/>
      <c r="CB40" s="9"/>
      <c r="CC40" s="9"/>
      <c r="CD40" s="9"/>
      <c r="CE40" s="9"/>
      <c r="CF40" s="9"/>
      <c r="CG40" s="9"/>
      <c r="CH40" s="9"/>
      <c r="CI40" s="9"/>
      <c r="CJ40" s="9"/>
      <c r="CK40" s="9"/>
      <c r="CL40" s="9"/>
      <c r="CM40" s="9"/>
      <c r="CN40" s="9"/>
    </row>
    <row r="41">
      <c r="B41" s="379"/>
      <c r="C41" s="77"/>
      <c r="D41" s="77"/>
      <c r="E41" s="77"/>
      <c r="F41" s="77"/>
      <c r="G41" s="77"/>
      <c r="H41" s="77"/>
      <c r="I41" s="77"/>
      <c r="J41" s="77"/>
      <c r="K41" s="77"/>
      <c r="L41" s="77"/>
      <c r="M41" s="77"/>
      <c r="N41" s="77"/>
      <c r="O41" s="77"/>
      <c r="P41" s="77"/>
      <c r="Q41" s="77"/>
      <c r="R41" s="77"/>
      <c r="S41" s="77"/>
      <c r="T41" s="77"/>
      <c r="U41" s="77"/>
      <c r="V41" s="77"/>
      <c r="W41" s="77"/>
      <c r="X41" s="77"/>
      <c r="Y41" s="77"/>
      <c r="Z41" s="77"/>
      <c r="AA41" s="77"/>
      <c r="AB41" s="77"/>
      <c r="AC41" s="77"/>
      <c r="AD41" s="77"/>
      <c r="AE41" s="77"/>
      <c r="AF41" s="77"/>
      <c r="AG41" s="77"/>
      <c r="AH41" s="77"/>
      <c r="AI41" s="77"/>
    </row>
    <row r="42">
      <c r="B42" s="379"/>
      <c r="C42" s="77"/>
      <c r="D42" s="77"/>
      <c r="E42" s="77"/>
      <c r="F42" s="77"/>
      <c r="G42" s="77"/>
      <c r="H42" s="77"/>
      <c r="I42" s="77"/>
      <c r="J42" s="77"/>
      <c r="K42" s="77"/>
      <c r="L42" s="77"/>
      <c r="M42" s="77"/>
      <c r="N42" s="77"/>
      <c r="O42" s="77"/>
      <c r="P42" s="77"/>
      <c r="Q42" s="77"/>
      <c r="R42" s="77"/>
      <c r="S42" s="77"/>
      <c r="T42" s="77"/>
      <c r="U42" s="77"/>
      <c r="V42" s="77"/>
      <c r="W42" s="77"/>
      <c r="X42" s="77"/>
      <c r="Y42" s="77"/>
      <c r="Z42" s="77"/>
      <c r="AA42" s="77"/>
      <c r="AB42" s="77"/>
      <c r="AC42" s="77"/>
      <c r="AD42" s="77"/>
      <c r="AE42" s="77"/>
      <c r="AF42" s="77"/>
      <c r="AG42" s="77"/>
      <c r="AH42" s="77"/>
      <c r="AI42" s="77"/>
    </row>
    <row r="43" ht="17.899999999999999" customHeight="1">
      <c r="B43" s="444" t="s">
        <v>365</v>
      </c>
      <c r="H43" s="78"/>
      <c r="I43" s="78"/>
      <c r="J43" s="78"/>
      <c r="K43" s="78"/>
      <c r="L43" s="78"/>
      <c r="M43" s="78"/>
      <c r="N43" s="78"/>
      <c r="O43" s="78"/>
      <c r="P43" s="78"/>
      <c r="Q43" s="78"/>
      <c r="R43" s="78"/>
      <c r="S43" s="78"/>
      <c r="T43" s="78"/>
      <c r="U43" s="78"/>
      <c r="V43" s="78"/>
      <c r="W43" s="78"/>
      <c r="X43" s="78"/>
      <c r="Y43" s="78"/>
      <c r="Z43" s="78"/>
      <c r="AA43" s="78"/>
      <c r="AB43" s="78"/>
      <c r="AC43" s="78"/>
      <c r="AD43" s="78"/>
      <c r="AE43" s="78"/>
      <c r="AF43" s="78"/>
      <c r="AG43" s="78"/>
      <c r="AH43" s="78"/>
      <c r="AI43" s="78"/>
    </row>
    <row r="44" ht="29.9" customHeight="1">
      <c r="B44" s="466" t="s">
        <v>366</v>
      </c>
      <c r="C44" s="467" t="s">
        <v>367</v>
      </c>
      <c r="D44" s="468" t="s">
        <v>368</v>
      </c>
      <c r="E44" s="451" t="s">
        <v>369</v>
      </c>
      <c r="F44" s="78"/>
      <c r="G44" s="78"/>
      <c r="H44" s="78"/>
      <c r="I44" s="78"/>
      <c r="J44" s="78"/>
      <c r="K44" s="78"/>
      <c r="L44" s="78"/>
      <c r="M44" s="78"/>
      <c r="N44" s="78"/>
      <c r="O44" s="78"/>
      <c r="P44" s="78"/>
      <c r="Q44" s="78"/>
      <c r="R44" s="78"/>
      <c r="S44" s="78"/>
      <c r="T44" s="78"/>
      <c r="U44" s="78"/>
      <c r="V44" s="78"/>
      <c r="W44" s="78"/>
    </row>
    <row r="45" ht="18.75" customHeight="1">
      <c r="B45" s="472" t="s">
        <v>370</v>
      </c>
      <c r="C45" s="440" t="n">
        <f>SUM(C46:C51)</f>
        <v>898.11599999999999</v>
      </c>
      <c r="D45" s="78" t="n">
        <f>SUM(D46:D50)</f>
        <v>202.36666666666667</v>
      </c>
      <c r="E45" s="408" t="n">
        <f>SUM(E46:E50)</f>
        <v>650.35233333333326</v>
      </c>
      <c r="F45" s="78"/>
      <c r="G45" s="78"/>
      <c r="H45" s="78"/>
      <c r="I45" s="78"/>
      <c r="J45" s="78"/>
      <c r="K45" s="78"/>
      <c r="L45" s="78"/>
      <c r="M45" s="78"/>
      <c r="N45" s="78"/>
      <c r="O45" s="78"/>
      <c r="P45" s="78"/>
      <c r="Q45" s="78"/>
      <c r="R45" s="78"/>
      <c r="S45" s="78"/>
      <c r="T45" s="78"/>
      <c r="U45" s="78"/>
      <c r="V45" s="78"/>
      <c r="W45" s="78"/>
    </row>
    <row r="46">
      <c r="B46" s="471" t="s">
        <v>149</v>
      </c>
      <c r="C46" s="440" t="n">
        <f>C55</f>
        <v>150</v>
      </c>
      <c r="D46" s="78" t="n">
        <f>SUM(H12:M12)/4</f>
        <v>149.47499999999999</v>
      </c>
      <c r="E46" s="399" t="n">
        <f>C46-D46</f>
        <v>0.52500000000000568</v>
      </c>
      <c r="F46" s="78"/>
      <c r="G46" s="78"/>
      <c r="H46" s="78"/>
      <c r="I46" s="430"/>
      <c r="J46" s="430"/>
      <c r="K46" s="430"/>
      <c r="L46" s="430"/>
      <c r="M46" s="430"/>
      <c r="N46" s="430"/>
      <c r="O46" s="430"/>
      <c r="P46" s="430"/>
      <c r="Q46" s="78"/>
      <c r="R46" s="78"/>
      <c r="S46" s="78"/>
      <c r="T46" s="78"/>
      <c r="U46" s="78"/>
      <c r="V46" s="78"/>
      <c r="W46" s="78"/>
    </row>
    <row r="47">
      <c r="B47" s="471" t="s">
        <v>150</v>
      </c>
      <c r="C47" s="475" t="n">
        <f>C56+C60+C66</f>
        <v>273.16899999999998</v>
      </c>
      <c r="D47" s="78" t="n">
        <f>SUM(H13:M13)/4</f>
        <v>22.075000000000003</v>
      </c>
      <c r="E47" s="399" t="n">
        <f>C47-D47</f>
        <v>251.09399999999999</v>
      </c>
      <c r="F47" s="78"/>
      <c r="G47" s="78"/>
      <c r="H47" s="78"/>
      <c r="I47" s="430"/>
      <c r="J47" s="430"/>
      <c r="K47" s="430"/>
      <c r="L47" s="430"/>
      <c r="M47" s="430"/>
      <c r="N47" s="430"/>
      <c r="O47" s="430"/>
      <c r="P47" s="430"/>
      <c r="Q47" s="78"/>
      <c r="R47" s="78"/>
      <c r="S47" s="78"/>
      <c r="T47" s="78"/>
      <c r="U47" s="78"/>
      <c r="V47" s="78"/>
      <c r="W47" s="78"/>
    </row>
    <row r="48">
      <c r="B48" s="471" t="s">
        <v>152</v>
      </c>
      <c r="C48" s="299" t="n">
        <f>C57+C67+C61</f>
        <v>38.5</v>
      </c>
      <c r="D48" s="78" t="n">
        <f>SUM(H14:M14)/4</f>
        <v>28.400000000000002</v>
      </c>
      <c r="E48" s="399" t="n">
        <f>C48-D48</f>
        <v>10.099999999999998</v>
      </c>
      <c r="F48" s="78"/>
      <c r="G48" s="78"/>
      <c r="H48" s="78"/>
      <c r="I48" s="430"/>
      <c r="J48" s="430"/>
      <c r="K48" s="430"/>
      <c r="L48" s="430"/>
      <c r="M48" s="430"/>
      <c r="N48" s="430"/>
      <c r="O48" s="430"/>
      <c r="P48" s="430"/>
      <c r="Q48" s="213"/>
      <c r="R48" s="213"/>
      <c r="S48" s="213"/>
      <c r="T48" s="213"/>
      <c r="U48" s="213"/>
      <c r="V48" s="213"/>
      <c r="W48" s="213"/>
      <c r="X48" s="213"/>
      <c r="Y48" s="213"/>
      <c r="Z48" s="213"/>
      <c r="AA48" s="213"/>
      <c r="AB48" s="213"/>
      <c r="AC48" s="213"/>
      <c r="AD48" s="213"/>
      <c r="AE48" s="213"/>
      <c r="AF48" s="213"/>
      <c r="AG48" s="213"/>
      <c r="AH48" s="213"/>
      <c r="AI48" s="213"/>
      <c r="AJ48" s="213"/>
      <c r="AK48" s="213"/>
      <c r="AL48" s="213"/>
    </row>
    <row r="49" ht="17.25" customHeight="1">
      <c r="B49" s="471" t="s">
        <v>371</v>
      </c>
      <c r="C49" s="299" t="n">
        <f>C59</f>
        <v>29</v>
      </c>
      <c r="D49" s="78" t="n">
        <f>SUM(H15:M15)/4</f>
        <v>2.4166666666666665</v>
      </c>
      <c r="E49" s="399" t="n">
        <f>C49-D49</f>
        <v>26.583333333333332</v>
      </c>
      <c r="F49" s="78"/>
      <c r="G49" s="78"/>
      <c r="H49" s="78"/>
      <c r="I49" s="430"/>
      <c r="J49" s="430"/>
      <c r="K49" s="430"/>
      <c r="L49" s="430"/>
      <c r="M49" s="430"/>
      <c r="N49" s="430"/>
      <c r="O49" s="430"/>
      <c r="P49" s="430"/>
      <c r="Q49" s="247"/>
      <c r="R49" s="247"/>
      <c r="S49" s="247"/>
      <c r="T49" s="247"/>
      <c r="U49" s="247"/>
      <c r="V49" s="247"/>
      <c r="W49" s="247"/>
      <c r="X49" s="247"/>
      <c r="Y49" s="247"/>
      <c r="Z49" s="247"/>
      <c r="AA49" s="247"/>
      <c r="AB49" s="247"/>
      <c r="AC49" s="247"/>
      <c r="AD49" s="247"/>
      <c r="AE49" s="247"/>
      <c r="AF49" s="247"/>
      <c r="AG49" s="247"/>
      <c r="AH49" s="247"/>
      <c r="AI49" s="247"/>
      <c r="AJ49" s="247"/>
      <c r="AK49" s="247"/>
      <c r="AL49" s="247"/>
    </row>
    <row r="50" ht="15.75" customHeight="1">
      <c r="B50" s="471" t="s">
        <v>348</v>
      </c>
      <c r="C50" s="299" t="n">
        <f>C65</f>
        <v>362.04999999999995</v>
      </c>
      <c r="D50" s="78" t="n">
        <v>0</v>
      </c>
      <c r="E50" s="399" t="n">
        <f>C50-D50</f>
        <v>362.04999999999995</v>
      </c>
      <c r="F50" s="78"/>
      <c r="G50" s="78"/>
      <c r="H50" s="78"/>
      <c r="I50" s="430"/>
      <c r="J50" s="430"/>
      <c r="K50" s="430"/>
      <c r="L50" s="430"/>
      <c r="M50" s="430"/>
      <c r="N50" s="430"/>
      <c r="O50" s="430"/>
      <c r="P50" s="430"/>
      <c r="Q50" s="247"/>
      <c r="R50" s="247"/>
      <c r="S50" s="247"/>
      <c r="T50" s="247"/>
      <c r="U50" s="247"/>
      <c r="V50" s="247"/>
      <c r="W50" s="247"/>
      <c r="X50" s="247"/>
      <c r="Y50" s="247"/>
      <c r="Z50" s="247"/>
      <c r="AA50" s="247"/>
      <c r="AB50" s="247"/>
      <c r="AC50" s="247"/>
      <c r="AD50" s="247"/>
      <c r="AE50" s="247"/>
      <c r="AF50" s="247"/>
      <c r="AG50" s="247"/>
      <c r="AH50" s="247"/>
      <c r="AI50" s="247"/>
      <c r="AJ50" s="247"/>
      <c r="AK50" s="247"/>
      <c r="AL50" s="247"/>
    </row>
    <row r="51" ht="15" customHeight="1">
      <c r="B51" s="470" t="s">
        <v>372</v>
      </c>
      <c r="C51" s="440" t="n">
        <f>C68+C69+C62+C63</f>
        <v>45.396999999999998</v>
      </c>
      <c r="D51" s="78"/>
      <c r="E51" s="399"/>
      <c r="F51" s="78"/>
      <c r="G51" s="78"/>
      <c r="H51" s="78"/>
      <c r="I51" s="430"/>
      <c r="J51" s="430"/>
      <c r="K51" s="430"/>
      <c r="L51" s="430"/>
      <c r="M51" s="430"/>
      <c r="N51" s="430"/>
      <c r="O51" s="430"/>
      <c r="P51" s="430"/>
      <c r="Q51" s="78"/>
      <c r="R51" s="78"/>
      <c r="S51" s="78"/>
      <c r="T51" s="78"/>
      <c r="U51" s="78"/>
      <c r="V51" s="78"/>
      <c r="W51" s="78"/>
    </row>
    <row r="52" ht="5.25" customHeight="1">
      <c r="B52" s="470"/>
      <c r="C52" s="440"/>
      <c r="D52" s="78"/>
      <c r="E52" s="399"/>
      <c r="F52" s="78"/>
      <c r="G52" s="78"/>
      <c r="H52" s="78"/>
      <c r="I52" s="430"/>
      <c r="J52" s="430"/>
      <c r="K52" s="430"/>
      <c r="L52" s="430"/>
      <c r="M52" s="430"/>
      <c r="N52" s="430"/>
      <c r="O52" s="430"/>
      <c r="P52" s="430"/>
      <c r="Q52" s="78"/>
      <c r="R52" s="78"/>
      <c r="S52" s="78"/>
      <c r="T52" s="78"/>
      <c r="U52" s="78"/>
      <c r="V52" s="78"/>
      <c r="W52" s="78"/>
    </row>
    <row r="53" ht="18.75" customHeight="1">
      <c r="B53" s="472" t="s">
        <v>373</v>
      </c>
      <c r="C53" s="299" t="n">
        <f>C54+C58+C64</f>
        <v>898.11599999999999</v>
      </c>
      <c r="D53" s="78"/>
      <c r="E53" s="399"/>
      <c r="F53" s="78"/>
      <c r="G53" s="78"/>
      <c r="H53" s="78"/>
      <c r="I53" s="430"/>
      <c r="J53" s="430"/>
      <c r="K53" s="430"/>
      <c r="L53" s="430"/>
      <c r="M53" s="430"/>
      <c r="N53" s="430"/>
      <c r="O53" s="430"/>
      <c r="P53" s="430"/>
      <c r="Q53" s="78"/>
      <c r="R53" s="78"/>
      <c r="S53" s="78"/>
      <c r="T53" s="78"/>
      <c r="U53" s="78"/>
      <c r="V53" s="78"/>
      <c r="W53" s="78"/>
    </row>
    <row r="54" ht="16.399999999999999" customHeight="1">
      <c r="B54" s="462" t="s">
        <v>354</v>
      </c>
      <c r="C54" s="299" t="n">
        <f>SUM(C55:C57)</f>
        <v>199</v>
      </c>
      <c r="D54" s="78"/>
      <c r="E54" s="399"/>
      <c r="F54" s="78"/>
      <c r="G54" s="78"/>
      <c r="H54" s="78"/>
      <c r="I54" s="430"/>
      <c r="J54" s="430"/>
      <c r="K54" s="430"/>
      <c r="L54" s="430"/>
      <c r="M54" s="430"/>
      <c r="N54" s="430"/>
      <c r="O54" s="430"/>
      <c r="P54" s="430"/>
      <c r="Q54" s="78"/>
      <c r="R54" s="78"/>
      <c r="S54" s="78"/>
      <c r="T54" s="78"/>
      <c r="U54" s="78"/>
      <c r="V54" s="78"/>
      <c r="W54" s="78"/>
    </row>
    <row r="55" ht="20.9" customHeight="1">
      <c r="B55" s="422" t="s">
        <v>149</v>
      </c>
      <c r="C55" s="299" t="n">
        <v>150</v>
      </c>
      <c r="D55" s="78"/>
      <c r="E55" s="399"/>
      <c r="F55" s="78"/>
      <c r="G55" s="78"/>
      <c r="H55" s="78"/>
      <c r="I55" s="430"/>
      <c r="J55" s="430"/>
      <c r="K55" s="430"/>
      <c r="L55" s="430"/>
      <c r="M55" s="430"/>
      <c r="N55" s="430"/>
      <c r="O55" s="430"/>
      <c r="P55" s="430"/>
      <c r="Q55" s="78"/>
      <c r="R55" s="78"/>
      <c r="S55" s="78"/>
      <c r="T55" s="78"/>
      <c r="U55" s="78"/>
      <c r="V55" s="78"/>
      <c r="W55" s="78"/>
    </row>
    <row r="56" ht="16.5" customHeight="1">
      <c r="B56" s="422" t="s">
        <v>150</v>
      </c>
      <c r="C56" s="475" t="n">
        <v>22</v>
      </c>
      <c r="D56" s="274"/>
      <c r="E56" s="399"/>
      <c r="F56" s="78"/>
      <c r="G56" s="78"/>
      <c r="H56" s="78"/>
      <c r="I56" s="430"/>
      <c r="J56" s="430"/>
      <c r="K56" s="430"/>
      <c r="L56" s="430"/>
      <c r="M56" s="430"/>
      <c r="N56" s="430"/>
      <c r="O56" s="430"/>
      <c r="P56" s="430"/>
      <c r="Q56" s="78"/>
      <c r="R56" s="78"/>
      <c r="S56" s="78"/>
      <c r="T56" s="78"/>
      <c r="U56" s="78"/>
      <c r="V56" s="78"/>
      <c r="W56" s="78"/>
    </row>
    <row r="57">
      <c r="B57" s="422" t="s">
        <v>152</v>
      </c>
      <c r="C57" s="299" t="n">
        <v>27</v>
      </c>
      <c r="D57" s="78"/>
      <c r="E57" s="399"/>
      <c r="F57" s="77"/>
      <c r="G57" s="78"/>
      <c r="H57" s="78"/>
      <c r="I57" s="430"/>
      <c r="J57" s="430"/>
      <c r="K57" s="430"/>
      <c r="L57" s="430"/>
      <c r="M57" s="430"/>
      <c r="N57" s="430"/>
      <c r="P57" s="430"/>
      <c r="Q57" s="78"/>
      <c r="R57" s="78"/>
      <c r="S57" s="78"/>
      <c r="T57" s="78"/>
      <c r="U57" s="78"/>
      <c r="V57" s="78"/>
      <c r="W57" s="78"/>
    </row>
    <row r="58" ht="15" customHeight="1">
      <c r="B58" s="462" t="s">
        <v>356</v>
      </c>
      <c r="C58" s="299" t="n">
        <f>SUM(C59:C63)</f>
        <v>150</v>
      </c>
      <c r="D58" s="78"/>
      <c r="E58" s="399"/>
      <c r="F58" s="78"/>
      <c r="G58" s="78"/>
      <c r="H58" s="78"/>
      <c r="I58" s="78"/>
      <c r="J58" s="78"/>
      <c r="K58" s="78"/>
      <c r="L58" s="78"/>
      <c r="M58" s="78"/>
      <c r="N58" s="78"/>
      <c r="P58" s="78"/>
      <c r="Q58" s="78"/>
      <c r="R58" s="78"/>
      <c r="S58" s="78"/>
      <c r="T58" s="78"/>
      <c r="U58" s="78"/>
      <c r="V58" s="78"/>
      <c r="W58" s="78"/>
    </row>
    <row r="59" ht="17.25" customHeight="1">
      <c r="B59" s="422" t="s">
        <v>343</v>
      </c>
      <c r="C59" s="299" t="n">
        <f>'Response and Relief Act Score'!F7</f>
        <v>29</v>
      </c>
      <c r="D59" s="78"/>
      <c r="E59" s="399"/>
      <c r="F59" s="78"/>
      <c r="G59" s="78"/>
      <c r="H59" s="78"/>
      <c r="I59" s="78"/>
    </row>
    <row r="60">
      <c r="B60" s="422" t="s">
        <v>150</v>
      </c>
      <c r="C60" s="299" t="n">
        <f>'Response and Relief Act Score'!F5</f>
        <v>82</v>
      </c>
      <c r="D60" s="78"/>
      <c r="E60" s="399"/>
      <c r="F60" s="78"/>
      <c r="G60" s="78"/>
      <c r="H60" s="78"/>
      <c r="I60" s="78"/>
      <c r="J60" s="78"/>
      <c r="K60" s="78"/>
      <c r="L60" s="78"/>
      <c r="M60" s="78"/>
      <c r="N60" s="78"/>
      <c r="P60" s="78"/>
      <c r="Q60" s="78"/>
      <c r="R60" s="78"/>
      <c r="S60" s="78"/>
      <c r="T60" s="78"/>
      <c r="U60" s="78"/>
      <c r="V60" s="78"/>
      <c r="W60" s="78"/>
    </row>
    <row r="61">
      <c r="B61" s="422" t="s">
        <v>152</v>
      </c>
      <c r="C61" s="299" t="n">
        <f>'Response and Relief Act Score'!F6</f>
        <v>3</v>
      </c>
      <c r="D61" s="78"/>
      <c r="E61" s="399"/>
      <c r="F61" s="78"/>
      <c r="G61" s="78"/>
      <c r="H61" s="78"/>
      <c r="I61" s="78"/>
      <c r="J61" s="78"/>
      <c r="K61" s="78"/>
      <c r="L61" s="78"/>
      <c r="M61" s="78"/>
      <c r="N61" s="78"/>
      <c r="P61" s="78"/>
      <c r="Q61" s="78"/>
      <c r="R61" s="78"/>
      <c r="S61" s="78"/>
      <c r="T61" s="78"/>
      <c r="U61" s="78"/>
      <c r="V61" s="78"/>
      <c r="W61" s="78"/>
    </row>
    <row r="62" ht="29.25" customHeight="1">
      <c r="B62" s="422" t="s">
        <v>359</v>
      </c>
      <c r="C62" s="299" t="n">
        <f>'Response and Relief Act Score'!F9</f>
        <v>34</v>
      </c>
      <c r="D62" s="78"/>
      <c r="E62" s="399"/>
      <c r="F62" s="78"/>
      <c r="G62" s="78"/>
      <c r="H62" s="78"/>
      <c r="I62" s="445"/>
      <c r="J62" s="78"/>
      <c r="K62" s="78"/>
      <c r="L62" s="78"/>
      <c r="M62" s="78"/>
      <c r="N62" s="78"/>
      <c r="O62" s="430"/>
      <c r="P62" s="78"/>
      <c r="Q62" s="78"/>
      <c r="R62" s="78"/>
      <c r="S62" s="78"/>
      <c r="T62" s="78"/>
      <c r="U62" s="78"/>
      <c r="V62" s="78"/>
      <c r="W62" s="78"/>
    </row>
    <row r="63" ht="12.75" customHeight="1">
      <c r="B63" s="422" t="s">
        <v>360</v>
      </c>
      <c r="C63" s="299" t="n">
        <f>'Response and Relief Act Score'!F8</f>
        <v>2</v>
      </c>
      <c r="D63" s="78"/>
      <c r="E63" s="399"/>
      <c r="F63" s="78"/>
      <c r="G63" s="78"/>
      <c r="H63" s="78"/>
      <c r="I63" s="78"/>
      <c r="J63" s="78"/>
      <c r="K63" s="78"/>
      <c r="L63" s="78"/>
      <c r="M63" s="78"/>
      <c r="N63" s="78"/>
      <c r="O63" s="78"/>
      <c r="P63" s="78"/>
      <c r="Q63" s="78"/>
      <c r="R63" s="78"/>
      <c r="S63" s="78"/>
      <c r="T63" s="78"/>
      <c r="U63" s="78"/>
      <c r="V63" s="78"/>
      <c r="W63" s="78"/>
    </row>
    <row r="64">
      <c r="A64" s="436"/>
      <c r="B64" s="433" t="s">
        <v>361</v>
      </c>
      <c r="C64" s="440" t="n">
        <f>SUM(C65:C69)</f>
        <v>549.11599999999999</v>
      </c>
      <c r="D64" s="78"/>
      <c r="E64" s="399"/>
      <c r="F64" s="78"/>
      <c r="G64" s="78"/>
      <c r="H64" s="78"/>
      <c r="I64" s="78"/>
      <c r="J64" s="78"/>
      <c r="K64" s="78"/>
      <c r="L64" s="78"/>
      <c r="M64" s="78"/>
      <c r="N64" s="78"/>
      <c r="P64" s="78"/>
      <c r="Q64" s="78"/>
      <c r="R64" s="78"/>
      <c r="S64" s="78"/>
      <c r="T64" s="78"/>
      <c r="U64" s="78"/>
      <c r="V64" s="78"/>
      <c r="W64" s="78"/>
    </row>
    <row r="65" ht="16.399999999999999" customHeight="1">
      <c r="A65" s="436"/>
      <c r="B65" s="435" t="s">
        <v>348</v>
      </c>
      <c r="C65" s="440" t="n">
        <f>'ARP Score'!AJ16</f>
        <v>362.04999999999995</v>
      </c>
      <c r="D65" s="78"/>
      <c r="E65" s="399"/>
      <c r="F65" s="78"/>
      <c r="G65" s="78"/>
      <c r="H65" s="78"/>
      <c r="I65" s="78"/>
      <c r="J65" s="78"/>
      <c r="K65" s="78"/>
      <c r="L65" s="78"/>
      <c r="M65" s="78"/>
      <c r="N65" s="78"/>
      <c r="O65" s="78"/>
      <c r="P65" s="78"/>
      <c r="Q65" s="78"/>
      <c r="R65" s="78"/>
      <c r="S65" s="78"/>
      <c r="T65" s="78"/>
      <c r="U65" s="78"/>
      <c r="V65" s="78"/>
      <c r="W65" s="78"/>
    </row>
    <row r="66" ht="15" customHeight="1">
      <c r="A66" s="349"/>
      <c r="B66" s="435" t="s">
        <v>150</v>
      </c>
      <c r="C66" s="440" t="n">
        <f>'ARP Score'!AL16</f>
        <v>169.16899999999998</v>
      </c>
      <c r="D66" s="78"/>
      <c r="E66" s="399"/>
      <c r="F66" s="78"/>
      <c r="G66" s="78"/>
      <c r="H66" s="78"/>
      <c r="I66" s="78"/>
      <c r="J66" s="78"/>
      <c r="K66" s="78"/>
      <c r="L66" s="78"/>
      <c r="M66" s="78"/>
      <c r="N66" s="78"/>
      <c r="O66" s="78"/>
      <c r="P66" s="78"/>
      <c r="Q66" s="438"/>
      <c r="R66" s="78"/>
      <c r="S66" s="78"/>
      <c r="T66" s="78"/>
      <c r="U66" s="78"/>
      <c r="V66" s="78"/>
      <c r="W66" s="78"/>
    </row>
    <row r="67">
      <c r="A67" s="349"/>
      <c r="B67" s="435" t="s">
        <v>152</v>
      </c>
      <c r="C67" s="440" t="n">
        <f>'ARP Score'!AK16</f>
        <v>8.5</v>
      </c>
      <c r="D67" s="78"/>
      <c r="E67" s="399"/>
      <c r="F67" s="78"/>
      <c r="G67" s="78"/>
      <c r="H67" s="78"/>
      <c r="I67" s="78"/>
      <c r="J67" s="78"/>
      <c r="K67" s="78"/>
      <c r="L67" s="78"/>
      <c r="M67" s="78"/>
      <c r="N67" s="78"/>
      <c r="O67" s="78"/>
      <c r="P67" s="78"/>
      <c r="Q67" s="78"/>
      <c r="R67" s="78"/>
      <c r="S67" s="78"/>
      <c r="T67" s="78"/>
      <c r="U67" s="78"/>
      <c r="V67" s="78"/>
      <c r="W67" s="78"/>
    </row>
    <row r="68" ht="17.25" customHeight="1">
      <c r="A68" s="436"/>
      <c r="B68" s="435" t="s">
        <v>364</v>
      </c>
      <c r="C68" s="440" t="n">
        <f>'ARP Score'!AM16</f>
        <v>0.79700000000000004</v>
      </c>
      <c r="D68" s="78"/>
      <c r="E68" s="399"/>
      <c r="F68" s="78"/>
      <c r="G68" s="78"/>
      <c r="H68" s="78"/>
      <c r="I68" s="78"/>
      <c r="J68" s="78"/>
      <c r="K68" s="78"/>
      <c r="L68" s="78"/>
      <c r="M68" s="78"/>
      <c r="N68" s="78"/>
      <c r="O68" s="78"/>
      <c r="P68" s="78"/>
      <c r="Q68" s="78"/>
      <c r="R68" s="78"/>
      <c r="S68" s="78"/>
      <c r="T68" s="78"/>
      <c r="U68" s="78"/>
      <c r="V68" s="78"/>
      <c r="W68" s="78"/>
    </row>
    <row r="69" ht="17.25" customHeight="1">
      <c r="A69" s="436"/>
      <c r="B69" s="437" t="s">
        <v>374</v>
      </c>
      <c r="C69" s="441" t="n">
        <f>'ARP Score'!AN16</f>
        <v>8.6</v>
      </c>
      <c r="D69" s="439"/>
      <c r="E69" s="426"/>
      <c r="F69" s="78"/>
      <c r="G69" s="78"/>
      <c r="H69" s="78"/>
      <c r="I69" s="78"/>
      <c r="J69" s="78"/>
      <c r="K69" s="78"/>
      <c r="L69" s="78"/>
      <c r="M69" s="78"/>
      <c r="N69" s="78"/>
      <c r="O69" s="78"/>
      <c r="P69" s="78"/>
      <c r="Q69" s="78"/>
      <c r="R69" s="78"/>
      <c r="S69" s="78"/>
      <c r="T69" s="78"/>
      <c r="U69" s="78"/>
      <c r="V69" s="78"/>
      <c r="W69" s="78"/>
    </row>
    <row r="70" ht="17.25" customHeight="1">
      <c r="B70" s="435"/>
      <c r="C70" s="97"/>
      <c r="D70" s="97"/>
      <c r="E70" s="97"/>
      <c r="F70" s="97"/>
      <c r="G70" s="97"/>
      <c r="H70" s="78"/>
      <c r="I70" s="78"/>
      <c r="J70" s="78"/>
      <c r="K70" s="78"/>
      <c r="L70" s="78"/>
      <c r="M70" s="78"/>
      <c r="N70" s="78"/>
      <c r="O70" s="78"/>
      <c r="P70" s="78"/>
      <c r="Q70" s="78"/>
      <c r="R70" s="78"/>
      <c r="S70" s="78"/>
      <c r="T70" s="78"/>
      <c r="U70" s="78"/>
      <c r="V70" s="78"/>
      <c r="W70" s="78"/>
      <c r="X70" s="78"/>
      <c r="Y70" s="78"/>
      <c r="Z70" s="78"/>
      <c r="AA70" s="78"/>
      <c r="AB70" s="78"/>
      <c r="AC70" s="78"/>
      <c r="AD70" s="78"/>
      <c r="AE70" s="78"/>
      <c r="AF70" s="78"/>
      <c r="AG70" s="78"/>
      <c r="AH70" s="78"/>
      <c r="AI70" s="78"/>
    </row>
    <row r="71" ht="17.25" customHeight="1">
      <c r="B71" s="423" t="s">
        <v>375</v>
      </c>
      <c r="C71" s="97"/>
      <c r="D71" s="97"/>
      <c r="E71" s="97"/>
      <c r="F71" s="97"/>
      <c r="G71" s="97"/>
      <c r="H71" s="78"/>
      <c r="I71" s="78"/>
      <c r="J71" s="78"/>
      <c r="K71" s="78"/>
      <c r="L71" s="78"/>
      <c r="M71" s="78"/>
      <c r="N71" s="78"/>
      <c r="O71" s="78"/>
      <c r="P71" s="78"/>
      <c r="Q71" s="78"/>
      <c r="R71" s="78"/>
      <c r="S71" s="78"/>
      <c r="T71" s="78"/>
      <c r="U71" s="78"/>
      <c r="V71" s="78"/>
      <c r="W71" s="78"/>
      <c r="X71" s="78"/>
      <c r="Y71" s="78"/>
      <c r="Z71" s="78"/>
      <c r="AA71" s="78"/>
      <c r="AB71" s="78"/>
      <c r="AC71" s="78"/>
      <c r="AD71" s="78"/>
      <c r="AE71" s="78"/>
      <c r="AF71" s="78"/>
      <c r="AG71" s="78"/>
      <c r="AH71" s="78"/>
      <c r="AI71" s="78"/>
    </row>
    <row r="72" ht="14.9" customHeight="1">
      <c r="B72" s="226" t="s">
        <v>376</v>
      </c>
      <c r="C72" s="227"/>
      <c r="D72" s="230" t="s">
        <v>280</v>
      </c>
      <c r="E72" s="242"/>
      <c r="F72" s="242"/>
      <c r="G72" s="242"/>
      <c r="H72" s="242"/>
      <c r="I72" s="242"/>
      <c r="J72" s="242"/>
      <c r="K72" s="242"/>
      <c r="L72" s="242"/>
      <c r="M72" s="242"/>
      <c r="N72" s="242"/>
      <c r="O72" s="242"/>
      <c r="P72" s="242"/>
      <c r="Q72" s="242"/>
      <c r="R72" s="242"/>
      <c r="S72" s="242"/>
      <c r="T72" s="242"/>
      <c r="U72" s="242"/>
      <c r="V72" s="231"/>
      <c r="W72" s="346" t="s">
        <v>281</v>
      </c>
      <c r="X72" s="347"/>
      <c r="Y72" s="347"/>
      <c r="Z72" s="347"/>
      <c r="AA72" s="347"/>
      <c r="AB72" s="347"/>
      <c r="AC72" s="347"/>
      <c r="AD72" s="347"/>
      <c r="AE72" s="347"/>
      <c r="AF72" s="347"/>
      <c r="AG72" s="347"/>
      <c r="AH72" s="213"/>
      <c r="AI72" s="213"/>
    </row>
    <row r="73">
      <c r="B73" s="228"/>
      <c r="C73" s="229"/>
      <c r="D73" s="179" t="n">
        <v>2018</v>
      </c>
      <c r="E73" s="179" t="n">
        <v>2019</v>
      </c>
      <c r="F73" s="235"/>
      <c r="G73" s="235"/>
      <c r="H73" s="236"/>
      <c r="I73" s="179" t="n">
        <v>2020</v>
      </c>
      <c r="J73" s="235"/>
      <c r="K73" s="235"/>
      <c r="L73" s="235"/>
      <c r="M73" s="179" t="n">
        <v>2021</v>
      </c>
      <c r="N73" s="235"/>
      <c r="O73" s="235"/>
      <c r="P73" s="235"/>
      <c r="Q73" s="325" t="n">
        <v>2022</v>
      </c>
      <c r="R73" s="326"/>
      <c r="S73" s="315"/>
      <c r="T73" s="315"/>
      <c r="U73" s="260"/>
      <c r="V73" s="315" t="n">
        <v>2023</v>
      </c>
      <c r="W73" s="317"/>
      <c r="X73" s="285"/>
      <c r="Y73" s="233" t="n">
        <v>2024</v>
      </c>
      <c r="Z73" s="318"/>
      <c r="AA73" s="318"/>
      <c r="AB73" s="234"/>
      <c r="AC73" s="232" t="n">
        <v>2025</v>
      </c>
      <c r="AD73" s="233"/>
      <c r="AE73" s="233"/>
      <c r="AF73" s="234"/>
      <c r="AG73" s="377" t="n">
        <v>2026</v>
      </c>
      <c r="AH73" s="261"/>
      <c r="AI73" s="261"/>
    </row>
    <row r="74">
      <c r="B74" s="230"/>
      <c r="C74" s="231"/>
      <c r="D74" s="195" t="s">
        <v>282</v>
      </c>
      <c r="E74" s="195" t="s">
        <v>283</v>
      </c>
      <c r="F74" s="191" t="s">
        <v>284</v>
      </c>
      <c r="G74" s="191" t="s">
        <v>238</v>
      </c>
      <c r="H74" s="192" t="s">
        <v>282</v>
      </c>
      <c r="I74" s="191" t="s">
        <v>283</v>
      </c>
      <c r="J74" s="191" t="s">
        <v>284</v>
      </c>
      <c r="K74" s="191" t="s">
        <v>238</v>
      </c>
      <c r="L74" s="191" t="s">
        <v>282</v>
      </c>
      <c r="M74" s="195" t="s">
        <v>283</v>
      </c>
      <c r="N74" s="191" t="s">
        <v>284</v>
      </c>
      <c r="O74" s="191" t="s">
        <v>238</v>
      </c>
      <c r="P74" s="191" t="s">
        <v>282</v>
      </c>
      <c r="Q74" s="195" t="s">
        <v>283</v>
      </c>
      <c r="R74" s="191" t="s">
        <v>284</v>
      </c>
      <c r="S74" s="191" t="s">
        <v>238</v>
      </c>
      <c r="T74" s="191" t="s">
        <v>282</v>
      </c>
      <c r="U74" s="311" t="s">
        <v>283</v>
      </c>
      <c r="V74" s="312" t="s">
        <v>284</v>
      </c>
      <c r="W74" s="295" t="s">
        <v>238</v>
      </c>
      <c r="X74" s="296" t="s">
        <v>282</v>
      </c>
      <c r="Y74" s="295" t="s">
        <v>283</v>
      </c>
      <c r="Z74" s="292" t="s">
        <v>284</v>
      </c>
      <c r="AA74" s="295" t="s">
        <v>238</v>
      </c>
      <c r="AB74" s="295" t="s">
        <v>282</v>
      </c>
      <c r="AC74" s="294" t="s">
        <v>283</v>
      </c>
      <c r="AD74" s="292" t="s">
        <v>284</v>
      </c>
      <c r="AE74" s="295" t="s">
        <v>238</v>
      </c>
      <c r="AF74" s="296" t="s">
        <v>282</v>
      </c>
      <c r="AG74" s="378" t="s">
        <v>283</v>
      </c>
      <c r="AH74" s="63"/>
      <c r="AI74" s="63"/>
    </row>
    <row r="75" ht="29.25" customHeight="1">
      <c r="B75" s="393" t="s">
        <v>377</v>
      </c>
      <c r="C75" s="464"/>
      <c r="D75" s="394"/>
      <c r="E75" s="395"/>
      <c r="F75" s="395"/>
      <c r="G75" s="395"/>
      <c r="H75" s="396" t="n">
        <f t="shared" ref="H75:O75" si="26">SUM(H77:H85)</f>
        <v>205.80500000000001</v>
      </c>
      <c r="I75" s="396" t="n">
        <f t="shared" si="26"/>
        <v>210.29200000000003</v>
      </c>
      <c r="J75" s="396" t="n">
        <f t="shared" si="26"/>
        <v>325.28399999999999</v>
      </c>
      <c r="K75" s="396" t="n">
        <f t="shared" si="26"/>
        <v>297.32000000000005</v>
      </c>
      <c r="L75" s="396" t="n">
        <f t="shared" si="26"/>
        <v>289.54199999999997</v>
      </c>
      <c r="M75" s="396" t="n">
        <f t="shared" si="26"/>
        <v>315.67900000000003</v>
      </c>
      <c r="N75" s="396" t="n">
        <f t="shared" si="26"/>
        <v>361.52700000000004</v>
      </c>
      <c r="O75" s="396" t="n">
        <f t="shared" si="26"/>
        <v>374.99100000000004</v>
      </c>
      <c r="P75" s="396" t="n">
        <f>SUM(P77:P86)</f>
        <v>401.58485200000007</v>
      </c>
      <c r="Q75" s="396" t="n">
        <f>SUM(Q77:Q86)</f>
        <v>438.45827479999997</v>
      </c>
      <c r="R75" s="396" t="n">
        <f>SUM(R77:R86)</f>
        <v>505.04903199999995</v>
      </c>
      <c r="S75" s="396" t="n">
        <f>SUM(S77:S86)</f>
        <v>492.38786800000003</v>
      </c>
      <c r="T75" s="417" t="n">
        <f t="shared" ref="T75:AG75" si="27">SUM(T77:T86)</f>
        <v>454.86592799999988</v>
      </c>
      <c r="U75" s="386" t="n">
        <f>SUM(U77:U86)</f>
        <v>448.64654320000005</v>
      </c>
      <c r="V75" s="386" t="n">
        <f>SUM(V77:V86)</f>
        <v>438.19272000000001</v>
      </c>
      <c r="W75" s="362" t="n">
        <f t="shared" si="27"/>
        <v>434.56409023036463</v>
      </c>
      <c r="X75" s="362" t="n">
        <f t="shared" si="27"/>
        <v>434.80322503004311</v>
      </c>
      <c r="Y75" s="458" t="n">
        <f t="shared" si="27"/>
        <v>423.27055875710062</v>
      </c>
      <c r="Z75" s="458" t="n">
        <f t="shared" si="27"/>
        <v>403.28458899999998</v>
      </c>
      <c r="AA75" s="458" t="n">
        <f t="shared" si="27"/>
        <v>407.61950159957922</v>
      </c>
      <c r="AB75" s="458" t="n">
        <f t="shared" si="27"/>
        <v>412.24408037124488</v>
      </c>
      <c r="AC75" s="362" t="n">
        <f t="shared" si="27"/>
        <v>395.28546162738473</v>
      </c>
      <c r="AD75" s="362" t="n">
        <f t="shared" si="27"/>
        <v>390.48315869999999</v>
      </c>
      <c r="AE75" s="362" t="n">
        <f>SUM(AE77:AE86)</f>
        <v>392.8811464635624</v>
      </c>
      <c r="AF75" s="362" t="n">
        <f t="shared" si="27"/>
        <v>391.41706365809478</v>
      </c>
      <c r="AG75" s="360" t="n">
        <f t="shared" si="27"/>
        <v>266.36236321248009</v>
      </c>
      <c r="AH75" s="376"/>
      <c r="AI75" s="376"/>
    </row>
    <row r="76" ht="19.399999999999999" customHeight="1">
      <c r="B76" s="472" t="s">
        <v>378</v>
      </c>
      <c r="C76" s="274"/>
      <c r="D76" s="299"/>
      <c r="E76" s="274"/>
      <c r="F76" s="274"/>
      <c r="G76" s="274"/>
      <c r="H76" s="386"/>
      <c r="I76" s="386"/>
      <c r="J76" s="386"/>
      <c r="K76" s="386"/>
      <c r="L76" s="386"/>
      <c r="M76" s="386"/>
      <c r="N76" s="386"/>
      <c r="O76" s="386"/>
      <c r="P76" s="386"/>
      <c r="Q76" s="386"/>
      <c r="R76" s="386"/>
      <c r="S76" s="386"/>
      <c r="T76" s="386"/>
      <c r="U76" s="386"/>
      <c r="V76" s="386"/>
      <c r="W76" s="363"/>
      <c r="X76" s="363"/>
      <c r="Y76" s="363"/>
      <c r="Z76" s="363"/>
      <c r="AA76" s="363"/>
      <c r="AB76" s="363"/>
      <c r="AC76" s="363"/>
      <c r="AD76" s="363"/>
      <c r="AE76" s="363"/>
      <c r="AF76" s="363"/>
      <c r="AG76" s="363"/>
      <c r="AH76" s="376"/>
      <c r="AI76" s="376"/>
    </row>
    <row r="77">
      <c r="B77" s="407" t="s">
        <v>152</v>
      </c>
      <c r="C77" s="77"/>
      <c r="D77" s="403"/>
      <c r="E77" s="77"/>
      <c r="F77" s="77"/>
      <c r="G77" s="77"/>
      <c r="H77" s="386"/>
      <c r="I77" s="386"/>
      <c r="J77" s="386" t="n">
        <f t="shared" ref="J77:AC77" si="28">J14</f>
        <v>64.400000000000006</v>
      </c>
      <c r="K77" s="386" t="n">
        <f t="shared" si="28"/>
        <v>23.4</v>
      </c>
      <c r="L77" s="386" t="n">
        <f t="shared" si="28"/>
        <v>13.8</v>
      </c>
      <c r="M77" s="386" t="n">
        <f t="shared" si="28"/>
        <v>12</v>
      </c>
      <c r="N77" s="386" t="n">
        <f t="shared" si="28"/>
        <v>7.5</v>
      </c>
      <c r="O77" s="386" t="n">
        <f t="shared" si="28"/>
        <v>10.5</v>
      </c>
      <c r="P77" s="386" t="n">
        <f t="shared" si="28"/>
        <v>18</v>
      </c>
      <c r="Q77" s="386" t="n">
        <f t="shared" si="28"/>
        <v>15</v>
      </c>
      <c r="R77" s="386" t="n">
        <f t="shared" si="28"/>
        <v>11.2</v>
      </c>
      <c r="S77" s="386" t="n">
        <f t="shared" si="28"/>
        <v>7.5</v>
      </c>
      <c r="T77" s="386" t="n">
        <f t="shared" si="28"/>
        <v>6.2</v>
      </c>
      <c r="U77" s="386" t="n">
        <f t="shared" si="28"/>
        <v>0</v>
      </c>
      <c r="V77" s="386" t="n">
        <f t="shared" si="28"/>
        <v>0</v>
      </c>
      <c r="W77" s="363" t="n">
        <f t="shared" si="28"/>
        <v>0</v>
      </c>
      <c r="X77" s="363" t="n">
        <f t="shared" si="28"/>
        <v>0</v>
      </c>
      <c r="Y77" s="363" t="n">
        <f t="shared" si="28"/>
        <v>0</v>
      </c>
      <c r="Z77" s="363" t="n">
        <f t="shared" si="28"/>
        <v>0</v>
      </c>
      <c r="AA77" s="363" t="n">
        <f t="shared" si="28"/>
        <v>0</v>
      </c>
      <c r="AB77" s="363" t="n">
        <f t="shared" si="28"/>
        <v>0</v>
      </c>
      <c r="AC77" s="363" t="n">
        <f t="shared" si="28"/>
        <v>0</v>
      </c>
      <c r="AD77" s="363" t="n">
        <f t="shared" ref="AD77:AG77" si="29">AD14</f>
        <v>0</v>
      </c>
      <c r="AE77" s="363" t="n">
        <f t="shared" si="29"/>
        <v>0</v>
      </c>
      <c r="AF77" s="363" t="n">
        <f t="shared" si="29"/>
        <v>0</v>
      </c>
      <c r="AG77" s="363" t="n">
        <f t="shared" si="29"/>
        <v>0</v>
      </c>
      <c r="AH77" s="386"/>
      <c r="AI77" s="386"/>
    </row>
    <row r="78">
      <c r="B78" s="407" t="s">
        <v>343</v>
      </c>
      <c r="C78" s="77"/>
      <c r="D78" s="403"/>
      <c r="E78" s="77"/>
      <c r="F78" s="77"/>
      <c r="G78" s="77"/>
      <c r="H78" s="386"/>
      <c r="I78" s="386"/>
      <c r="J78" s="386"/>
      <c r="K78" s="386"/>
      <c r="L78" s="386"/>
      <c r="M78" s="386" t="n">
        <f>M30</f>
        <v>9.6666666666666661</v>
      </c>
      <c r="N78" s="386" t="n">
        <f t="shared" ref="N78:AC78" si="30">N30</f>
        <v>9.6666666666666661</v>
      </c>
      <c r="O78" s="386" t="n">
        <f t="shared" si="30"/>
        <v>9.6666666666666661</v>
      </c>
      <c r="P78" s="386" t="n">
        <f t="shared" si="30"/>
        <v>9.6666666666666661</v>
      </c>
      <c r="Q78" s="386" t="n">
        <f>Q30</f>
        <v>9.6666666666666661</v>
      </c>
      <c r="R78" s="386" t="n">
        <f>R30</f>
        <v>9.6666666666666661</v>
      </c>
      <c r="S78" s="386" t="n">
        <f>S30</f>
        <v>9.6666666666666661</v>
      </c>
      <c r="T78" s="386" t="n">
        <f t="shared" si="30"/>
        <v>9.6666666666666661</v>
      </c>
      <c r="U78" s="386" t="n">
        <f t="shared" si="30"/>
        <v>9.6666666666666661</v>
      </c>
      <c r="V78" s="386" t="n">
        <f t="shared" si="30"/>
        <v>9.6666666666666661</v>
      </c>
      <c r="W78" s="363" t="n">
        <f t="shared" si="30"/>
        <v>9.6666666666666661</v>
      </c>
      <c r="X78" s="363" t="n">
        <f t="shared" si="30"/>
        <v>9.6666666666666661</v>
      </c>
      <c r="Y78" s="363" t="n">
        <f t="shared" si="30"/>
        <v>0</v>
      </c>
      <c r="Z78" s="363" t="n">
        <f t="shared" si="30"/>
        <v>0</v>
      </c>
      <c r="AA78" s="363" t="n">
        <f t="shared" si="30"/>
        <v>0</v>
      </c>
      <c r="AB78" s="363" t="n">
        <f t="shared" si="30"/>
        <v>0</v>
      </c>
      <c r="AC78" s="363" t="n">
        <f t="shared" si="30"/>
        <v>0</v>
      </c>
      <c r="AD78" s="363" t="n">
        <f t="shared" ref="AD78:AG78" si="31">AD30</f>
        <v>0</v>
      </c>
      <c r="AE78" s="363" t="n">
        <f t="shared" si="31"/>
        <v>0</v>
      </c>
      <c r="AF78" s="363" t="n">
        <f t="shared" si="31"/>
        <v>0</v>
      </c>
      <c r="AG78" s="363" t="n">
        <f t="shared" si="31"/>
        <v>0</v>
      </c>
      <c r="AH78" s="386"/>
      <c r="AI78" s="386"/>
    </row>
    <row r="79">
      <c r="B79" s="407" t="s">
        <v>379</v>
      </c>
      <c r="C79" s="77"/>
      <c r="D79" s="403"/>
      <c r="E79" s="77"/>
      <c r="F79" s="77"/>
      <c r="G79" s="77"/>
      <c r="H79" s="386"/>
      <c r="I79" s="386"/>
      <c r="J79" s="386"/>
      <c r="K79" s="386"/>
      <c r="L79" s="386"/>
      <c r="M79" s="386" t="n">
        <f t="shared" ref="M79:AC79" si="32">M16</f>
        <v>12</v>
      </c>
      <c r="N79" s="386" t="n">
        <f t="shared" si="32"/>
        <v>12</v>
      </c>
      <c r="O79" s="386" t="n">
        <f t="shared" si="32"/>
        <v>12</v>
      </c>
      <c r="P79" s="386" t="n">
        <f t="shared" si="32"/>
        <v>12</v>
      </c>
      <c r="Q79" s="386" t="n">
        <f t="shared" si="32"/>
        <v>12</v>
      </c>
      <c r="R79" s="386" t="n">
        <f t="shared" si="32"/>
        <v>12</v>
      </c>
      <c r="S79" s="386" t="n">
        <f t="shared" si="32"/>
        <v>12</v>
      </c>
      <c r="T79" s="386" t="n">
        <f t="shared" si="32"/>
        <v>12</v>
      </c>
      <c r="U79" s="386" t="n">
        <f t="shared" si="32"/>
        <v>12</v>
      </c>
      <c r="V79" s="386" t="n">
        <f t="shared" si="32"/>
        <v>12</v>
      </c>
      <c r="W79" s="363" t="n">
        <f t="shared" si="32"/>
        <v>12</v>
      </c>
      <c r="X79" s="363" t="n">
        <f t="shared" si="32"/>
        <v>12</v>
      </c>
      <c r="Y79" s="363" t="n">
        <f t="shared" si="32"/>
        <v>0</v>
      </c>
      <c r="Z79" s="363" t="n">
        <f t="shared" si="32"/>
        <v>0</v>
      </c>
      <c r="AA79" s="363" t="n">
        <f t="shared" si="32"/>
        <v>0</v>
      </c>
      <c r="AB79" s="363" t="n">
        <f t="shared" si="32"/>
        <v>0</v>
      </c>
      <c r="AC79" s="363" t="n">
        <f t="shared" si="32"/>
        <v>0</v>
      </c>
      <c r="AD79" s="363" t="n">
        <f t="shared" ref="AD79:AG79" si="33">AD16</f>
        <v>0</v>
      </c>
      <c r="AE79" s="363" t="n">
        <f t="shared" si="33"/>
        <v>0</v>
      </c>
      <c r="AF79" s="363" t="n">
        <f t="shared" si="33"/>
        <v>0</v>
      </c>
      <c r="AG79" s="363" t="n">
        <f t="shared" si="33"/>
        <v>0</v>
      </c>
      <c r="AH79" s="386"/>
      <c r="AI79" s="386"/>
    </row>
    <row r="80">
      <c r="B80" s="407" t="s">
        <v>380</v>
      </c>
      <c r="C80" s="77"/>
      <c r="D80" s="403"/>
      <c r="E80" s="77"/>
      <c r="F80" s="77"/>
      <c r="G80" s="77"/>
      <c r="H80" s="80" t="n">
        <f t="shared" ref="H80:AC80" si="34">H20</f>
        <v>205.80500000000001</v>
      </c>
      <c r="I80" s="80" t="n">
        <f t="shared" si="34"/>
        <v>210.29200000000003</v>
      </c>
      <c r="J80" s="80" t="n">
        <f t="shared" si="34"/>
        <v>197.48400000000004</v>
      </c>
      <c r="K80" s="80" t="n">
        <f t="shared" si="34"/>
        <v>213.12000000000006</v>
      </c>
      <c r="L80" s="80" t="n">
        <f t="shared" si="34"/>
        <v>215.54199999999997</v>
      </c>
      <c r="M80" s="80" t="n">
        <f t="shared" si="34"/>
        <v>213.11233333333337</v>
      </c>
      <c r="N80" s="80" t="n">
        <f t="shared" si="34"/>
        <v>224.76033333333339</v>
      </c>
      <c r="O80" s="80" t="n">
        <f t="shared" si="34"/>
        <v>222.12433333333337</v>
      </c>
      <c r="P80" s="80" t="n">
        <f t="shared" si="34"/>
        <v>250.09733333333338</v>
      </c>
      <c r="Q80" s="80" t="n">
        <f t="shared" si="34"/>
        <v>253.39533333333327</v>
      </c>
      <c r="R80" s="80" t="n">
        <f t="shared" si="34"/>
        <v>266.9323333333333</v>
      </c>
      <c r="S80" s="80" t="n">
        <f t="shared" si="34"/>
        <v>265.62533333333334</v>
      </c>
      <c r="T80" s="80" t="n">
        <f t="shared" si="34"/>
        <v>232.39233333333323</v>
      </c>
      <c r="U80" s="387" t="n">
        <f>U20</f>
        <v>245.86000000000007</v>
      </c>
      <c r="V80" s="80" t="n">
        <f>V20</f>
        <v>236.61200000000002</v>
      </c>
      <c r="W80" s="364" t="n">
        <f t="shared" si="34"/>
        <v>238.94343423036463</v>
      </c>
      <c r="X80" s="364" t="n">
        <f t="shared" si="34"/>
        <v>241.2978410300432</v>
      </c>
      <c r="Y80" s="364" t="n">
        <f t="shared" si="34"/>
        <v>243.67544675710067</v>
      </c>
      <c r="Z80" s="364" t="n">
        <f t="shared" si="34"/>
        <v>246.07648</v>
      </c>
      <c r="AA80" s="364" t="n">
        <f t="shared" si="34"/>
        <v>248.50117159957921</v>
      </c>
      <c r="AB80" s="364" t="n">
        <f t="shared" si="34"/>
        <v>250.94975467124493</v>
      </c>
      <c r="AC80" s="364" t="n">
        <f t="shared" si="34"/>
        <v>253.4224646273847</v>
      </c>
      <c r="AD80" s="364" t="n">
        <f>AD20</f>
        <v>255.9195392</v>
      </c>
      <c r="AE80" s="364" t="n">
        <f>AE20</f>
        <v>258.44121846356239</v>
      </c>
      <c r="AF80" s="364" t="n">
        <f t="shared" ref="AF80" si="35">AF20</f>
        <v>260.98774485809474</v>
      </c>
      <c r="AG80" s="364" t="n">
        <f>AG20</f>
        <v>263.55936321248009</v>
      </c>
      <c r="AH80" s="80"/>
      <c r="AI80" s="80"/>
    </row>
    <row r="81">
      <c r="B81" s="407" t="s">
        <v>1191</v>
      </c>
      <c r="C81" s="77"/>
      <c r="D81" s="403"/>
      <c r="E81" s="77"/>
      <c r="F81" s="77"/>
      <c r="G81" s="77"/>
      <c r="H81" s="80"/>
      <c r="I81" s="80"/>
      <c r="J81" s="80"/>
      <c r="K81" s="80"/>
      <c r="L81" s="80"/>
      <c r="M81" s="80"/>
      <c r="N81" s="80"/>
      <c r="O81" s="80"/>
      <c r="P81" s="80"/>
      <c r="Q81" s="80"/>
      <c r="R81" s="80"/>
      <c r="S81" s="388" t="n">
        <f>'IRA and CHIPS'!E184</f>
        <v>0</v>
      </c>
      <c r="T81" s="388" t="n">
        <f>'IRA and CHIPS'!F184</f>
        <v>6.8000000000000005E-2</v>
      </c>
      <c r="U81" s="388" t="n">
        <f>'IRA and CHIPS'!G184</f>
        <v>6.8000000000000005E-2</v>
      </c>
      <c r="V81" s="388" t="n">
        <f>'IRA and CHIPS'!H184</f>
        <v>6.8000000000000005E-2</v>
      </c>
      <c r="W81" s="381" t="n">
        <f>'IRA and CHIPS'!I184</f>
        <v>6.8000000000000005E-2</v>
      </c>
      <c r="X81" s="381" t="n">
        <f>'IRA and CHIPS'!J184</f>
        <v>1.363</v>
      </c>
      <c r="Y81" s="381" t="n">
        <f>'IRA and CHIPS'!K184</f>
        <v>1.363</v>
      </c>
      <c r="Z81" s="381" t="n">
        <f>'IRA and CHIPS'!L184</f>
        <v>1.363</v>
      </c>
      <c r="AA81" s="381" t="n">
        <f>'IRA and CHIPS'!M184</f>
        <v>1.363</v>
      </c>
      <c r="AB81" s="381" t="n">
        <f>'IRA and CHIPS'!N184</f>
        <v>2.4329999999999998</v>
      </c>
      <c r="AC81" s="381" t="n">
        <f>'IRA and CHIPS'!O184</f>
        <v>2.4329999999999998</v>
      </c>
      <c r="AD81" s="381" t="n">
        <f>'IRA and CHIPS'!P184</f>
        <v>2.4329999999999998</v>
      </c>
      <c r="AE81" s="381" t="n">
        <f>'IRA and CHIPS'!Q184</f>
        <v>2.4329999999999998</v>
      </c>
      <c r="AF81" s="381" t="n">
        <f>'IRA and CHIPS'!R184</f>
        <v>2.8029999999999999</v>
      </c>
      <c r="AG81" s="381" t="n">
        <f>'IRA and CHIPS'!S184</f>
        <v>2.8029999999999999</v>
      </c>
      <c r="AH81" s="80"/>
      <c r="AI81" s="80"/>
    </row>
    <row r="82" ht="14.9" customHeight="1">
      <c r="B82" s="450" t="s">
        <v>381</v>
      </c>
      <c r="C82" s="77"/>
      <c r="D82" s="403"/>
      <c r="E82" s="77"/>
      <c r="F82" s="77"/>
      <c r="G82" s="77"/>
      <c r="H82" s="386"/>
      <c r="I82" s="386"/>
      <c r="J82" s="386"/>
      <c r="K82" s="386"/>
      <c r="L82" s="386"/>
      <c r="M82" s="386"/>
      <c r="N82" s="386"/>
      <c r="O82" s="386"/>
      <c r="P82" s="386"/>
      <c r="Q82" s="386"/>
      <c r="R82" s="386"/>
      <c r="S82" s="386"/>
      <c r="T82" s="386"/>
      <c r="U82" s="386"/>
      <c r="V82" s="386"/>
      <c r="W82" s="363"/>
      <c r="X82" s="363"/>
      <c r="Y82" s="363"/>
      <c r="Z82" s="363"/>
      <c r="AA82" s="363"/>
      <c r="AB82" s="363"/>
      <c r="AC82" s="363"/>
      <c r="AD82" s="363"/>
      <c r="AE82" s="363"/>
      <c r="AF82" s="363"/>
      <c r="AG82" s="363"/>
      <c r="AH82" s="386"/>
      <c r="AI82" s="386"/>
    </row>
    <row r="83" ht="14.9" customHeight="1">
      <c r="B83" s="407" t="s">
        <v>150</v>
      </c>
      <c r="C83" s="77"/>
      <c r="D83" s="403"/>
      <c r="E83" s="77"/>
      <c r="F83" s="77"/>
      <c r="G83" s="77"/>
      <c r="H83" s="386"/>
      <c r="I83" s="386"/>
      <c r="J83" s="386" t="n">
        <f t="shared" ref="J83:T83" si="36">J13</f>
        <v>28.4</v>
      </c>
      <c r="K83" s="386" t="n">
        <f t="shared" si="36"/>
        <v>15.8</v>
      </c>
      <c r="L83" s="386" t="n">
        <f t="shared" si="36"/>
        <v>15.2</v>
      </c>
      <c r="M83" s="386" t="n">
        <f t="shared" si="36"/>
        <v>28.9</v>
      </c>
      <c r="N83" s="386" t="n">
        <f t="shared" si="36"/>
        <v>67.599999999999994</v>
      </c>
      <c r="O83" s="386" t="n">
        <f t="shared" si="36"/>
        <v>80.7</v>
      </c>
      <c r="P83" s="386" t="n">
        <f t="shared" si="36"/>
        <v>87.2</v>
      </c>
      <c r="Q83" s="386" t="n">
        <f t="shared" si="36"/>
        <v>72.400000000000006</v>
      </c>
      <c r="R83" s="386" t="n">
        <f t="shared" si="36"/>
        <v>85.9</v>
      </c>
      <c r="S83" s="398" t="n">
        <f t="shared" si="36"/>
        <v>68.3</v>
      </c>
      <c r="T83" s="398" t="n">
        <f t="shared" si="36"/>
        <v>64</v>
      </c>
      <c r="U83" s="389" t="n">
        <f>U13</f>
        <v>60.929333333333297</v>
      </c>
      <c r="V83" s="386" t="n">
        <f>V13</f>
        <v>60.929333333333297</v>
      </c>
      <c r="W83" s="363" t="n">
        <f>W27+W31+'ARP Quarterly'!M28</f>
        <v>61.672045333333294</v>
      </c>
      <c r="X83" s="363" t="n">
        <f>X27+X31+'ARP Quarterly'!N28</f>
        <v>63.261773333333295</v>
      </c>
      <c r="Y83" s="363" t="n">
        <f>Y27+Y31+'ARP Quarterly'!O28</f>
        <v>61.518167999999996</v>
      </c>
      <c r="Z83" s="363" t="n">
        <f>Z27+Z31+'ARP Quarterly'!P28</f>
        <v>44.428388999999996</v>
      </c>
      <c r="AA83" s="363" t="n">
        <f>AA27+AA31+'ARP Quarterly'!Q28</f>
        <v>46.338610000000003</v>
      </c>
      <c r="AB83" s="363" t="n">
        <f>AB27+AB31+'ARP Quarterly'!R28</f>
        <v>47.279744500000007</v>
      </c>
      <c r="AC83" s="363" t="n">
        <f>AC27+AC31+'ARP Quarterly'!S28</f>
        <v>46.283419000000009</v>
      </c>
      <c r="AD83" s="363" t="n">
        <f>AD27+AD31+'ARP Quarterly'!T28</f>
        <v>45.578489500000011</v>
      </c>
      <c r="AE83" s="363" t="n">
        <f>AE27+AE31+'ARP Quarterly'!U28</f>
        <v>45.454798000000011</v>
      </c>
      <c r="AF83" s="363" t="n">
        <f>AF27+AF31+'ARP Quarterly'!V28</f>
        <v>45.360580000000013</v>
      </c>
      <c r="AG83" s="360"/>
      <c r="AH83" s="379"/>
      <c r="AI83" s="386"/>
    </row>
    <row r="84">
      <c r="B84" s="407" t="s">
        <v>149</v>
      </c>
      <c r="C84" s="80"/>
      <c r="D84" s="477"/>
      <c r="E84" s="80"/>
      <c r="F84" s="80"/>
      <c r="G84" s="80"/>
      <c r="H84" s="386"/>
      <c r="I84" s="386"/>
      <c r="J84" s="386" t="n">
        <v>35</v>
      </c>
      <c r="K84" s="386" t="n">
        <v>45</v>
      </c>
      <c r="L84" s="386" t="n">
        <v>45</v>
      </c>
      <c r="M84" s="386" t="n">
        <v>40</v>
      </c>
      <c r="N84" s="386" t="n">
        <v>40</v>
      </c>
      <c r="O84" s="386" t="n">
        <v>40</v>
      </c>
      <c r="P84" s="386" t="n">
        <v>40</v>
      </c>
      <c r="Q84" s="386" t="n">
        <v>50</v>
      </c>
      <c r="R84" s="386" t="n">
        <v>50</v>
      </c>
      <c r="S84" s="386" t="n">
        <v>50</v>
      </c>
      <c r="T84" s="386" t="n">
        <v>50</v>
      </c>
      <c r="U84" s="390" t="n">
        <v>40</v>
      </c>
      <c r="V84" s="386" t="n">
        <v>30</v>
      </c>
      <c r="W84" s="363" t="n">
        <v>20</v>
      </c>
      <c r="X84" s="363" t="n">
        <v>15</v>
      </c>
      <c r="Y84" s="363" t="n">
        <v>10</v>
      </c>
      <c r="Z84" s="363" t="n">
        <v>0</v>
      </c>
      <c r="AA84" s="363" t="n">
        <v>0</v>
      </c>
      <c r="AB84" s="363" t="n">
        <v>0</v>
      </c>
      <c r="AC84" s="363" t="n">
        <v>0</v>
      </c>
      <c r="AD84" s="363" t="n">
        <v>0</v>
      </c>
      <c r="AE84" s="363" t="n">
        <v>0</v>
      </c>
      <c r="AF84" s="363" t="n">
        <v>0</v>
      </c>
      <c r="AG84" s="363" t="n">
        <v>0</v>
      </c>
      <c r="AH84" s="123"/>
    </row>
    <row r="85" ht="28.5" customHeight="1">
      <c r="B85" s="420" t="s">
        <v>382</v>
      </c>
      <c r="C85" s="434"/>
      <c r="D85" s="403"/>
      <c r="E85" s="77"/>
      <c r="F85" s="77"/>
      <c r="G85" s="77"/>
      <c r="H85" s="386"/>
      <c r="I85" s="386"/>
      <c r="J85" s="386"/>
      <c r="K85" s="386"/>
      <c r="L85" s="386"/>
      <c r="M85" s="386"/>
      <c r="N85" s="386" t="n">
        <f>'ARP Quarterly'!D47</f>
        <v>0</v>
      </c>
      <c r="O85" s="386" t="n">
        <f>'ARP Quarterly'!E47</f>
        <v>0</v>
      </c>
      <c r="P85" s="386" t="n">
        <f>'ARP Quarterly'!F47</f>
        <v>34.620851999999999</v>
      </c>
      <c r="Q85" s="386" t="n">
        <f>'ARP Quarterly'!G47</f>
        <v>50.996274799999995</v>
      </c>
      <c r="R85" s="386" t="n">
        <f>'ARP Quarterly'!H47</f>
        <v>69.350031999999999</v>
      </c>
      <c r="S85" s="386" t="n">
        <f>'ARP Quarterly'!I47</f>
        <v>79.295867999999999</v>
      </c>
      <c r="T85" s="386" t="n">
        <f>'ARP Quarterly'!J47</f>
        <v>80.538927999999999</v>
      </c>
      <c r="U85" s="386" t="n">
        <f>'ARP Quarterly'!K47</f>
        <v>80.122543199999996</v>
      </c>
      <c r="V85" s="386" t="n">
        <f>'ARP Quarterly'!L47</f>
        <v>88.916719999999998</v>
      </c>
      <c r="W85" s="461" t="n">
        <f>'ARP Quarterly'!M47</f>
        <v>92.213943999999998</v>
      </c>
      <c r="X85" s="461" t="n">
        <f>'ARP Quarterly'!N47</f>
        <v>92.213943999999998</v>
      </c>
      <c r="Y85" s="461" t="n">
        <f>'ARP Quarterly'!O47</f>
        <v>94.213943999999998</v>
      </c>
      <c r="Z85" s="461" t="n">
        <f>'ARP Quarterly'!P47</f>
        <v>98.916719999999998</v>
      </c>
      <c r="AA85" s="461" t="n">
        <f>'ARP Quarterly'!Q47</f>
        <v>98.916719999999998</v>
      </c>
      <c r="AB85" s="461" t="n">
        <f>'ARP Quarterly'!R47</f>
        <v>99.081581199999988</v>
      </c>
      <c r="AC85" s="363" t="n">
        <f>'ARP Quarterly'!S47</f>
        <v>93.146578000000005</v>
      </c>
      <c r="AD85" s="363" t="n">
        <f>'ARP Quarterly'!T47</f>
        <v>86.552129999999991</v>
      </c>
      <c r="AE85" s="363" t="n">
        <f>'ARP Quarterly'!U47</f>
        <v>86.552129999999991</v>
      </c>
      <c r="AF85" s="363" t="n">
        <f>'ARP Quarterly'!V47</f>
        <v>82.265738799999994</v>
      </c>
      <c r="AG85" s="360"/>
      <c r="AH85" s="448"/>
    </row>
    <row r="86" ht="55.4" customHeight="1">
      <c r="B86" s="427" t="s">
        <v>833</v>
      </c>
      <c r="C86" s="428"/>
      <c r="D86" s="401"/>
      <c r="E86" s="402"/>
      <c r="F86" s="402"/>
      <c r="G86" s="402"/>
      <c r="H86" s="402"/>
      <c r="I86" s="428"/>
      <c r="J86" s="428"/>
      <c r="K86" s="428"/>
      <c r="L86" s="428"/>
      <c r="M86" s="428"/>
      <c r="N86" s="428"/>
      <c r="O86" s="428"/>
      <c r="P86" s="428" t="n">
        <v>-50</v>
      </c>
      <c r="Q86" s="428" t="n">
        <v>-25</v>
      </c>
      <c r="R86" s="428"/>
      <c r="S86" s="428"/>
      <c r="T86" s="428"/>
      <c r="U86" s="478"/>
      <c r="V86" s="402"/>
      <c r="W86" s="428"/>
      <c r="X86" s="428"/>
      <c r="Y86" s="428" t="n">
        <v>12.5</v>
      </c>
      <c r="Z86" s="428" t="n">
        <v>12.5</v>
      </c>
      <c r="AA86" s="428" t="n">
        <v>12.5</v>
      </c>
      <c r="AB86" s="428" t="n">
        <v>12.5</v>
      </c>
      <c r="AC86" s="478"/>
      <c r="AD86" s="261"/>
      <c r="AE86" s="261"/>
      <c r="AF86" s="261"/>
      <c r="AG86" s="261"/>
    </row>
    <row r="87" ht="14.5" customHeight="1">
      <c r="B87" s="308"/>
      <c r="C87" s="261"/>
      <c r="D87" s="261"/>
      <c r="E87" s="261"/>
      <c r="F87" s="261"/>
      <c r="G87" s="261"/>
      <c r="H87" s="261"/>
      <c r="I87" s="261"/>
      <c r="J87" s="261"/>
      <c r="K87" s="261"/>
      <c r="L87" s="261"/>
      <c r="M87" s="261"/>
      <c r="N87" s="261"/>
      <c r="O87" s="261"/>
      <c r="P87" s="261"/>
      <c r="Q87" s="261"/>
      <c r="R87" s="261"/>
      <c r="S87" s="261"/>
      <c r="T87" s="261"/>
      <c r="U87" s="261"/>
      <c r="V87" s="261"/>
      <c r="W87" s="261"/>
      <c r="X87" s="261"/>
      <c r="Y87" s="261"/>
      <c r="Z87" s="261"/>
      <c r="AA87" s="261"/>
      <c r="AB87" s="261"/>
      <c r="AC87" s="261"/>
      <c r="AD87" s="261"/>
      <c r="AE87" s="261"/>
      <c r="AF87" s="261"/>
      <c r="AG87" s="261"/>
    </row>
    <row r="88">
      <c r="B88" s="224" t="s">
        <v>134</v>
      </c>
      <c r="C88" s="224"/>
      <c r="D88" s="224"/>
      <c r="E88" s="224"/>
      <c r="F88" s="224"/>
      <c r="G88" s="224"/>
      <c r="H88" s="224"/>
      <c r="I88" s="224"/>
      <c r="J88" s="224"/>
      <c r="K88" s="224"/>
      <c r="L88" s="224"/>
      <c r="M88" s="224"/>
      <c r="N88" s="224"/>
      <c r="O88" s="224"/>
      <c r="P88" s="224"/>
      <c r="Q88" s="224"/>
      <c r="R88" s="224"/>
      <c r="S88" s="224"/>
      <c r="T88" s="224"/>
      <c r="U88" s="224"/>
      <c r="V88" s="224"/>
      <c r="W88" s="224"/>
      <c r="X88" s="224"/>
      <c r="Y88" s="224"/>
      <c r="Z88" s="224"/>
      <c r="AA88" s="224"/>
      <c r="AB88" s="224"/>
      <c r="AC88" s="224"/>
      <c r="AD88" s="224"/>
      <c r="AE88" s="224"/>
      <c r="AF88" s="224"/>
      <c r="AG88" s="224"/>
      <c r="AH88" s="213"/>
      <c r="AI88" s="213"/>
    </row>
    <row r="89" ht="19.399999999999999" customHeight="1">
      <c r="B89" s="225" t="s">
        <v>1898</v>
      </c>
      <c r="C89" s="225"/>
      <c r="D89" s="225"/>
      <c r="E89" s="225"/>
      <c r="F89" s="225"/>
      <c r="G89" s="225"/>
      <c r="H89" s="225"/>
      <c r="I89" s="225"/>
      <c r="J89" s="225"/>
      <c r="K89" s="225"/>
      <c r="L89" s="225"/>
      <c r="M89" s="225"/>
      <c r="N89" s="225"/>
      <c r="O89" s="225"/>
      <c r="P89" s="225"/>
      <c r="Q89" s="225"/>
      <c r="R89" s="225"/>
      <c r="S89" s="225"/>
      <c r="T89" s="225"/>
      <c r="U89" s="225"/>
      <c r="V89" s="225"/>
      <c r="W89" s="225"/>
      <c r="X89" s="225"/>
      <c r="Y89" s="225"/>
      <c r="Z89" s="225"/>
      <c r="AA89" s="225"/>
      <c r="AB89" s="225"/>
      <c r="AC89" s="225"/>
      <c r="AD89" s="225"/>
      <c r="AE89" s="225"/>
      <c r="AF89" s="225"/>
      <c r="AG89" s="225"/>
      <c r="AH89" s="225"/>
      <c r="AI89" s="225"/>
    </row>
    <row r="90" ht="11.9" customHeight="1">
      <c r="B90" s="268"/>
      <c r="C90" s="268"/>
      <c r="D90" s="268"/>
      <c r="E90" s="268"/>
      <c r="F90" s="268"/>
      <c r="G90" s="268"/>
      <c r="H90" s="268"/>
      <c r="I90" s="268"/>
      <c r="J90" s="268"/>
      <c r="K90" s="268"/>
      <c r="L90" s="268"/>
      <c r="M90" s="268"/>
      <c r="V90" s="247"/>
      <c r="W90" s="247"/>
      <c r="X90" s="247"/>
      <c r="Y90" s="247"/>
      <c r="Z90" s="247"/>
      <c r="AA90" s="247"/>
      <c r="AB90" s="247"/>
      <c r="AC90" s="247"/>
      <c r="AD90" s="247"/>
      <c r="AE90" s="247"/>
      <c r="AF90" s="247"/>
      <c r="AG90" s="247"/>
      <c r="AH90" s="247"/>
      <c r="AI90" s="247"/>
    </row>
    <row r="91" ht="14.9" customHeight="1">
      <c r="B91" s="226" t="s">
        <v>279</v>
      </c>
      <c r="C91" s="227"/>
      <c r="D91" s="230" t="s">
        <v>280</v>
      </c>
      <c r="E91" s="242"/>
      <c r="F91" s="242"/>
      <c r="G91" s="242"/>
      <c r="H91" s="242"/>
      <c r="I91" s="242"/>
      <c r="J91" s="242"/>
      <c r="K91" s="242"/>
      <c r="L91" s="242"/>
      <c r="M91" s="242"/>
      <c r="N91" s="242"/>
      <c r="O91" s="242"/>
      <c r="P91" s="242"/>
      <c r="Q91" s="242"/>
      <c r="R91" s="242"/>
      <c r="S91" s="242"/>
      <c r="T91" s="242"/>
      <c r="U91" s="243"/>
      <c r="V91" s="229"/>
      <c r="W91" s="348" t="s">
        <v>281</v>
      </c>
      <c r="X91" s="259"/>
      <c r="Y91" s="347"/>
      <c r="Z91" s="347"/>
      <c r="AA91" s="347"/>
      <c r="AB91" s="347"/>
      <c r="AC91" s="347"/>
      <c r="AD91" s="347"/>
      <c r="AE91" s="347"/>
      <c r="AF91" s="347"/>
      <c r="AG91" s="347"/>
      <c r="AH91" s="213"/>
      <c r="AI91" s="213"/>
    </row>
    <row r="92">
      <c r="B92" s="228"/>
      <c r="C92" s="229"/>
      <c r="D92" s="235" t="n">
        <v>2018</v>
      </c>
      <c r="E92" s="179" t="n">
        <v>2019</v>
      </c>
      <c r="F92" s="235"/>
      <c r="G92" s="235"/>
      <c r="H92" s="236"/>
      <c r="I92" s="179" t="n">
        <v>2020</v>
      </c>
      <c r="J92" s="235"/>
      <c r="K92" s="235"/>
      <c r="L92" s="235"/>
      <c r="M92" s="179" t="n">
        <v>2021</v>
      </c>
      <c r="N92" s="235"/>
      <c r="O92" s="235"/>
      <c r="P92" s="235"/>
      <c r="Q92" s="179" t="n">
        <v>2022</v>
      </c>
      <c r="R92" s="180"/>
      <c r="S92" s="180"/>
      <c r="T92" s="180"/>
      <c r="U92" s="260"/>
      <c r="V92" s="315" t="n">
        <v>2023</v>
      </c>
      <c r="W92" s="317"/>
      <c r="X92" s="285"/>
      <c r="Y92" s="233" t="n">
        <v>2024</v>
      </c>
      <c r="Z92" s="318"/>
      <c r="AA92" s="318"/>
      <c r="AB92" s="233"/>
      <c r="AC92" s="232" t="n">
        <v>2025</v>
      </c>
      <c r="AD92" s="233"/>
      <c r="AE92" s="233"/>
      <c r="AF92" s="234"/>
      <c r="AG92" s="377" t="n">
        <v>2026</v>
      </c>
      <c r="AH92" s="247"/>
      <c r="AI92" s="247"/>
    </row>
    <row r="93">
      <c r="B93" s="228"/>
      <c r="C93" s="229"/>
      <c r="D93" s="191" t="s">
        <v>282</v>
      </c>
      <c r="E93" s="195" t="s">
        <v>283</v>
      </c>
      <c r="F93" s="191" t="s">
        <v>284</v>
      </c>
      <c r="G93" s="191" t="s">
        <v>238</v>
      </c>
      <c r="H93" s="192" t="s">
        <v>282</v>
      </c>
      <c r="I93" s="191" t="s">
        <v>283</v>
      </c>
      <c r="J93" s="191" t="s">
        <v>284</v>
      </c>
      <c r="K93" s="191" t="s">
        <v>238</v>
      </c>
      <c r="L93" s="191" t="s">
        <v>282</v>
      </c>
      <c r="M93" s="195" t="s">
        <v>283</v>
      </c>
      <c r="N93" s="191" t="s">
        <v>284</v>
      </c>
      <c r="O93" s="191" t="s">
        <v>238</v>
      </c>
      <c r="P93" s="191" t="s">
        <v>282</v>
      </c>
      <c r="Q93" s="195" t="s">
        <v>283</v>
      </c>
      <c r="R93" s="191" t="s">
        <v>284</v>
      </c>
      <c r="S93" s="191" t="s">
        <v>238</v>
      </c>
      <c r="T93" s="191" t="s">
        <v>282</v>
      </c>
      <c r="U93" s="195" t="s">
        <v>283</v>
      </c>
      <c r="V93" s="191" t="s">
        <v>284</v>
      </c>
      <c r="W93" s="361" t="s">
        <v>238</v>
      </c>
      <c r="X93" s="479" t="s">
        <v>282</v>
      </c>
      <c r="Y93" s="361" t="s">
        <v>283</v>
      </c>
      <c r="Z93" s="370" t="s">
        <v>284</v>
      </c>
      <c r="AA93" s="361" t="s">
        <v>238</v>
      </c>
      <c r="AB93" s="361" t="s">
        <v>282</v>
      </c>
      <c r="AC93" s="480" t="s">
        <v>283</v>
      </c>
      <c r="AD93" s="370" t="s">
        <v>284</v>
      </c>
      <c r="AE93" s="361" t="s">
        <v>238</v>
      </c>
      <c r="AF93" s="479" t="s">
        <v>282</v>
      </c>
      <c r="AG93" s="380" t="s">
        <v>283</v>
      </c>
      <c r="AH93" s="247"/>
      <c r="AI93" s="247"/>
    </row>
    <row r="94" ht="14.9" customHeight="1">
      <c r="B94" s="476" t="s">
        <v>383</v>
      </c>
      <c r="C94" s="413" t="s">
        <v>384</v>
      </c>
      <c r="D94" s="414"/>
      <c r="E94" s="415"/>
      <c r="F94" s="415"/>
      <c r="G94" s="415"/>
      <c r="H94" s="391" t="n">
        <f>'Haver Pivoted'!GS41</f>
        <v>72.367000000000004</v>
      </c>
      <c r="I94" s="391" t="n">
        <f>'Haver Pivoted'!GT41</f>
        <v>75.578999999999994</v>
      </c>
      <c r="J94" s="391" t="n">
        <f>'Haver Pivoted'!GU41</f>
        <v>76.015000000000001</v>
      </c>
      <c r="K94" s="391" t="n">
        <f>'Haver Pivoted'!GV41</f>
        <v>78.872</v>
      </c>
      <c r="L94" s="391" t="n">
        <f>'Haver Pivoted'!GW41</f>
        <v>75.819000000000003</v>
      </c>
      <c r="M94" s="391" t="n">
        <f>'Haver Pivoted'!GX41</f>
        <v>73.662000000000006</v>
      </c>
      <c r="N94" s="391" t="n">
        <f>'Haver Pivoted'!GY41</f>
        <v>75.066000000000003</v>
      </c>
      <c r="O94" s="391" t="n">
        <f>'Haver Pivoted'!GZ41</f>
        <v>69.344999999999999</v>
      </c>
      <c r="P94" s="391" t="n">
        <f>'Haver Pivoted'!HA41</f>
        <v>72.477000000000004</v>
      </c>
      <c r="Q94" s="391" t="n">
        <f>'Haver Pivoted'!HB41</f>
        <v>72.528999999999996</v>
      </c>
      <c r="R94" s="391" t="n">
        <f t="shared" ref="R94:S94" si="37">AVERAGE($H$94:$N$94)</f>
        <v>75.340000000000018</v>
      </c>
      <c r="S94" s="391" t="n">
        <f t="shared" si="37"/>
        <v>75.340000000000018</v>
      </c>
      <c r="T94" s="391" t="n">
        <f t="shared" ref="T94:AC94" si="38">AVERAGE($H$94:$N$94)+T95</f>
        <v>76.15900000000002</v>
      </c>
      <c r="U94" s="391" t="n">
        <f t="shared" si="38"/>
        <v>76.15900000000002</v>
      </c>
      <c r="V94" s="391" t="n">
        <f t="shared" si="38"/>
        <v>76.15900000000002</v>
      </c>
      <c r="W94" s="405" t="n">
        <f t="shared" si="38"/>
        <v>76.15900000000002</v>
      </c>
      <c r="X94" s="405" t="n">
        <f t="shared" si="38"/>
        <v>77.818000000000012</v>
      </c>
      <c r="Y94" s="405" t="n">
        <f t="shared" si="38"/>
        <v>77.818000000000012</v>
      </c>
      <c r="Z94" s="405" t="n">
        <f t="shared" si="38"/>
        <v>77.818000000000012</v>
      </c>
      <c r="AA94" s="405" t="n">
        <f t="shared" si="38"/>
        <v>77.818000000000012</v>
      </c>
      <c r="AB94" s="405" t="n">
        <f t="shared" si="38"/>
        <v>79.41200000000002</v>
      </c>
      <c r="AC94" s="405" t="n">
        <f t="shared" si="38"/>
        <v>79.41200000000002</v>
      </c>
      <c r="AD94" s="405" t="n">
        <f>AVERAGE($H$94:$N$94)+AD95</f>
        <v>75.340000000000018</v>
      </c>
      <c r="AE94" s="405" t="n">
        <f t="shared" ref="AE94:AG94" si="39">AVERAGE($H$94:$N$94)+AE95</f>
        <v>75.340000000000018</v>
      </c>
      <c r="AF94" s="405" t="n">
        <f t="shared" si="39"/>
        <v>75.340000000000018</v>
      </c>
      <c r="AG94" s="405" t="n">
        <f t="shared" si="39"/>
        <v>75.340000000000018</v>
      </c>
      <c r="AH94" s="275"/>
      <c r="AI94" s="275"/>
    </row>
    <row r="95">
      <c r="B95" s="201" t="s">
        <v>1190</v>
      </c>
      <c r="C95" s="64"/>
      <c r="D95" s="201"/>
      <c r="E95" s="64"/>
      <c r="F95" s="64"/>
      <c r="G95" s="64"/>
      <c r="H95" s="64"/>
      <c r="I95" s="64"/>
      <c r="J95" s="64"/>
      <c r="K95" s="64"/>
      <c r="L95" s="64"/>
      <c r="M95" s="64"/>
      <c r="N95" s="64"/>
      <c r="O95" s="64"/>
      <c r="P95" s="64"/>
      <c r="Q95" s="64"/>
      <c r="R95" s="64"/>
      <c r="S95" s="392" t="n">
        <f>'IRA and CHIPS'!E185</f>
        <v>0</v>
      </c>
      <c r="T95" s="392" t="n">
        <f>'IRA and CHIPS'!F185</f>
        <v>0.81899999999999995</v>
      </c>
      <c r="U95" s="392" t="n">
        <f>'IRA and CHIPS'!G185</f>
        <v>0.81899999999999995</v>
      </c>
      <c r="V95" s="392" t="n">
        <f>'IRA and CHIPS'!H185</f>
        <v>0.81899999999999995</v>
      </c>
      <c r="W95" s="404" t="n">
        <f>'IRA and CHIPS'!I185</f>
        <v>0.81899999999999995</v>
      </c>
      <c r="X95" s="404" t="n">
        <f>'IRA and CHIPS'!J185</f>
        <v>2.4780000000000002</v>
      </c>
      <c r="Y95" s="404" t="n">
        <f>'IRA and CHIPS'!K185</f>
        <v>2.4780000000000002</v>
      </c>
      <c r="Z95" s="404" t="n">
        <f>'IRA and CHIPS'!L185</f>
        <v>2.4780000000000002</v>
      </c>
      <c r="AA95" s="404" t="n">
        <f>'IRA and CHIPS'!M185</f>
        <v>2.4780000000000002</v>
      </c>
      <c r="AB95" s="404" t="n">
        <f>'IRA and CHIPS'!N185</f>
        <v>4.0720000000000001</v>
      </c>
      <c r="AC95" s="404" t="n">
        <f>'IRA and CHIPS'!O185</f>
        <v>4.0720000000000001</v>
      </c>
      <c r="AD95" s="404" t="n">
        <f>'IRA and CHIPS'!T185</f>
        <v>0</v>
      </c>
      <c r="AE95" s="404" t="n">
        <v>0</v>
      </c>
      <c r="AF95" s="404" t="n">
        <v>0</v>
      </c>
      <c r="AG95" s="406" t="n">
        <v>0</v>
      </c>
    </row>
    <row r="96" ht="18.75" customHeight="1"/>
    <row r="97" ht="21.75" customHeight="1"/>
  </sheetData>
  <mergeCells count="42">
    <mergeCell ref="AH6:AH8"/>
    <mergeCell ref="AI6:AI8"/>
    <mergeCell ref="E7:H7"/>
    <mergeCell ref="Y7:AB7"/>
    <mergeCell ref="B2:AC4"/>
    <mergeCell ref="M7:P7"/>
    <mergeCell ref="Q7:T7"/>
    <mergeCell ref="D6:V6"/>
    <mergeCell ref="W6:AG6"/>
    <mergeCell ref="AC7:AF7"/>
    <mergeCell ref="B91:C93"/>
    <mergeCell ref="I92:L92"/>
    <mergeCell ref="E92:H92"/>
    <mergeCell ref="Y92:AB92"/>
    <mergeCell ref="B1:Y1"/>
    <mergeCell ref="B6:C8"/>
    <mergeCell ref="I7:L7"/>
    <mergeCell ref="M92:P92"/>
    <mergeCell ref="Q92:T92"/>
    <mergeCell ref="AI25:AJ25"/>
    <mergeCell ref="AI29:AJ30"/>
    <mergeCell ref="AI35:AJ35"/>
    <mergeCell ref="B24:AC24"/>
    <mergeCell ref="Q73:R73"/>
    <mergeCell ref="Q48:AL48"/>
    <mergeCell ref="Q49:S49"/>
    <mergeCell ref="T49:Y49"/>
    <mergeCell ref="AH49:AK49"/>
    <mergeCell ref="A66:A67"/>
    <mergeCell ref="B89:AC89"/>
    <mergeCell ref="Y73:AB73"/>
    <mergeCell ref="B72:C74"/>
    <mergeCell ref="I73:L73"/>
    <mergeCell ref="B88:Y88"/>
    <mergeCell ref="E73:H73"/>
    <mergeCell ref="M73:P73"/>
    <mergeCell ref="AC73:AF73"/>
    <mergeCell ref="AC92:AF92"/>
    <mergeCell ref="D72:V72"/>
    <mergeCell ref="W72:AG72"/>
    <mergeCell ref="W91:AG91"/>
    <mergeCell ref="D91:V91"/>
  </mergeCells>
  <pageMargins left="0.7" right="0.7" top="0.75" bottom="0.75" header="0.3" footer="0.3"/>
  <pageSetup orientation="portrait"/>
  <drawing r:id="rId1"/>
  <legacyDrawing r:id="rIdvml"/>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zoomScaleNormal="100" workbookViewId="0">
      <pane xSplit="2" ySplit="8" topLeftCell="W25" activePane="bottomRight" state="frozen"/>
      <selection pane="topRight" activeCell="C1" sqref="C1"/>
      <selection pane="bottomLeft" activeCell="A9" sqref="A9"/>
      <selection pane="bottomRight" activeCell="AD28" sqref="AD28"/>
    </sheetView>
  </sheetViews>
  <sheetFormatPr defaultRowHeight="15.0" baseColWidth="10"/>
  <cols>
    <col min="2" max="2" width="56.81640625" hidden="0" customWidth="1"/>
    <col min="3" max="3" width="18" hidden="0" customWidth="1"/>
    <col min="4" max="4" width="10" hidden="0" customWidth="1"/>
    <col min="5" max="5" width="10" hidden="0" customWidth="1"/>
    <col min="6" max="6" width="10" hidden="0" customWidth="1"/>
    <col min="7" max="7" width="10" hidden="0" customWidth="1"/>
    <col min="8" max="8" width="14.1796875" hidden="0" customWidth="1"/>
    <col min="9" max="9" width="10.1796875" hidden="0" customWidth="1"/>
    <col min="10" max="10" width="11.81640625" hidden="0" customWidth="1"/>
    <col min="11" max="11" width="13.453125" hidden="0" customWidth="1"/>
    <col min="12" max="12" width="11.453125" hidden="0" customWidth="1"/>
    <col min="13" max="13" width="12" hidden="0" customWidth="1"/>
    <col min="14" max="14" width="9" hidden="0" customWidth="1"/>
    <col min="15" max="15" width="10.1796875" hidden="0" customWidth="1"/>
    <col min="16" max="16" width="10.1796875" hidden="0" customWidth="1"/>
    <col min="17" max="17" width="12.1796875" hidden="0" customWidth="1"/>
    <col min="18" max="18" width="10" hidden="0" customWidth="1"/>
    <col min="19" max="19" width="9" hidden="0" customWidth="1"/>
    <col min="20" max="20" width="8.81640625" hidden="0" customWidth="1"/>
    <col min="21" max="21" width="8.81640625" hidden="0" customWidth="1"/>
    <col min="22" max="22" width="8.81640625" hidden="0" customWidth="1"/>
    <col min="23" max="23" width="8.81640625" hidden="0" customWidth="1"/>
    <col min="24" max="24" width="8.81640625" hidden="0" customWidth="1"/>
    <col min="25" max="25" width="8.81640625" hidden="0" customWidth="1"/>
    <col min="26" max="26" width="8.81640625" hidden="0" customWidth="1"/>
    <col min="43" max="43" width="31.81640625" hidden="0" customWidth="1"/>
    <col min="45" max="45" width="10.1796875" hidden="0" customWidth="1"/>
  </cols>
  <sheetData>
    <row r="1" ht="20.25" customHeight="1">
      <c r="B1" s="224" t="s">
        <v>385</v>
      </c>
      <c r="C1" s="224"/>
      <c r="D1" s="224"/>
      <c r="E1" s="224"/>
      <c r="F1" s="224"/>
      <c r="G1" s="224"/>
      <c r="H1" s="224"/>
      <c r="I1" s="224"/>
      <c r="J1" s="224"/>
      <c r="K1" s="224"/>
      <c r="L1" s="224"/>
      <c r="M1" s="224"/>
      <c r="N1" s="224"/>
      <c r="O1" s="224"/>
      <c r="P1" s="224"/>
      <c r="Q1" s="224"/>
      <c r="R1" s="224"/>
      <c r="S1" s="224"/>
      <c r="T1" s="224"/>
      <c r="U1" s="224"/>
      <c r="V1" s="224"/>
      <c r="W1" s="224"/>
      <c r="X1" s="224"/>
      <c r="Y1" s="224"/>
      <c r="Z1" s="224"/>
      <c r="AA1" s="224"/>
      <c r="AB1" s="224"/>
      <c r="AC1" s="224"/>
      <c r="AD1" s="224"/>
      <c r="AE1" s="224"/>
      <c r="AF1" s="224"/>
      <c r="AG1" s="224"/>
    </row>
    <row r="2" ht="14.25" customHeight="1">
      <c r="B2" s="268" t="s">
        <v>386</v>
      </c>
      <c r="C2" s="268"/>
      <c r="D2" s="268"/>
      <c r="E2" s="268"/>
      <c r="F2" s="268"/>
      <c r="G2" s="268"/>
      <c r="H2" s="268"/>
      <c r="I2" s="268"/>
      <c r="J2" s="268"/>
      <c r="K2" s="268"/>
      <c r="L2" s="268"/>
      <c r="M2" s="268"/>
      <c r="N2" s="268"/>
      <c r="O2" s="268"/>
      <c r="P2" s="268"/>
      <c r="Q2" s="268"/>
      <c r="R2" s="268"/>
      <c r="S2" s="268"/>
      <c r="T2" s="268"/>
      <c r="U2" s="268"/>
      <c r="V2" s="268"/>
      <c r="W2" s="268"/>
      <c r="X2" s="268"/>
      <c r="Y2" s="268"/>
      <c r="Z2" s="268"/>
      <c r="AA2" s="268"/>
      <c r="AB2" s="268"/>
      <c r="AC2" s="268"/>
      <c r="AD2" s="268"/>
      <c r="AE2" s="268"/>
      <c r="AF2" s="268"/>
      <c r="AG2" s="268"/>
    </row>
    <row r="3" ht="9" customHeight="1">
      <c r="B3" s="268"/>
      <c r="C3" s="268"/>
      <c r="D3" s="268"/>
      <c r="E3" s="268"/>
      <c r="F3" s="268"/>
      <c r="G3" s="268"/>
      <c r="H3" s="268"/>
      <c r="I3" s="268"/>
      <c r="J3" s="268"/>
      <c r="K3" s="268"/>
      <c r="L3" s="268"/>
      <c r="M3" s="268"/>
      <c r="N3" s="268"/>
      <c r="O3" s="268"/>
      <c r="P3" s="268"/>
      <c r="Q3" s="268"/>
      <c r="R3" s="268"/>
      <c r="S3" s="268"/>
      <c r="T3" s="268"/>
      <c r="U3" s="268"/>
      <c r="V3" s="268"/>
      <c r="W3" s="268"/>
      <c r="X3" s="268"/>
      <c r="Y3" s="268"/>
      <c r="Z3" s="268"/>
      <c r="AA3" s="268"/>
      <c r="AB3" s="268"/>
      <c r="AC3" s="268"/>
      <c r="AD3" s="268"/>
      <c r="AE3" s="268"/>
      <c r="AF3" s="268"/>
      <c r="AG3" s="268"/>
    </row>
    <row r="4" ht="27" customHeight="1">
      <c r="B4" s="268"/>
      <c r="C4" s="268"/>
      <c r="D4" s="268"/>
      <c r="E4" s="268"/>
      <c r="F4" s="268"/>
      <c r="G4" s="268"/>
      <c r="H4" s="268"/>
      <c r="I4" s="268"/>
      <c r="J4" s="268"/>
      <c r="K4" s="268"/>
      <c r="L4" s="268"/>
      <c r="M4" s="268"/>
      <c r="N4" s="268"/>
      <c r="O4" s="268"/>
      <c r="P4" s="268"/>
      <c r="Q4" s="268"/>
      <c r="R4" s="268"/>
      <c r="S4" s="268"/>
      <c r="T4" s="268"/>
      <c r="U4" s="268"/>
      <c r="V4" s="268"/>
      <c r="W4" s="268"/>
      <c r="X4" s="268"/>
      <c r="Y4" s="268"/>
      <c r="Z4" s="268"/>
      <c r="AA4" s="268"/>
      <c r="AB4" s="268"/>
      <c r="AC4" s="268"/>
      <c r="AD4" s="268"/>
      <c r="AE4" s="268"/>
      <c r="AF4" s="268"/>
      <c r="AG4" s="268"/>
      <c r="AI4" s="545"/>
      <c r="AJ4" s="545"/>
      <c r="AK4" s="545"/>
      <c r="AL4" s="545"/>
      <c r="AM4" s="545"/>
      <c r="AN4" s="545"/>
      <c r="AO4" s="545"/>
      <c r="AP4" s="545"/>
      <c r="AQ4" s="545"/>
    </row>
    <row r="5">
      <c r="B5" s="308"/>
      <c r="AC5" s="252"/>
      <c r="AD5" s="252"/>
      <c r="AE5" s="252"/>
      <c r="AF5" s="252"/>
      <c r="AG5" s="252"/>
      <c r="AH5" s="252"/>
      <c r="AI5" s="252"/>
      <c r="AJ5" s="252"/>
    </row>
    <row r="6" ht="14.9" customHeight="1">
      <c r="B6" s="482" t="s">
        <v>279</v>
      </c>
      <c r="C6" s="483"/>
      <c r="D6" s="490" t="s">
        <v>280</v>
      </c>
      <c r="E6" s="491"/>
      <c r="F6" s="491"/>
      <c r="G6" s="491"/>
      <c r="H6" s="491"/>
      <c r="I6" s="491"/>
      <c r="J6" s="491"/>
      <c r="K6" s="491"/>
      <c r="L6" s="491"/>
      <c r="M6" s="491"/>
      <c r="N6" s="491"/>
      <c r="O6" s="491"/>
      <c r="P6" s="491"/>
      <c r="Q6" s="491"/>
      <c r="R6" s="491"/>
      <c r="S6" s="491"/>
      <c r="T6" s="491"/>
      <c r="U6" s="492"/>
      <c r="V6" s="485"/>
      <c r="W6" s="348" t="s">
        <v>281</v>
      </c>
      <c r="X6" s="259"/>
      <c r="Y6" s="347"/>
      <c r="Z6" s="347"/>
      <c r="AA6" s="347"/>
      <c r="AB6" s="347"/>
      <c r="AC6" s="347"/>
      <c r="AD6" s="347"/>
      <c r="AE6" s="347"/>
      <c r="AF6" s="347"/>
      <c r="AG6" s="347"/>
    </row>
    <row r="7" ht="14.9" customHeight="1">
      <c r="B7" s="484"/>
      <c r="C7" s="485"/>
      <c r="D7" s="486" t="n">
        <v>2018</v>
      </c>
      <c r="E7" s="486" t="n">
        <v>2019</v>
      </c>
      <c r="F7" s="487"/>
      <c r="G7" s="487"/>
      <c r="H7" s="488"/>
      <c r="I7" s="486" t="n">
        <v>2020</v>
      </c>
      <c r="J7" s="487"/>
      <c r="K7" s="487"/>
      <c r="L7" s="487"/>
      <c r="M7" s="486" t="n">
        <v>2021</v>
      </c>
      <c r="N7" s="487"/>
      <c r="O7" s="487"/>
      <c r="P7" s="487"/>
      <c r="Q7" s="486" t="n">
        <v>2022</v>
      </c>
      <c r="R7" s="489"/>
      <c r="S7" s="489"/>
      <c r="T7" s="489"/>
      <c r="U7" s="260"/>
      <c r="V7" s="315" t="n">
        <v>2023</v>
      </c>
      <c r="W7" s="317"/>
      <c r="X7" s="285"/>
      <c r="Y7" s="233" t="n">
        <v>2024</v>
      </c>
      <c r="Z7" s="318"/>
      <c r="AA7" s="318"/>
      <c r="AB7" s="234"/>
      <c r="AC7" s="232" t="n">
        <v>2025</v>
      </c>
      <c r="AD7" s="233"/>
      <c r="AE7" s="233"/>
      <c r="AF7" s="233"/>
      <c r="AG7" s="272" t="n">
        <v>2026</v>
      </c>
    </row>
    <row r="8">
      <c r="B8" s="484"/>
      <c r="C8" s="485"/>
      <c r="D8" s="526" t="s">
        <v>282</v>
      </c>
      <c r="E8" s="526" t="s">
        <v>283</v>
      </c>
      <c r="F8" s="505" t="s">
        <v>284</v>
      </c>
      <c r="G8" s="505" t="s">
        <v>238</v>
      </c>
      <c r="H8" s="527" t="s">
        <v>282</v>
      </c>
      <c r="I8" s="505" t="s">
        <v>283</v>
      </c>
      <c r="J8" s="505" t="s">
        <v>284</v>
      </c>
      <c r="K8" s="505" t="s">
        <v>238</v>
      </c>
      <c r="L8" s="505" t="s">
        <v>282</v>
      </c>
      <c r="M8" s="526" t="s">
        <v>283</v>
      </c>
      <c r="N8" s="505" t="s">
        <v>284</v>
      </c>
      <c r="O8" s="505" t="s">
        <v>238</v>
      </c>
      <c r="P8" s="505" t="s">
        <v>282</v>
      </c>
      <c r="Q8" s="526" t="s">
        <v>283</v>
      </c>
      <c r="R8" s="505" t="s">
        <v>284</v>
      </c>
      <c r="S8" s="505" t="s">
        <v>238</v>
      </c>
      <c r="T8" s="505" t="s">
        <v>282</v>
      </c>
      <c r="U8" s="195" t="s">
        <v>283</v>
      </c>
      <c r="V8" s="191" t="s">
        <v>284</v>
      </c>
      <c r="W8" s="361" t="s">
        <v>238</v>
      </c>
      <c r="X8" s="479" t="s">
        <v>282</v>
      </c>
      <c r="Y8" s="295" t="s">
        <v>283</v>
      </c>
      <c r="Z8" s="292" t="s">
        <v>284</v>
      </c>
      <c r="AA8" s="295" t="s">
        <v>238</v>
      </c>
      <c r="AB8" s="295" t="s">
        <v>282</v>
      </c>
      <c r="AC8" s="480" t="s">
        <v>283</v>
      </c>
      <c r="AD8" s="370" t="s">
        <v>284</v>
      </c>
      <c r="AE8" s="295" t="s">
        <v>238</v>
      </c>
      <c r="AF8" s="295" t="s">
        <v>282</v>
      </c>
      <c r="AG8" s="297" t="s">
        <v>283</v>
      </c>
    </row>
    <row r="9" ht="18" customHeight="1">
      <c r="B9" s="518" t="s">
        <v>1913</v>
      </c>
      <c r="C9" s="519"/>
      <c r="D9" s="520"/>
      <c r="E9" s="520"/>
      <c r="F9" s="520"/>
      <c r="G9" s="520"/>
      <c r="H9" s="520"/>
      <c r="I9" s="520"/>
      <c r="J9" s="520"/>
      <c r="K9" s="520"/>
      <c r="L9" s="520"/>
      <c r="M9" s="520"/>
      <c r="N9" s="520"/>
      <c r="O9" s="520"/>
      <c r="P9" s="520"/>
      <c r="Q9" s="493" t="n">
        <v>1613.1</v>
      </c>
      <c r="R9" s="493" t="n">
        <v>1622.7</v>
      </c>
      <c r="S9" s="493" t="n">
        <v>1657.1</v>
      </c>
      <c r="T9" s="493" t="n">
        <v>1693.8</v>
      </c>
      <c r="U9" s="493" t="n">
        <v>1739.9</v>
      </c>
      <c r="V9" s="493" t="n">
        <v>1748.3</v>
      </c>
      <c r="W9" s="494" t="n">
        <v>1760.1</v>
      </c>
      <c r="X9" s="494" t="n">
        <v>1773.6</v>
      </c>
      <c r="Y9" s="494" t="n">
        <v>1785.5</v>
      </c>
      <c r="Z9" s="494" t="n">
        <v>1803.2</v>
      </c>
      <c r="AA9" s="494" t="n">
        <v>1817.2</v>
      </c>
      <c r="AB9" s="494" t="n">
        <v>1829.8</v>
      </c>
      <c r="AC9" s="494" t="n">
        <v>1841.3</v>
      </c>
      <c r="AD9" s="494" t="n">
        <v>1853.9</v>
      </c>
      <c r="AE9" s="494" t="n">
        <v>1867.1</v>
      </c>
      <c r="AF9" s="494" t="n">
        <v>1881.5</v>
      </c>
      <c r="AG9" s="499"/>
    </row>
    <row r="10" ht="17.25" customHeight="1">
      <c r="B10" s="525" t="s">
        <v>1914</v>
      </c>
      <c r="C10" s="515"/>
      <c r="D10" s="515"/>
      <c r="E10" s="515"/>
      <c r="F10" s="515"/>
      <c r="G10" s="515"/>
      <c r="H10" s="516"/>
      <c r="I10" s="516"/>
      <c r="J10" s="516"/>
      <c r="K10" s="516"/>
      <c r="L10" s="516"/>
      <c r="M10" s="516"/>
      <c r="N10" s="516"/>
      <c r="O10" s="516"/>
      <c r="P10" s="516"/>
      <c r="Q10" s="252" t="n">
        <v>8.6999999999999994E-2</v>
      </c>
      <c r="R10" s="252" t="n">
        <v>2.3969999999999998</v>
      </c>
      <c r="S10" s="252" t="n">
        <v>8.7430000000000003</v>
      </c>
      <c r="T10" s="252" t="n">
        <v>9.1549999999999994</v>
      </c>
      <c r="U10" s="252" t="n">
        <v>11.35</v>
      </c>
      <c r="V10" s="252" t="n">
        <v>1.9379999999999999</v>
      </c>
      <c r="W10" s="258" t="n">
        <v>2.72</v>
      </c>
      <c r="X10" s="258" t="n">
        <v>3.1190000000000002</v>
      </c>
      <c r="Y10" s="258" t="n">
        <v>2.7029999999999998</v>
      </c>
      <c r="Z10" s="258" t="n">
        <v>4.0229999999999997</v>
      </c>
      <c r="AA10" s="258" t="n">
        <v>3.1320000000000001</v>
      </c>
      <c r="AB10" s="258" t="n">
        <v>2.8050000000000002</v>
      </c>
      <c r="AC10" s="258" t="n">
        <v>2.5409999999999999</v>
      </c>
      <c r="AD10" s="258"/>
      <c r="AE10" s="258" t="n">
        <v>2.8650000000000002</v>
      </c>
      <c r="AF10" s="258" t="n">
        <v>3.1269999999999998</v>
      </c>
      <c r="AG10" s="500"/>
    </row>
    <row r="11" ht="17.25" customHeight="1">
      <c r="B11" s="525" t="s">
        <v>1912</v>
      </c>
      <c r="C11" s="515"/>
      <c r="D11" s="515"/>
      <c r="E11" s="515"/>
      <c r="F11" s="515"/>
      <c r="G11" s="515"/>
      <c r="H11" s="516"/>
      <c r="I11" s="516"/>
      <c r="J11" s="516"/>
      <c r="K11" s="516"/>
      <c r="L11" s="516"/>
      <c r="M11" s="516"/>
      <c r="N11" s="516"/>
      <c r="O11" s="516"/>
      <c r="P11" s="516"/>
      <c r="Q11" s="506"/>
      <c r="R11" s="506"/>
      <c r="S11" s="506"/>
      <c r="T11" s="506"/>
      <c r="U11" s="506"/>
      <c r="V11" s="506" t="n">
        <v>0</v>
      </c>
      <c r="W11" s="500" t="n">
        <v>4.3</v>
      </c>
      <c r="X11" s="500" t="n">
        <v>2.5</v>
      </c>
      <c r="Y11" s="500" t="n">
        <v>2.5</v>
      </c>
      <c r="Z11" s="500" t="n">
        <v>2.5</v>
      </c>
      <c r="AA11" s="500" t="n">
        <v>2.5</v>
      </c>
      <c r="AB11" s="500" t="n">
        <v>2</v>
      </c>
      <c r="AC11" s="500" t="n">
        <v>2</v>
      </c>
      <c r="AD11" s="500" t="n">
        <f>AD10</f>
        <v>0</v>
      </c>
      <c r="AE11" s="500" t="n">
        <f>AE10</f>
        <v>2.8650000000000002</v>
      </c>
      <c r="AF11" s="500" t="n">
        <f>AF10</f>
        <v>3.1269999999999998</v>
      </c>
      <c r="AG11" s="495"/>
      <c r="AH11" t="s">
        <v>1899</v>
      </c>
    </row>
    <row r="12" ht="17.25" customHeight="1">
      <c r="B12" s="533" t="s">
        <v>195</v>
      </c>
      <c r="C12" s="515" t="s">
        <v>914</v>
      </c>
      <c r="D12" s="515"/>
      <c r="E12" s="515"/>
      <c r="F12" s="515"/>
      <c r="G12" s="515"/>
      <c r="H12" s="506" t="n">
        <f>'Haver Pivoted'!GS23</f>
        <v>1437.7</v>
      </c>
      <c r="I12" s="506" t="n">
        <f>'Haver Pivoted'!GT23</f>
        <v>1455.6</v>
      </c>
      <c r="J12" s="506" t="n">
        <f>'Haver Pivoted'!GU23</f>
        <v>1560</v>
      </c>
      <c r="K12" s="506" t="n">
        <f>'Haver Pivoted'!GV23</f>
        <v>1525.3</v>
      </c>
      <c r="L12" s="506" t="n">
        <f>'Haver Pivoted'!GW23</f>
        <v>1541.3</v>
      </c>
      <c r="M12" s="506" t="n">
        <f>'Haver Pivoted'!GX23</f>
        <v>1620.3</v>
      </c>
      <c r="N12" s="506" t="n">
        <f>'Haver Pivoted'!GY23</f>
        <v>1608</v>
      </c>
      <c r="O12" s="506" t="n">
        <f>'Haver Pivoted'!GZ23</f>
        <v>1595.5</v>
      </c>
      <c r="P12" s="506" t="n">
        <f>'Haver Pivoted'!HA23</f>
        <v>1612.8</v>
      </c>
      <c r="Q12" s="506" t="n">
        <f>'Haver Pivoted'!HB23</f>
        <v>1613.1</v>
      </c>
      <c r="R12" s="506" t="n">
        <f>'Haver Pivoted'!HC23</f>
        <v>1622.7</v>
      </c>
      <c r="S12" s="517" t="n">
        <f>'Haver Pivoted'!HD23</f>
        <v>1657.1</v>
      </c>
      <c r="T12" s="517" t="n">
        <f>'Haver Pivoted'!HE23</f>
        <v>1693.8</v>
      </c>
      <c r="U12" s="506" t="n">
        <f>'Haver Pivoted'!HF23</f>
        <v>1732.1</v>
      </c>
      <c r="V12" s="506" t="n">
        <f>'Haver Pivoted'!HG23</f>
        <v>1747.4</v>
      </c>
      <c r="W12" s="502" t="n">
        <f t="shared" ref="W12:AB12" si="0">(1+(W11/100))^(1/4)*V12</f>
        <v>1765.8890292912815</v>
      </c>
      <c r="X12" s="502" t="n">
        <f t="shared" si="0"/>
        <v>1776.8238491443915</v>
      </c>
      <c r="Y12" s="502" t="n">
        <f t="shared" si="0"/>
        <v>1787.8263800955583</v>
      </c>
      <c r="Z12" s="502" t="n">
        <f t="shared" si="0"/>
        <v>1798.8970414285802</v>
      </c>
      <c r="AA12" s="502" t="n">
        <f t="shared" si="0"/>
        <v>1810.0362550235641</v>
      </c>
      <c r="AB12" s="502" t="n">
        <f t="shared" si="0"/>
        <v>1819.0193411022642</v>
      </c>
      <c r="AC12" s="502" t="n">
        <f>(1+(AC11/100))^(1/4)*AB12</f>
        <v>1828.047009622489</v>
      </c>
      <c r="AD12" s="502" t="n">
        <f>(1+(AD11/100))^(1/4)*AC12</f>
        <v>1828.047009622489</v>
      </c>
      <c r="AE12" s="502" t="n">
        <f t="shared" ref="AE12:AF12" si="1">(1+(AE11/100))^(1/4)*AD12</f>
        <v>1841.0020299034832</v>
      </c>
      <c r="AF12" s="502" t="n">
        <f t="shared" si="1"/>
        <v>1855.2283124322175</v>
      </c>
      <c r="AG12" s="496" t="n">
        <f>(1+(AG11/100))^(1/4)*AF12</f>
        <v>1855.2283124322175</v>
      </c>
    </row>
    <row r="13">
      <c r="B13" s="528" t="s">
        <v>387</v>
      </c>
      <c r="C13" s="529"/>
      <c r="D13" s="529"/>
      <c r="E13" s="529"/>
      <c r="F13" s="529"/>
      <c r="G13" s="529"/>
      <c r="H13" s="532" t="n">
        <f t="shared" ref="H13:AB13" si="2">H12+H49</f>
        <v>1715.8720000000001</v>
      </c>
      <c r="I13" s="532" t="n">
        <f t="shared" si="2"/>
        <v>1741.471</v>
      </c>
      <c r="J13" s="532" t="n">
        <f t="shared" si="2"/>
        <v>1961.299</v>
      </c>
      <c r="K13" s="532" t="n">
        <f t="shared" si="2"/>
        <v>1901.492</v>
      </c>
      <c r="L13" s="532" t="n">
        <f t="shared" si="2"/>
        <v>1906.6610000000001</v>
      </c>
      <c r="M13" s="532" t="n">
        <f t="shared" si="2"/>
        <v>2009.6410000000001</v>
      </c>
      <c r="N13" s="532" t="n">
        <f t="shared" si="2"/>
        <v>2044.5930000000001</v>
      </c>
      <c r="O13" s="532" t="n">
        <f t="shared" si="2"/>
        <v>2039.836</v>
      </c>
      <c r="P13" s="532" t="n">
        <f t="shared" si="2"/>
        <v>2086.861852</v>
      </c>
      <c r="Q13" s="532" t="n">
        <f t="shared" si="2"/>
        <v>2124.0872747999997</v>
      </c>
      <c r="R13" s="532" t="n">
        <f t="shared" si="2"/>
        <v>2203.0890319999999</v>
      </c>
      <c r="S13" s="531" t="n">
        <f t="shared" si="2"/>
        <v>2224.8278679999999</v>
      </c>
      <c r="T13" s="531" t="n">
        <f t="shared" si="2"/>
        <v>2224.824928</v>
      </c>
      <c r="U13" s="507" t="n">
        <f t="shared" si="2"/>
        <v>2256.9055432</v>
      </c>
      <c r="V13" s="507" t="n">
        <f t="shared" si="2"/>
        <v>2261.7517200000002</v>
      </c>
      <c r="W13" s="501" t="n">
        <f t="shared" si="2"/>
        <v>2276.612119521646</v>
      </c>
      <c r="X13" s="501" t="n">
        <f t="shared" si="2"/>
        <v>2289.4450741744345</v>
      </c>
      <c r="Y13" s="530" t="n">
        <f t="shared" si="2"/>
        <v>2288.9149388526589</v>
      </c>
      <c r="Z13" s="530" t="n">
        <f t="shared" si="2"/>
        <v>2279.9996304285801</v>
      </c>
      <c r="AA13" s="530" t="n">
        <f t="shared" si="2"/>
        <v>2295.4737566231433</v>
      </c>
      <c r="AB13" s="530" t="n">
        <f t="shared" si="2"/>
        <v>2310.6754214735092</v>
      </c>
      <c r="AC13" s="501" t="n">
        <f>AC12+AC49</f>
        <v>2302.7444712498736</v>
      </c>
      <c r="AD13" s="501"/>
      <c r="AE13" s="501"/>
      <c r="AF13" s="501"/>
      <c r="AG13" s="501"/>
      <c r="AH13" s="261" t="s">
        <v>388</v>
      </c>
    </row>
    <row r="14" ht="15.75" customHeight="1">
      <c r="B14" s="270"/>
      <c r="C14" s="270"/>
      <c r="D14" s="270"/>
      <c r="E14" s="270"/>
      <c r="F14" s="270"/>
      <c r="G14" s="270"/>
      <c r="H14" s="273"/>
      <c r="I14" s="273"/>
      <c r="J14" s="273"/>
      <c r="K14" s="273"/>
      <c r="L14" s="273"/>
      <c r="M14" s="273"/>
      <c r="N14" s="273"/>
      <c r="O14" s="273"/>
      <c r="AC14" s="63"/>
      <c r="AD14" s="63"/>
      <c r="AH14" s="261"/>
    </row>
    <row r="15">
      <c r="B15" s="270"/>
      <c r="C15" s="270"/>
      <c r="D15" s="270"/>
      <c r="E15" s="270"/>
      <c r="F15" s="270"/>
      <c r="G15" s="270"/>
      <c r="H15" s="273"/>
      <c r="I15" s="273"/>
      <c r="J15" s="273"/>
      <c r="K15" s="273"/>
      <c r="L15" s="273"/>
      <c r="M15" s="273"/>
      <c r="N15" s="273"/>
      <c r="O15" s="273"/>
      <c r="P15" s="540"/>
      <c r="Q15" s="540"/>
      <c r="R15" s="540"/>
      <c r="S15" s="540"/>
      <c r="T15" s="540"/>
      <c r="U15" s="540"/>
      <c r="V15" s="540"/>
      <c r="W15" s="540"/>
      <c r="X15" s="540"/>
      <c r="Y15" s="540"/>
      <c r="Z15" s="540"/>
      <c r="AA15" s="540"/>
      <c r="AB15" s="540"/>
      <c r="AC15" s="540"/>
      <c r="AD15" s="540"/>
      <c r="AE15" s="540"/>
      <c r="AF15" s="540"/>
      <c r="AG15" s="540"/>
    </row>
    <row r="16" ht="21.75" customHeight="1">
      <c r="B16" s="224" t="s">
        <v>165</v>
      </c>
      <c r="C16" s="224"/>
      <c r="D16" s="224"/>
      <c r="E16" s="224"/>
      <c r="F16" s="224"/>
      <c r="G16" s="224"/>
      <c r="H16" s="224"/>
      <c r="I16" s="224"/>
      <c r="J16" s="224"/>
      <c r="K16" s="224"/>
      <c r="L16" s="224"/>
      <c r="M16" s="224"/>
      <c r="N16" s="224"/>
      <c r="O16" s="224"/>
      <c r="P16" s="224"/>
      <c r="Q16" s="224"/>
      <c r="R16" s="224"/>
      <c r="S16" s="224"/>
      <c r="T16" s="224"/>
      <c r="U16" s="224"/>
      <c r="V16" s="224"/>
      <c r="W16" s="224"/>
      <c r="X16" s="224"/>
      <c r="Y16" s="224"/>
      <c r="Z16" s="224"/>
      <c r="AA16" s="224"/>
      <c r="AB16" s="224"/>
      <c r="AC16" s="224"/>
      <c r="AD16" s="224"/>
      <c r="AE16" s="224"/>
      <c r="AF16" s="224"/>
      <c r="AG16" s="224"/>
      <c r="AI16" s="197"/>
    </row>
    <row r="17" ht="14.25" customHeight="1">
      <c r="B17" s="225" t="s">
        <v>389</v>
      </c>
      <c r="C17" s="225"/>
      <c r="D17" s="225"/>
      <c r="E17" s="225"/>
      <c r="F17" s="225"/>
      <c r="G17" s="225"/>
      <c r="H17" s="225"/>
      <c r="I17" s="225"/>
      <c r="J17" s="225"/>
      <c r="K17" s="225"/>
      <c r="L17" s="225"/>
      <c r="M17" s="225"/>
      <c r="N17" s="225"/>
      <c r="O17" s="225"/>
      <c r="P17" s="225"/>
      <c r="Q17" s="225"/>
      <c r="R17" s="225"/>
      <c r="S17" s="225"/>
      <c r="T17" s="225"/>
      <c r="U17" s="225"/>
      <c r="V17" s="225"/>
      <c r="W17" s="225"/>
      <c r="X17" s="225"/>
      <c r="Y17" s="225"/>
      <c r="Z17" s="225"/>
      <c r="AA17" s="225"/>
      <c r="AB17" s="225"/>
      <c r="AC17" s="225"/>
      <c r="AD17" s="225"/>
      <c r="AE17" s="225"/>
      <c r="AF17" s="225"/>
      <c r="AG17" s="225"/>
      <c r="AI17" s="197"/>
    </row>
    <row r="18">
      <c r="B18" s="225"/>
      <c r="C18" s="225"/>
      <c r="D18" s="225"/>
      <c r="E18" s="225"/>
      <c r="F18" s="225"/>
      <c r="G18" s="225"/>
      <c r="H18" s="225"/>
      <c r="I18" s="225"/>
      <c r="J18" s="225"/>
      <c r="K18" s="225"/>
      <c r="L18" s="225"/>
      <c r="M18" s="225"/>
      <c r="N18" s="225"/>
      <c r="O18" s="225"/>
      <c r="P18" s="225"/>
      <c r="Q18" s="225"/>
      <c r="R18" s="225"/>
      <c r="S18" s="225"/>
      <c r="T18" s="225"/>
      <c r="U18" s="225"/>
      <c r="V18" s="225"/>
      <c r="W18" s="225"/>
      <c r="X18" s="225"/>
      <c r="Y18" s="225"/>
      <c r="Z18" s="225"/>
      <c r="AA18" s="225"/>
      <c r="AB18" s="225"/>
      <c r="AC18" s="225"/>
      <c r="AD18" s="225"/>
      <c r="AE18" s="225"/>
      <c r="AF18" s="225"/>
      <c r="AG18" s="225"/>
    </row>
    <row r="19">
      <c r="B19" s="225"/>
      <c r="C19" s="225"/>
      <c r="D19" s="225"/>
      <c r="E19" s="225"/>
      <c r="F19" s="225"/>
      <c r="G19" s="225"/>
      <c r="H19" s="225"/>
      <c r="I19" s="225"/>
      <c r="J19" s="225"/>
      <c r="K19" s="225"/>
      <c r="L19" s="225"/>
      <c r="M19" s="225"/>
      <c r="N19" s="225"/>
      <c r="O19" s="225"/>
      <c r="P19" s="225"/>
      <c r="Q19" s="225"/>
      <c r="R19" s="225"/>
      <c r="S19" s="225"/>
      <c r="T19" s="225"/>
      <c r="U19" s="225"/>
      <c r="V19" s="225"/>
      <c r="W19" s="225"/>
      <c r="X19" s="225"/>
      <c r="Y19" s="225"/>
      <c r="Z19" s="225"/>
      <c r="AA19" s="225"/>
      <c r="AB19" s="225"/>
      <c r="AC19" s="225"/>
      <c r="AD19" s="225"/>
      <c r="AE19" s="225"/>
      <c r="AF19" s="225"/>
      <c r="AG19" s="225"/>
    </row>
    <row r="21">
      <c r="B21" s="226" t="s">
        <v>279</v>
      </c>
      <c r="C21" s="227"/>
      <c r="D21" s="228" t="s">
        <v>280</v>
      </c>
      <c r="E21" s="243"/>
      <c r="F21" s="243"/>
      <c r="G21" s="243"/>
      <c r="H21" s="243"/>
      <c r="I21" s="243"/>
      <c r="J21" s="243"/>
      <c r="K21" s="243"/>
      <c r="L21" s="243"/>
      <c r="M21" s="243"/>
      <c r="N21" s="243"/>
      <c r="O21" s="243"/>
      <c r="P21" s="243"/>
      <c r="Q21" s="243"/>
      <c r="R21" s="243"/>
      <c r="S21" s="243"/>
      <c r="T21" s="243"/>
      <c r="U21" s="243"/>
      <c r="V21" s="243"/>
      <c r="W21" s="259" t="s">
        <v>281</v>
      </c>
      <c r="X21" s="259"/>
      <c r="Y21" s="259"/>
      <c r="Z21" s="259"/>
      <c r="AA21" s="259"/>
      <c r="AB21" s="259"/>
      <c r="AC21" s="259"/>
      <c r="AD21" s="259"/>
      <c r="AE21" s="259"/>
      <c r="AF21" s="259"/>
      <c r="AG21" s="259"/>
    </row>
    <row r="22">
      <c r="B22" s="228"/>
      <c r="C22" s="229"/>
      <c r="D22" s="179" t="n">
        <v>2018</v>
      </c>
      <c r="E22" s="179" t="n">
        <v>2019</v>
      </c>
      <c r="F22" s="180"/>
      <c r="G22" s="180"/>
      <c r="H22" s="236"/>
      <c r="I22" s="179" t="n">
        <v>2020</v>
      </c>
      <c r="J22" s="180"/>
      <c r="K22" s="180"/>
      <c r="L22" s="180"/>
      <c r="M22" s="179" t="n">
        <v>2021</v>
      </c>
      <c r="N22" s="180"/>
      <c r="O22" s="180"/>
      <c r="P22" s="180"/>
      <c r="Q22" s="179" t="n">
        <v>2022</v>
      </c>
      <c r="R22" s="180"/>
      <c r="S22" s="180"/>
      <c r="T22" s="236"/>
      <c r="U22" s="260"/>
      <c r="V22" s="315" t="n">
        <v>2023</v>
      </c>
      <c r="W22" s="317"/>
      <c r="X22" s="285"/>
      <c r="Y22" s="232" t="n">
        <v>2024</v>
      </c>
      <c r="Z22" s="233"/>
      <c r="AA22" s="233"/>
      <c r="AB22" s="234"/>
      <c r="AC22" s="232" t="n">
        <v>2025</v>
      </c>
      <c r="AD22" s="233"/>
      <c r="AE22" s="233"/>
      <c r="AF22" s="234"/>
      <c r="AG22" s="272" t="n">
        <v>2026</v>
      </c>
    </row>
    <row r="23">
      <c r="B23" s="228"/>
      <c r="C23" s="229"/>
      <c r="D23" s="195" t="s">
        <v>282</v>
      </c>
      <c r="E23" s="195" t="s">
        <v>283</v>
      </c>
      <c r="F23" s="191" t="s">
        <v>284</v>
      </c>
      <c r="G23" s="191" t="s">
        <v>238</v>
      </c>
      <c r="H23" s="192" t="s">
        <v>282</v>
      </c>
      <c r="I23" s="191" t="s">
        <v>283</v>
      </c>
      <c r="J23" s="191" t="s">
        <v>284</v>
      </c>
      <c r="K23" s="191" t="s">
        <v>238</v>
      </c>
      <c r="L23" s="191" t="s">
        <v>282</v>
      </c>
      <c r="M23" s="195" t="s">
        <v>283</v>
      </c>
      <c r="N23" s="191" t="s">
        <v>284</v>
      </c>
      <c r="O23" s="191" t="s">
        <v>238</v>
      </c>
      <c r="P23" s="191" t="s">
        <v>282</v>
      </c>
      <c r="Q23" s="195" t="s">
        <v>283</v>
      </c>
      <c r="R23" s="191" t="s">
        <v>284</v>
      </c>
      <c r="S23" s="191" t="s">
        <v>238</v>
      </c>
      <c r="T23" s="192" t="s">
        <v>282</v>
      </c>
      <c r="U23" s="311" t="s">
        <v>283</v>
      </c>
      <c r="V23" s="312" t="s">
        <v>284</v>
      </c>
      <c r="W23" s="295" t="s">
        <v>238</v>
      </c>
      <c r="X23" s="296" t="s">
        <v>282</v>
      </c>
      <c r="Y23" s="294" t="s">
        <v>283</v>
      </c>
      <c r="Z23" s="292" t="s">
        <v>284</v>
      </c>
      <c r="AA23" s="295" t="s">
        <v>238</v>
      </c>
      <c r="AB23" s="296" t="s">
        <v>282</v>
      </c>
      <c r="AC23" s="294" t="s">
        <v>283</v>
      </c>
      <c r="AD23" s="292" t="s">
        <v>284</v>
      </c>
      <c r="AE23" s="295" t="s">
        <v>238</v>
      </c>
      <c r="AF23" s="296" t="s">
        <v>282</v>
      </c>
      <c r="AG23" s="297" t="s">
        <v>283</v>
      </c>
    </row>
    <row r="24">
      <c r="B24" s="547" t="s">
        <v>111</v>
      </c>
      <c r="C24" s="537" t="s">
        <v>390</v>
      </c>
      <c r="D24" s="537"/>
      <c r="E24" s="537"/>
      <c r="F24" s="537"/>
      <c r="G24" s="537"/>
      <c r="H24" s="512" t="n">
        <f>'Haver Pivoted'!GS24</f>
        <v>2384.1999999999998</v>
      </c>
      <c r="I24" s="512" t="n">
        <f>'Haver Pivoted'!GT24</f>
        <v>2427.4</v>
      </c>
      <c r="J24" s="512" t="n">
        <f>'Haver Pivoted'!GU24</f>
        <v>2391.8000000000002</v>
      </c>
      <c r="K24" s="512" t="n">
        <f>'Haver Pivoted'!GV24</f>
        <v>2397.6</v>
      </c>
      <c r="L24" s="512" t="n">
        <f>'Haver Pivoted'!GW24</f>
        <v>2416.5</v>
      </c>
      <c r="M24" s="512" t="n">
        <f>'Haver Pivoted'!GX24</f>
        <v>2468.4</v>
      </c>
      <c r="N24" s="512" t="n">
        <f>'Haver Pivoted'!GY24</f>
        <v>2516.4</v>
      </c>
      <c r="O24" s="512" t="n">
        <f>'Haver Pivoted'!GZ24</f>
        <v>2587.6</v>
      </c>
      <c r="P24" s="512" t="n">
        <f>'Haver Pivoted'!HA24</f>
        <v>2633.9</v>
      </c>
      <c r="Q24" s="512" t="n">
        <f>'Haver Pivoted'!HB24</f>
        <v>2698.2</v>
      </c>
      <c r="R24" s="512" t="n">
        <f>'Haver Pivoted'!HC24</f>
        <v>2790</v>
      </c>
      <c r="S24" s="524" t="n">
        <f>'Haver Pivoted'!HD24</f>
        <v>2836</v>
      </c>
      <c r="T24" s="524" t="n">
        <f>'Haver Pivoted'!HE24</f>
        <v>2881.6</v>
      </c>
      <c r="U24" s="248" t="n">
        <f>'Haver Pivoted'!HF24</f>
        <v>2917.7</v>
      </c>
      <c r="V24" s="248" t="n">
        <f>'Haver Pivoted'!HG24</f>
        <v>2938.9</v>
      </c>
      <c r="W24" s="256"/>
      <c r="X24" s="256"/>
      <c r="Y24" s="256"/>
      <c r="Z24" s="256"/>
      <c r="AA24" s="256"/>
      <c r="AB24" s="256"/>
      <c r="AC24" s="256"/>
      <c r="AD24" s="256"/>
      <c r="AE24" s="256"/>
      <c r="AF24" s="256"/>
      <c r="AG24" s="256"/>
    </row>
    <row r="25" ht="29.25" customHeight="1">
      <c r="B25" s="554" t="s">
        <v>1916</v>
      </c>
      <c r="C25" s="523"/>
      <c r="D25" s="523"/>
      <c r="E25" s="523"/>
      <c r="F25" s="523"/>
      <c r="G25" s="523"/>
      <c r="H25" s="273"/>
      <c r="I25" s="273"/>
      <c r="J25" s="273"/>
      <c r="K25" s="273"/>
      <c r="L25" s="273"/>
      <c r="M25" s="273"/>
      <c r="N25" s="273"/>
      <c r="O25" s="273"/>
      <c r="P25" s="273"/>
      <c r="Q25" s="493" t="n">
        <v>2698.2</v>
      </c>
      <c r="R25" s="493" t="n">
        <v>2790</v>
      </c>
      <c r="S25" s="493" t="n">
        <v>2836</v>
      </c>
      <c r="T25" s="493" t="n">
        <v>2881.6</v>
      </c>
      <c r="U25" s="493" t="n">
        <v>2914.9</v>
      </c>
      <c r="V25" s="493" t="n">
        <v>2937.5</v>
      </c>
      <c r="W25" s="494" t="n">
        <v>2965.6</v>
      </c>
      <c r="X25" s="494" t="n">
        <v>2999.3</v>
      </c>
      <c r="Y25" s="494" t="n">
        <v>3033.6</v>
      </c>
      <c r="Z25" s="494" t="n">
        <v>3065</v>
      </c>
      <c r="AA25" s="494" t="n">
        <v>3094.6</v>
      </c>
      <c r="AB25" s="494" t="n">
        <v>3122.8</v>
      </c>
      <c r="AC25" s="494" t="n">
        <v>3151.7</v>
      </c>
      <c r="AD25" s="494" t="n">
        <v>3180.3</v>
      </c>
      <c r="AE25" s="494" t="n">
        <v>3208.1</v>
      </c>
      <c r="AF25" s="494" t="n">
        <v>3236.5</v>
      </c>
      <c r="AG25" s="497"/>
    </row>
    <row r="26" ht="21" customHeight="1">
      <c r="B26" s="534" t="s">
        <v>391</v>
      </c>
      <c r="C26" s="270"/>
      <c r="D26" s="270"/>
      <c r="E26" s="270"/>
      <c r="F26" s="270"/>
      <c r="G26" s="270"/>
      <c r="H26" s="251"/>
      <c r="I26" s="251"/>
      <c r="J26" s="251"/>
      <c r="K26" s="251"/>
      <c r="L26" s="251"/>
      <c r="M26" s="521" t="n">
        <f>((M27/L27)^4-1)*100</f>
        <v>8.8716871433844435</v>
      </c>
      <c r="N26" s="521" t="n">
        <f t="shared" ref="N26:Q26" si="3">((N27/M27)^4-1)*100</f>
        <v>8.0081568848658691</v>
      </c>
      <c r="O26" s="521" t="n">
        <f t="shared" si="3"/>
        <v>11.807223761379305</v>
      </c>
      <c r="P26" s="521" t="n">
        <f t="shared" si="3"/>
        <v>7.3516092986590564</v>
      </c>
      <c r="Q26" s="521" t="n">
        <f t="shared" si="3"/>
        <v>10.128423587170188</v>
      </c>
      <c r="R26" s="521" t="n">
        <f>((R27/Q27)^4-1)*100</f>
        <v>14.319485516488072</v>
      </c>
      <c r="S26" s="508" t="n">
        <f>((S27/R27)^4-1)*100</f>
        <v>6.7598839303983915</v>
      </c>
      <c r="T26" s="508" t="n">
        <f>((T27/S27)^4-1)*100</f>
        <v>6.5883835073017982</v>
      </c>
      <c r="U26" s="508" t="n">
        <f>((U27/T27)^4-1)*100</f>
        <v>5.1060607696409521</v>
      </c>
      <c r="V26" s="251" t="n">
        <f t="shared" ref="V26:AA26" si="4">((V25/U25)^4-1)*100</f>
        <v>3.137561764114194</v>
      </c>
      <c r="W26" s="256" t="n">
        <f t="shared" si="4"/>
        <v>3.8816384841115825</v>
      </c>
      <c r="X26" s="256" t="n">
        <f t="shared" si="4"/>
        <v>4.6235225164990901</v>
      </c>
      <c r="Y26" s="256" t="n">
        <f t="shared" si="4"/>
        <v>4.6534699351762798</v>
      </c>
      <c r="Z26" s="256" t="n">
        <f t="shared" si="4"/>
        <v>4.2050227597890233</v>
      </c>
      <c r="AA26" s="256" t="n">
        <f t="shared" si="4"/>
        <v>3.9192896434245394</v>
      </c>
      <c r="AB26" s="256" t="n">
        <f>((AB25/AA25)^4-1)*100</f>
        <v>3.6951867222000168</v>
      </c>
      <c r="AC26" s="256" t="n">
        <f>((AC25/AB25)^4-1)*100</f>
        <v>3.7535114807866421</v>
      </c>
      <c r="AD26" s="256" t="n">
        <f t="shared" ref="AD26:AF26" si="5">((AD25/AC25)^4-1)*100</f>
        <v>3.6794942543737719</v>
      </c>
      <c r="AE26" s="256" t="n">
        <f t="shared" si="5"/>
        <v>3.5426395796165355</v>
      </c>
      <c r="AF26" s="256" t="n">
        <f t="shared" si="5"/>
        <v>3.5883358999715842</v>
      </c>
      <c r="AG26" s="244"/>
      <c r="AH26" s="545" t="s">
        <v>392</v>
      </c>
    </row>
    <row r="27" ht="17.899999999999999" customHeight="1">
      <c r="B27" s="552" t="s">
        <v>393</v>
      </c>
      <c r="C27" s="280"/>
      <c r="D27" s="280"/>
      <c r="E27" s="280"/>
      <c r="F27" s="280"/>
      <c r="G27" s="280"/>
      <c r="H27" s="276" t="n">
        <f t="shared" ref="H27:T27" si="6">H24</f>
        <v>2384.1999999999998</v>
      </c>
      <c r="I27" s="276" t="n">
        <f t="shared" si="6"/>
        <v>2427.4</v>
      </c>
      <c r="J27" s="276" t="n">
        <f t="shared" si="6"/>
        <v>2391.8000000000002</v>
      </c>
      <c r="K27" s="276" t="n">
        <f t="shared" si="6"/>
        <v>2397.6</v>
      </c>
      <c r="L27" s="276" t="n">
        <f t="shared" si="6"/>
        <v>2416.5</v>
      </c>
      <c r="M27" s="276" t="n">
        <f t="shared" si="6"/>
        <v>2468.4</v>
      </c>
      <c r="N27" s="276" t="n">
        <f t="shared" si="6"/>
        <v>2516.4</v>
      </c>
      <c r="O27" s="276" t="n">
        <f t="shared" si="6"/>
        <v>2587.6</v>
      </c>
      <c r="P27" s="276" t="n">
        <f t="shared" si="6"/>
        <v>2633.9</v>
      </c>
      <c r="Q27" s="276" t="n">
        <f t="shared" si="6"/>
        <v>2698.2</v>
      </c>
      <c r="R27" s="276" t="n">
        <f t="shared" si="6"/>
        <v>2790</v>
      </c>
      <c r="S27" s="250" t="n">
        <f t="shared" si="6"/>
        <v>2836</v>
      </c>
      <c r="T27" s="250" t="n">
        <f t="shared" si="6"/>
        <v>2881.6</v>
      </c>
      <c r="U27" s="250" t="n">
        <f>U24</f>
        <v>2917.7</v>
      </c>
      <c r="V27" s="250" t="n">
        <f>V24</f>
        <v>2938.9</v>
      </c>
      <c r="W27" s="509" t="n">
        <f>V27*((1+W26/100)^0.25)</f>
        <v>2967.0133923404255</v>
      </c>
      <c r="X27" s="509" t="n">
        <f t="shared" ref="X27:AA27" si="7">W27*((1+X26/100)^0.25)</f>
        <v>3000.7294536170216</v>
      </c>
      <c r="Y27" s="509" t="n">
        <f t="shared" si="7"/>
        <v>3035.0458008510641</v>
      </c>
      <c r="Z27" s="509" t="n">
        <f t="shared" si="7"/>
        <v>3066.4607659574476</v>
      </c>
      <c r="AA27" s="509" t="n">
        <f t="shared" si="7"/>
        <v>3096.0748731914896</v>
      </c>
      <c r="AB27" s="509" t="n">
        <f>AA27*((1+AB26/100)^0.25)</f>
        <v>3124.28831319149</v>
      </c>
      <c r="AC27" s="509" t="n">
        <f>AB27*((1+AC26/100)^0.25)</f>
        <v>3153.2020868085106</v>
      </c>
      <c r="AD27" s="509" t="n">
        <f>AC27*((1+AD26/100)^0.25)</f>
        <v>3181.8157174468088</v>
      </c>
      <c r="AE27" s="509" t="n">
        <f t="shared" ref="AE27:AF27" si="8">AD27*((1+AE26/100)^0.25)</f>
        <v>3209.6289668085105</v>
      </c>
      <c r="AF27" s="509" t="n">
        <f t="shared" si="8"/>
        <v>3238.0425021276596</v>
      </c>
      <c r="AG27" s="498"/>
    </row>
    <row r="28">
      <c r="B28" s="535" t="s">
        <v>394</v>
      </c>
      <c r="C28" s="536"/>
      <c r="D28" s="536"/>
      <c r="E28" s="536"/>
      <c r="F28" s="536"/>
      <c r="G28" s="536"/>
      <c r="H28" s="544" t="n">
        <f t="shared" ref="H28:P28" si="9">H24-H49</f>
        <v>2106.0279999999998</v>
      </c>
      <c r="I28" s="544" t="n">
        <f t="shared" si="9"/>
        <v>2141.529</v>
      </c>
      <c r="J28" s="544" t="n">
        <f t="shared" si="9"/>
        <v>1990.5010000000002</v>
      </c>
      <c r="K28" s="544" t="n">
        <f t="shared" si="9"/>
        <v>2021.4079999999999</v>
      </c>
      <c r="L28" s="544" t="n">
        <f t="shared" si="9"/>
        <v>2051.1390000000001</v>
      </c>
      <c r="M28" s="544" t="n">
        <f t="shared" si="9"/>
        <v>2079.0590000000002</v>
      </c>
      <c r="N28" s="544" t="n">
        <f t="shared" si="9"/>
        <v>2079.8069999999998</v>
      </c>
      <c r="O28" s="544" t="n">
        <f t="shared" si="9"/>
        <v>2143.2640000000001</v>
      </c>
      <c r="P28" s="544" t="n">
        <f t="shared" si="9"/>
        <v>2159.8381479999998</v>
      </c>
      <c r="Q28" s="544" t="n">
        <f t="shared" ref="Q28:AC28" si="10">Q27-Q49</f>
        <v>2187.2127252</v>
      </c>
      <c r="R28" s="544" t="n">
        <f t="shared" si="10"/>
        <v>2209.610968</v>
      </c>
      <c r="S28" s="544" t="n">
        <f t="shared" si="10"/>
        <v>2268.2721320000001</v>
      </c>
      <c r="T28" s="544" t="n">
        <f t="shared" si="10"/>
        <v>2350.5750720000001</v>
      </c>
      <c r="U28" s="544" t="n">
        <f t="shared" si="10"/>
        <v>2392.8944567999997</v>
      </c>
      <c r="V28" s="273" t="n">
        <f t="shared" si="10"/>
        <v>2424.54828</v>
      </c>
      <c r="W28" s="370" t="n">
        <f t="shared" si="10"/>
        <v>2456.290302110061</v>
      </c>
      <c r="X28" s="370" t="n">
        <f t="shared" si="10"/>
        <v>2488.1082285869784</v>
      </c>
      <c r="Y28" s="370" t="n">
        <f t="shared" si="10"/>
        <v>2533.9572420939635</v>
      </c>
      <c r="Z28" s="370" t="n">
        <f t="shared" si="10"/>
        <v>2585.3581769574475</v>
      </c>
      <c r="AA28" s="370" t="n">
        <f t="shared" si="10"/>
        <v>2610.6373715919103</v>
      </c>
      <c r="AB28" s="370" t="n">
        <f t="shared" si="10"/>
        <v>2632.632232820245</v>
      </c>
      <c r="AC28" s="370" t="n">
        <f t="shared" si="10"/>
        <v>2678.5046251811259</v>
      </c>
      <c r="AD28" s="370"/>
      <c r="AE28" s="370"/>
      <c r="AF28" s="370"/>
      <c r="AG28" s="370"/>
      <c r="AH28" s="261" t="s">
        <v>395</v>
      </c>
    </row>
    <row r="29">
      <c r="B29" s="63"/>
      <c r="C29" s="63"/>
      <c r="D29" s="63"/>
      <c r="E29" s="63"/>
      <c r="F29" s="63"/>
      <c r="G29" s="63"/>
      <c r="H29" s="63"/>
      <c r="I29" s="63"/>
      <c r="J29" s="63"/>
      <c r="K29" s="63"/>
      <c r="L29" s="63"/>
      <c r="M29" s="197"/>
      <c r="N29" s="197"/>
      <c r="O29" s="197"/>
      <c r="P29" s="197"/>
      <c r="Q29" s="197"/>
      <c r="R29" s="197"/>
      <c r="S29" s="162"/>
      <c r="T29" s="162"/>
      <c r="U29" s="162"/>
      <c r="V29" s="162"/>
      <c r="W29" s="162"/>
      <c r="X29" s="162"/>
      <c r="Y29" s="162"/>
      <c r="Z29" s="162"/>
      <c r="AA29" s="162"/>
      <c r="AB29" s="162"/>
      <c r="AC29" s="162"/>
      <c r="AD29" s="162"/>
      <c r="AE29" s="162"/>
      <c r="AF29" s="162"/>
      <c r="AG29" s="162"/>
    </row>
    <row r="30">
      <c r="B30" s="63"/>
      <c r="C30" s="63"/>
      <c r="D30" s="63"/>
      <c r="E30" s="63"/>
      <c r="F30" s="63"/>
      <c r="G30" s="63"/>
      <c r="H30" s="63"/>
      <c r="I30" s="63"/>
      <c r="J30" s="63"/>
      <c r="K30" s="63"/>
      <c r="L30" s="63"/>
      <c r="M30" s="197"/>
      <c r="N30" s="197"/>
      <c r="O30" s="197"/>
      <c r="P30" s="197"/>
      <c r="Q30" s="197"/>
      <c r="R30" s="197"/>
      <c r="S30" s="162"/>
      <c r="T30" s="162"/>
      <c r="U30" s="162"/>
      <c r="V30" s="162"/>
      <c r="W30" s="162"/>
      <c r="X30" s="162"/>
      <c r="Y30" s="162"/>
      <c r="Z30" s="162"/>
      <c r="AA30" s="162"/>
      <c r="AB30" s="162"/>
      <c r="AC30" s="162"/>
      <c r="AD30" s="162"/>
      <c r="AE30" s="162"/>
      <c r="AF30" s="162"/>
      <c r="AG30" s="162"/>
    </row>
    <row r="31">
      <c r="B31" s="270"/>
      <c r="C31" s="270"/>
      <c r="D31" s="270"/>
      <c r="E31" s="270"/>
      <c r="F31" s="270"/>
      <c r="G31" s="270"/>
      <c r="H31" s="273"/>
      <c r="I31" s="273"/>
      <c r="J31" s="273"/>
      <c r="K31" s="273"/>
      <c r="L31" s="273"/>
      <c r="M31" s="273"/>
      <c r="N31" s="273"/>
      <c r="O31" s="273"/>
      <c r="P31" s="273"/>
      <c r="Q31" s="541"/>
      <c r="R31" s="273"/>
      <c r="S31" s="273"/>
      <c r="T31" s="273"/>
      <c r="U31" s="273"/>
      <c r="V31" s="273"/>
      <c r="W31" s="273"/>
      <c r="X31" s="273"/>
      <c r="Y31" s="273"/>
      <c r="Z31" s="273"/>
    </row>
    <row r="32" ht="85.4" customHeight="1">
      <c r="B32" s="546" t="s">
        <v>886</v>
      </c>
      <c r="C32" s="551" t="s">
        <v>885</v>
      </c>
      <c r="D32" s="549" t="n">
        <v>44197</v>
      </c>
      <c r="E32" s="550" t="n">
        <v>44228</v>
      </c>
      <c r="F32" s="550" t="n">
        <v>44256</v>
      </c>
      <c r="G32" s="550" t="n">
        <v>44287</v>
      </c>
      <c r="H32" s="550" t="n">
        <v>44317</v>
      </c>
      <c r="I32" s="550" t="n">
        <v>44348</v>
      </c>
      <c r="J32" s="550" t="n">
        <v>44378</v>
      </c>
      <c r="K32" s="550" t="n">
        <v>44409</v>
      </c>
      <c r="L32" s="550" t="n">
        <v>44440</v>
      </c>
      <c r="M32" s="550" t="n">
        <v>44470</v>
      </c>
      <c r="N32" s="550" t="n">
        <v>44501</v>
      </c>
      <c r="O32" s="550" t="n">
        <v>44531</v>
      </c>
      <c r="P32" s="543" t="n">
        <v>44562</v>
      </c>
      <c r="Q32" s="542" t="n">
        <v>44593</v>
      </c>
      <c r="R32" s="543" t="n">
        <v>44621</v>
      </c>
      <c r="S32" s="543" t="n">
        <v>44652</v>
      </c>
      <c r="T32" s="543" t="n">
        <v>44682</v>
      </c>
      <c r="U32" s="543" t="n">
        <v>44713</v>
      </c>
      <c r="V32" s="543" t="n">
        <v>44743</v>
      </c>
      <c r="W32" s="543" t="n">
        <v>44774</v>
      </c>
      <c r="X32" s="543" t="n">
        <v>44805</v>
      </c>
      <c r="Y32" s="543" t="n">
        <v>44835</v>
      </c>
      <c r="Z32" s="543" t="n">
        <v>44866</v>
      </c>
      <c r="AA32" s="543" t="n">
        <v>44896</v>
      </c>
      <c r="AB32" s="543" t="n">
        <v>44927</v>
      </c>
      <c r="AC32" s="543" t="n">
        <v>44958</v>
      </c>
      <c r="AD32" s="503"/>
      <c r="AE32" s="503"/>
      <c r="AF32" s="503"/>
      <c r="AG32" s="503"/>
      <c r="AH32" s="543" t="n">
        <v>44986</v>
      </c>
    </row>
    <row r="33" ht="19.5" customHeight="1">
      <c r="B33" s="393" t="s">
        <v>396</v>
      </c>
      <c r="C33" s="539" t="s">
        <v>397</v>
      </c>
      <c r="D33" s="63" t="n">
        <v>5162</v>
      </c>
      <c r="E33" s="63" t="n">
        <v>5167</v>
      </c>
      <c r="F33" s="63" t="n">
        <v>5195</v>
      </c>
      <c r="G33" s="63" t="n">
        <v>5191</v>
      </c>
      <c r="H33" s="63" t="n">
        <v>5179</v>
      </c>
      <c r="I33" s="63" t="n">
        <v>5190</v>
      </c>
      <c r="J33" s="63" t="n">
        <f>[1]Sheet1!H$2</f>
        <v>5241</v>
      </c>
      <c r="K33" s="63" t="n">
        <f>[1]Sheet1!I$2</f>
        <v>5226</v>
      </c>
      <c r="L33" s="63" t="n">
        <f>[1]Sheet1!J$2</f>
        <v>5224</v>
      </c>
      <c r="M33" s="63" t="n">
        <f>[1]Sheet1!K$2</f>
        <v>5224</v>
      </c>
      <c r="N33" s="63" t="n">
        <f>[1]Sheet1!L$2</f>
        <v>5220</v>
      </c>
      <c r="O33" s="63" t="n">
        <f>[1]Sheet1!M$2</f>
        <v>5237</v>
      </c>
      <c r="P33" s="63" t="n">
        <v>5101</v>
      </c>
      <c r="Q33" s="63" t="n">
        <v>5088</v>
      </c>
      <c r="R33" s="63" t="n">
        <v>5063</v>
      </c>
      <c r="S33" s="63" t="n">
        <v>5077</v>
      </c>
      <c r="T33" s="63" t="n">
        <v>5092</v>
      </c>
      <c r="U33" s="63" t="n">
        <v>5090</v>
      </c>
      <c r="V33" s="63" t="n">
        <v>5103</v>
      </c>
      <c r="W33" s="63" t="n">
        <v>5109</v>
      </c>
      <c r="X33" s="63" t="n">
        <v>5115</v>
      </c>
      <c r="Y33" s="511" t="n">
        <v>5104</v>
      </c>
      <c r="Z33" s="512" t="n">
        <v>5116</v>
      </c>
      <c r="AA33" s="511" t="n">
        <v>5087</v>
      </c>
      <c r="AB33" s="511" t="n">
        <v>5156</v>
      </c>
      <c r="AC33" s="511" t="n">
        <v>5171</v>
      </c>
      <c r="AD33" s="511"/>
      <c r="AE33" s="511"/>
      <c r="AF33" s="511"/>
      <c r="AG33" s="511"/>
      <c r="AH33" s="170" t="n">
        <v>5184</v>
      </c>
    </row>
    <row r="34" ht="18" customHeight="1">
      <c r="B34" s="269" t="s">
        <v>398</v>
      </c>
      <c r="C34" s="261" t="s">
        <v>399</v>
      </c>
      <c r="D34" s="63" t="n">
        <f>[1]Sheet1!B$3</f>
        <v>13748</v>
      </c>
      <c r="E34" s="63" t="n">
        <f>[1]Sheet1!C$3</f>
        <v>13760</v>
      </c>
      <c r="F34" s="63" t="n">
        <f>[1]Sheet1!D$3</f>
        <v>13801</v>
      </c>
      <c r="G34" s="63" t="n">
        <f>[1]Sheet1!E$3</f>
        <v>13842</v>
      </c>
      <c r="H34" s="63" t="n">
        <f>[1]Sheet1!F$3</f>
        <v>13856</v>
      </c>
      <c r="I34" s="63" t="n">
        <f>[1]Sheet1!G$3</f>
        <v>13889</v>
      </c>
      <c r="J34" s="63" t="n">
        <f>[1]Sheet1!H$3</f>
        <v>13948</v>
      </c>
      <c r="K34" s="63" t="n">
        <f>[1]Sheet1!I$3</f>
        <v>13984</v>
      </c>
      <c r="L34" s="63" t="n">
        <f>[1]Sheet1!J$3</f>
        <v>14002</v>
      </c>
      <c r="M34" s="63" t="n">
        <f>[1]Sheet1!K$3</f>
        <v>13990</v>
      </c>
      <c r="N34" s="63" t="n">
        <f>[1]Sheet1!L$3</f>
        <v>14010</v>
      </c>
      <c r="O34" s="63" t="n">
        <f>[1]Sheet1!M$3</f>
        <v>14028</v>
      </c>
      <c r="P34" s="63" t="n">
        <v>14100</v>
      </c>
      <c r="Q34" s="63" t="n">
        <v>14120</v>
      </c>
      <c r="R34" s="63" t="n">
        <v>14137</v>
      </c>
      <c r="S34" s="63" t="n">
        <v>14153</v>
      </c>
      <c r="T34" s="63" t="n">
        <v>14162</v>
      </c>
      <c r="U34" s="63" t="n">
        <v>14169</v>
      </c>
      <c r="V34" s="63" t="n">
        <v>14215</v>
      </c>
      <c r="W34" s="63" t="n">
        <v>14257</v>
      </c>
      <c r="X34" s="63" t="n">
        <v>14255</v>
      </c>
      <c r="Y34" s="63" t="n">
        <v>14287</v>
      </c>
      <c r="Z34" s="273" t="n">
        <v>14335</v>
      </c>
      <c r="AA34" s="63" t="n">
        <v>14370</v>
      </c>
      <c r="AB34" s="63" t="n">
        <v>14408</v>
      </c>
      <c r="AC34" s="63" t="n">
        <v>14444</v>
      </c>
      <c r="AD34" s="63"/>
      <c r="AE34" s="63"/>
      <c r="AF34" s="63"/>
      <c r="AG34" s="63"/>
      <c r="AH34" s="200" t="n">
        <v>14470</v>
      </c>
      <c r="AK34" s="261"/>
    </row>
    <row r="35" ht="19.5" customHeight="1">
      <c r="B35" s="535" t="s">
        <v>400</v>
      </c>
      <c r="C35" s="402" t="s">
        <v>401</v>
      </c>
      <c r="D35" s="64" t="n">
        <f>[1]Sheet1!B$4</f>
        <v>328517</v>
      </c>
      <c r="E35" s="64" t="n">
        <f>[1]Sheet1!C$4</f>
        <v>320118</v>
      </c>
      <c r="F35" s="64" t="n">
        <f>[1]Sheet1!D$4</f>
        <v>319991</v>
      </c>
      <c r="G35" s="64" t="n">
        <f>[1]Sheet1!E$4</f>
        <v>321220</v>
      </c>
      <c r="H35" s="64" t="n">
        <f>[1]Sheet1!F$4</f>
        <v>319056</v>
      </c>
      <c r="I35" s="64" t="n">
        <f>[1]Sheet1!G$4</f>
        <v>315198</v>
      </c>
      <c r="J35" s="64" t="n">
        <f>[1]Sheet1!H$4</f>
        <v>318559</v>
      </c>
      <c r="K35" s="64" t="n">
        <f>[1]Sheet1!I$4</f>
        <v>323086</v>
      </c>
      <c r="L35" s="64" t="n">
        <f>[1]Sheet1!J$4</f>
        <v>324024</v>
      </c>
      <c r="M35" s="64" t="n">
        <f>[1]Sheet1!K$4</f>
        <v>325954</v>
      </c>
      <c r="N35" s="64" t="n">
        <f>[1]Sheet1!L$4</f>
        <v>325873</v>
      </c>
      <c r="O35" s="64" t="n">
        <f>[1]Sheet1!M$4</f>
        <v>323714</v>
      </c>
      <c r="P35" s="64" t="n">
        <v>318072</v>
      </c>
      <c r="Q35" s="64" t="n">
        <v>320065</v>
      </c>
      <c r="R35" s="64" t="n">
        <v>319759</v>
      </c>
      <c r="S35" s="64" t="n">
        <v>323392</v>
      </c>
      <c r="T35" s="64" t="n">
        <v>320626</v>
      </c>
      <c r="U35" s="64" t="n">
        <v>324999</v>
      </c>
      <c r="V35" s="64" t="n">
        <v>336811</v>
      </c>
      <c r="W35" s="64" t="n">
        <v>342774</v>
      </c>
      <c r="X35" s="64" t="n">
        <v>351047</v>
      </c>
      <c r="Y35" s="64" t="n">
        <v>353981</v>
      </c>
      <c r="Z35" s="544" t="n">
        <v>355898</v>
      </c>
      <c r="AA35" s="64" t="n">
        <v>359372</v>
      </c>
      <c r="AB35" s="64" t="n">
        <v>360187</v>
      </c>
      <c r="AC35" s="64" t="n">
        <v>359010</v>
      </c>
      <c r="AD35" s="64"/>
      <c r="AE35" s="64"/>
      <c r="AF35" s="64"/>
      <c r="AG35" s="64"/>
      <c r="AH35" s="202" t="s">
        <v>1885</v>
      </c>
      <c r="AK35" s="261"/>
    </row>
    <row r="36" ht="15.65" customHeight="1">
      <c r="B36" s="280"/>
      <c r="C36" s="270"/>
      <c r="D36" s="270"/>
      <c r="E36" s="270"/>
      <c r="F36" s="270"/>
      <c r="G36" s="270"/>
      <c r="H36" s="273"/>
      <c r="I36" s="273"/>
      <c r="J36" s="273"/>
      <c r="Q36" s="553"/>
      <c r="R36" s="273"/>
      <c r="S36" s="273"/>
      <c r="T36" s="273"/>
      <c r="U36" s="273"/>
      <c r="V36" s="273"/>
      <c r="W36" s="273"/>
      <c r="X36" s="273"/>
      <c r="Y36" s="273"/>
      <c r="Z36" s="273"/>
      <c r="AK36" s="261"/>
    </row>
    <row r="37" ht="12.75" customHeight="1">
      <c r="AK37" s="261"/>
    </row>
    <row r="38">
      <c r="B38" s="224" t="s">
        <v>402</v>
      </c>
      <c r="C38" s="224"/>
      <c r="D38" s="224"/>
      <c r="E38" s="224"/>
      <c r="F38" s="224"/>
      <c r="G38" s="224"/>
      <c r="H38" s="224"/>
      <c r="I38" s="224"/>
      <c r="J38" s="224"/>
      <c r="K38" s="224"/>
      <c r="L38" s="224"/>
      <c r="M38" s="224"/>
      <c r="N38" s="224"/>
      <c r="O38" s="224"/>
      <c r="P38" s="224"/>
      <c r="Q38" s="224"/>
      <c r="R38" s="224"/>
      <c r="S38" s="224"/>
      <c r="T38" s="224"/>
      <c r="U38" s="224"/>
      <c r="V38" s="224"/>
      <c r="W38" s="224"/>
      <c r="X38" s="224"/>
      <c r="Y38" s="224"/>
      <c r="Z38" s="224"/>
      <c r="AA38" s="224"/>
      <c r="AB38" s="224"/>
      <c r="AC38" s="224"/>
      <c r="AD38" s="224"/>
      <c r="AE38" s="224"/>
      <c r="AF38" s="224"/>
      <c r="AG38" s="224"/>
      <c r="AK38" s="261"/>
    </row>
    <row r="39" ht="9" customHeight="1">
      <c r="B39" s="224"/>
      <c r="C39" s="224"/>
      <c r="D39" s="224"/>
      <c r="E39" s="224"/>
      <c r="F39" s="224"/>
      <c r="G39" s="224"/>
      <c r="H39" s="224"/>
      <c r="I39" s="224"/>
      <c r="J39" s="224"/>
      <c r="K39" s="224"/>
      <c r="L39" s="224"/>
      <c r="M39" s="224"/>
      <c r="N39" s="224"/>
      <c r="O39" s="224"/>
      <c r="P39" s="224"/>
      <c r="Q39" s="224"/>
      <c r="R39" s="224"/>
      <c r="S39" s="224"/>
      <c r="T39" s="224"/>
      <c r="U39" s="224"/>
      <c r="V39" s="224"/>
      <c r="W39" s="224"/>
      <c r="X39" s="224"/>
      <c r="Y39" s="224"/>
      <c r="Z39" s="224"/>
      <c r="AA39" s="224"/>
      <c r="AB39" s="224"/>
      <c r="AC39" s="224"/>
      <c r="AD39" s="224"/>
      <c r="AE39" s="224"/>
      <c r="AF39" s="224"/>
      <c r="AG39" s="224"/>
      <c r="AK39" s="261"/>
    </row>
    <row r="40" ht="14.25" customHeight="1">
      <c r="B40" s="423" t="s">
        <v>403</v>
      </c>
      <c r="C40" s="423"/>
      <c r="D40" s="423"/>
      <c r="E40" s="423"/>
      <c r="F40" s="423"/>
      <c r="G40" s="423"/>
      <c r="H40" s="423"/>
      <c r="I40" s="423"/>
      <c r="J40" s="423"/>
      <c r="K40" s="423"/>
      <c r="L40" s="423"/>
      <c r="M40" s="423"/>
      <c r="N40" s="423"/>
      <c r="O40" s="423"/>
      <c r="P40" s="423"/>
      <c r="Q40" s="423"/>
      <c r="R40" s="423"/>
      <c r="S40" s="423"/>
      <c r="T40" s="423"/>
      <c r="U40" s="423"/>
      <c r="V40" s="423"/>
      <c r="W40" s="423"/>
      <c r="X40" s="423"/>
      <c r="Y40" s="423"/>
      <c r="Z40" s="423"/>
      <c r="AA40" s="423"/>
      <c r="AB40" s="423"/>
      <c r="AC40" s="423"/>
      <c r="AD40" s="423"/>
      <c r="AE40" s="423"/>
      <c r="AF40" s="423"/>
      <c r="AG40" s="423"/>
      <c r="AK40" s="261"/>
    </row>
    <row r="41">
      <c r="B41" s="423"/>
      <c r="C41" s="423"/>
      <c r="D41" s="423"/>
      <c r="E41" s="423"/>
      <c r="F41" s="423"/>
      <c r="G41" s="423"/>
      <c r="H41" s="423"/>
      <c r="I41" s="423"/>
      <c r="J41" s="423"/>
      <c r="K41" s="423"/>
      <c r="L41" s="423"/>
      <c r="M41" s="423"/>
      <c r="N41" s="423"/>
      <c r="O41" s="423"/>
      <c r="P41" s="423"/>
      <c r="Q41" s="423"/>
      <c r="R41" s="423"/>
      <c r="S41" s="423"/>
      <c r="T41" s="423"/>
      <c r="U41" s="423"/>
      <c r="V41" s="423"/>
      <c r="W41" s="423"/>
      <c r="X41" s="423"/>
      <c r="Y41" s="423"/>
      <c r="Z41" s="423"/>
      <c r="AA41" s="423"/>
      <c r="AB41" s="423"/>
      <c r="AC41" s="423"/>
      <c r="AD41" s="423"/>
      <c r="AE41" s="423"/>
      <c r="AF41" s="423"/>
      <c r="AG41" s="423"/>
      <c r="AK41" s="261"/>
    </row>
    <row r="42" ht="8.9" customHeight="1">
      <c r="B42" s="423"/>
      <c r="C42" s="423"/>
      <c r="D42" s="423"/>
      <c r="E42" s="423"/>
      <c r="F42" s="423"/>
      <c r="G42" s="423"/>
      <c r="H42" s="423"/>
      <c r="I42" s="423"/>
      <c r="J42" s="423"/>
      <c r="K42" s="423"/>
      <c r="L42" s="423"/>
      <c r="M42" s="423"/>
      <c r="N42" s="423"/>
      <c r="O42" s="423"/>
      <c r="P42" s="423"/>
      <c r="Q42" s="423"/>
      <c r="R42" s="423"/>
      <c r="S42" s="423"/>
      <c r="T42" s="423"/>
      <c r="U42" s="423"/>
      <c r="V42" s="423"/>
      <c r="W42" s="423"/>
      <c r="X42" s="423"/>
      <c r="Y42" s="423"/>
      <c r="Z42" s="423"/>
      <c r="AA42" s="423"/>
      <c r="AB42" s="423"/>
      <c r="AC42" s="423"/>
      <c r="AD42" s="423"/>
      <c r="AE42" s="423"/>
      <c r="AF42" s="423"/>
      <c r="AG42" s="423"/>
      <c r="AK42" s="261"/>
    </row>
    <row r="43" ht="12.75" customHeight="1">
      <c r="AK43" s="261"/>
    </row>
    <row r="44" ht="30.75" customHeight="1">
      <c r="B44" s="226" t="s">
        <v>279</v>
      </c>
      <c r="C44" s="481"/>
      <c r="D44" s="230" t="s">
        <v>280</v>
      </c>
      <c r="E44" s="242"/>
      <c r="F44" s="242"/>
      <c r="G44" s="242"/>
      <c r="H44" s="242"/>
      <c r="I44" s="242"/>
      <c r="J44" s="242"/>
      <c r="K44" s="242"/>
      <c r="L44" s="242"/>
      <c r="M44" s="242"/>
      <c r="N44" s="242"/>
      <c r="O44" s="242"/>
      <c r="P44" s="242"/>
      <c r="Q44" s="242"/>
      <c r="R44" s="242"/>
      <c r="S44" s="242"/>
      <c r="T44" s="242"/>
      <c r="U44" s="243"/>
      <c r="V44" s="229"/>
      <c r="W44" s="348" t="s">
        <v>281</v>
      </c>
      <c r="X44" s="259"/>
      <c r="Y44" s="259"/>
      <c r="Z44" s="259"/>
      <c r="AA44" s="259"/>
      <c r="AB44" s="259"/>
      <c r="AC44" s="259"/>
      <c r="AD44" s="259"/>
      <c r="AE44" s="259"/>
      <c r="AF44" s="259"/>
      <c r="AG44" s="259"/>
      <c r="AK44" s="261"/>
    </row>
    <row r="45">
      <c r="B45" s="228"/>
      <c r="C45" s="243"/>
      <c r="D45" s="179" t="n">
        <v>2018</v>
      </c>
      <c r="E45" s="179" t="n">
        <v>2019</v>
      </c>
      <c r="F45" s="235"/>
      <c r="G45" s="235"/>
      <c r="H45" s="236"/>
      <c r="I45" s="179" t="n">
        <v>2020</v>
      </c>
      <c r="J45" s="235"/>
      <c r="K45" s="235"/>
      <c r="L45" s="235"/>
      <c r="M45" s="179" t="n">
        <v>2021</v>
      </c>
      <c r="N45" s="235"/>
      <c r="O45" s="235"/>
      <c r="P45" s="235"/>
      <c r="Q45" s="179" t="n">
        <v>2022</v>
      </c>
      <c r="R45" s="180"/>
      <c r="S45" s="180"/>
      <c r="T45" s="180"/>
      <c r="U45" s="260"/>
      <c r="V45" s="315" t="n">
        <v>2023</v>
      </c>
      <c r="W45" s="317"/>
      <c r="X45" s="285"/>
      <c r="Y45" s="232" t="n">
        <v>2024</v>
      </c>
      <c r="Z45" s="233"/>
      <c r="AA45" s="233"/>
      <c r="AB45" s="234"/>
      <c r="AC45" s="232" t="n">
        <v>2025</v>
      </c>
      <c r="AD45" s="233"/>
      <c r="AE45" s="233"/>
      <c r="AF45" s="234"/>
      <c r="AG45" s="272" t="n">
        <v>2026</v>
      </c>
      <c r="AK45" s="261"/>
    </row>
    <row r="46">
      <c r="B46" s="230"/>
      <c r="C46" s="242"/>
      <c r="D46" s="195" t="s">
        <v>282</v>
      </c>
      <c r="E46" s="195" t="s">
        <v>283</v>
      </c>
      <c r="F46" s="191" t="s">
        <v>284</v>
      </c>
      <c r="G46" s="191" t="s">
        <v>238</v>
      </c>
      <c r="H46" s="192" t="s">
        <v>282</v>
      </c>
      <c r="I46" s="191" t="s">
        <v>283</v>
      </c>
      <c r="J46" s="191" t="s">
        <v>284</v>
      </c>
      <c r="K46" s="191" t="s">
        <v>238</v>
      </c>
      <c r="L46" s="191" t="s">
        <v>282</v>
      </c>
      <c r="M46" s="195" t="s">
        <v>283</v>
      </c>
      <c r="N46" s="191" t="s">
        <v>284</v>
      </c>
      <c r="O46" s="191" t="s">
        <v>238</v>
      </c>
      <c r="P46" s="191" t="s">
        <v>282</v>
      </c>
      <c r="Q46" s="195" t="s">
        <v>283</v>
      </c>
      <c r="R46" s="191" t="s">
        <v>284</v>
      </c>
      <c r="S46" s="191" t="s">
        <v>238</v>
      </c>
      <c r="T46" s="191" t="s">
        <v>282</v>
      </c>
      <c r="U46" s="311" t="s">
        <v>283</v>
      </c>
      <c r="V46" s="312" t="s">
        <v>284</v>
      </c>
      <c r="W46" s="295" t="s">
        <v>238</v>
      </c>
      <c r="X46" s="296" t="s">
        <v>282</v>
      </c>
      <c r="Y46" s="294" t="s">
        <v>283</v>
      </c>
      <c r="Z46" s="292" t="s">
        <v>284</v>
      </c>
      <c r="AA46" s="295" t="s">
        <v>238</v>
      </c>
      <c r="AB46" s="296" t="s">
        <v>282</v>
      </c>
      <c r="AC46" s="294" t="s">
        <v>283</v>
      </c>
      <c r="AD46" s="292" t="s">
        <v>284</v>
      </c>
      <c r="AE46" s="295" t="s">
        <v>238</v>
      </c>
      <c r="AF46" s="296" t="s">
        <v>282</v>
      </c>
      <c r="AG46" s="297" t="s">
        <v>283</v>
      </c>
      <c r="AK46" s="261"/>
    </row>
    <row r="47">
      <c r="B47" s="547" t="s">
        <v>134</v>
      </c>
      <c r="C47" s="298"/>
      <c r="D47" s="271"/>
      <c r="E47" s="537"/>
      <c r="F47" s="537"/>
      <c r="G47" s="537"/>
      <c r="H47" s="522" t="n">
        <f>Grants!H94</f>
        <v>72.367000000000004</v>
      </c>
      <c r="I47" s="522" t="n">
        <f>Grants!I94</f>
        <v>75.578999999999994</v>
      </c>
      <c r="J47" s="522" t="n">
        <f>Grants!J94</f>
        <v>76.015000000000001</v>
      </c>
      <c r="K47" s="522" t="n">
        <f>Grants!K94</f>
        <v>78.872</v>
      </c>
      <c r="L47" s="522" t="n">
        <f>Grants!L94</f>
        <v>75.819000000000003</v>
      </c>
      <c r="M47" s="522" t="n">
        <f>Grants!M94</f>
        <v>73.662000000000006</v>
      </c>
      <c r="N47" s="522" t="n">
        <f>Grants!N94</f>
        <v>75.066000000000003</v>
      </c>
      <c r="O47" s="522" t="n">
        <f>Grants!O94</f>
        <v>69.344999999999999</v>
      </c>
      <c r="P47" s="522" t="n">
        <f>Grants!P94</f>
        <v>72.477000000000004</v>
      </c>
      <c r="Q47" s="522" t="n">
        <f>Grants!Q94</f>
        <v>72.528999999999996</v>
      </c>
      <c r="R47" s="522" t="n">
        <f>Grants!R94</f>
        <v>75.340000000000018</v>
      </c>
      <c r="S47" s="538" t="n">
        <f>Grants!S94</f>
        <v>75.340000000000018</v>
      </c>
      <c r="T47" s="513" t="n">
        <f>Grants!T94</f>
        <v>76.15900000000002</v>
      </c>
      <c r="U47" s="251" t="n">
        <f>Grants!U94</f>
        <v>76.15900000000002</v>
      </c>
      <c r="V47" s="251" t="n">
        <f>Grants!V94</f>
        <v>76.15900000000002</v>
      </c>
      <c r="W47" s="256" t="n">
        <f>Grants!W94</f>
        <v>76.15900000000002</v>
      </c>
      <c r="X47" s="256" t="n">
        <f>Grants!X94</f>
        <v>77.818000000000012</v>
      </c>
      <c r="Y47" s="256" t="n">
        <f>Grants!Y94</f>
        <v>77.818000000000012</v>
      </c>
      <c r="Z47" s="256" t="n">
        <f>Grants!Z94</f>
        <v>77.818000000000012</v>
      </c>
      <c r="AA47" s="256" t="n">
        <f>Grants!AA94</f>
        <v>77.818000000000012</v>
      </c>
      <c r="AB47" s="256" t="n">
        <f>Grants!AB94</f>
        <v>79.41200000000002</v>
      </c>
      <c r="AC47" s="256" t="n">
        <f>Grants!AC94</f>
        <v>79.41200000000002</v>
      </c>
      <c r="AD47" s="256" t="n">
        <f>Grants!AD94</f>
        <v>75.340000000000018</v>
      </c>
      <c r="AE47" s="256" t="n">
        <f>Grants!AE94</f>
        <v>75.340000000000018</v>
      </c>
      <c r="AF47" s="256" t="n">
        <f>Grants!AF94</f>
        <v>75.340000000000018</v>
      </c>
      <c r="AG47" s="256" t="n">
        <f>Grants!AG94</f>
        <v>75.340000000000018</v>
      </c>
    </row>
    <row r="48">
      <c r="B48" s="534" t="s">
        <v>192</v>
      </c>
      <c r="C48" s="523"/>
      <c r="D48" s="510"/>
      <c r="E48" s="523"/>
      <c r="F48" s="523"/>
      <c r="G48" s="523"/>
      <c r="H48" s="251" t="n">
        <f>Grants!H75</f>
        <v>205.80500000000001</v>
      </c>
      <c r="I48" s="251" t="n">
        <f>Grants!I75</f>
        <v>210.29200000000003</v>
      </c>
      <c r="J48" s="251" t="n">
        <f>Grants!J75</f>
        <v>325.28399999999999</v>
      </c>
      <c r="K48" s="251" t="n">
        <f>Grants!K75</f>
        <v>297.32000000000005</v>
      </c>
      <c r="L48" s="251" t="n">
        <f>Grants!L75</f>
        <v>289.54199999999997</v>
      </c>
      <c r="M48" s="251" t="n">
        <f>Grants!M75</f>
        <v>315.67900000000003</v>
      </c>
      <c r="N48" s="251" t="n">
        <f>Grants!N75</f>
        <v>361.52700000000004</v>
      </c>
      <c r="O48" s="251" t="n">
        <f>Grants!O75</f>
        <v>374.99100000000004</v>
      </c>
      <c r="P48" s="251" t="n">
        <f>Grants!P75</f>
        <v>401.58485200000007</v>
      </c>
      <c r="Q48" s="251" t="n">
        <f>Grants!Q75</f>
        <v>438.45827479999997</v>
      </c>
      <c r="R48" s="251" t="n">
        <f>Grants!R75</f>
        <v>505.04903199999995</v>
      </c>
      <c r="S48" s="251" t="n">
        <f>Grants!S75</f>
        <v>492.38786800000003</v>
      </c>
      <c r="T48" s="251" t="n">
        <f>Grants!T75</f>
        <v>454.86592799999988</v>
      </c>
      <c r="U48" s="504" t="n">
        <f>Grants!U75</f>
        <v>448.64654320000005</v>
      </c>
      <c r="V48" s="504" t="n">
        <f>Grants!V75</f>
        <v>438.19272000000001</v>
      </c>
      <c r="W48" s="504" t="n">
        <f>Grants!W75</f>
        <v>434.56409023036463</v>
      </c>
      <c r="X48" s="504" t="n">
        <f>Grants!X75</f>
        <v>434.80322503004311</v>
      </c>
      <c r="Y48" s="504" t="n">
        <f>Grants!Y75</f>
        <v>423.27055875710062</v>
      </c>
      <c r="Z48" s="504" t="n">
        <f>Grants!Z75</f>
        <v>403.28458899999998</v>
      </c>
      <c r="AA48" s="504" t="n">
        <f>Grants!AA75</f>
        <v>407.61950159957922</v>
      </c>
      <c r="AB48" s="504" t="n">
        <f>Grants!AB75</f>
        <v>412.24408037124488</v>
      </c>
      <c r="AC48" s="504" t="n">
        <f>Grants!AC75</f>
        <v>395.28546162738473</v>
      </c>
      <c r="AD48" s="504" t="n">
        <f>Grants!AD75</f>
        <v>390.48315869999999</v>
      </c>
      <c r="AE48" s="504" t="n">
        <f>Grants!AE75</f>
        <v>392.8811464635624</v>
      </c>
      <c r="AF48" s="504" t="n">
        <f>Grants!AF75</f>
        <v>391.41706365809478</v>
      </c>
      <c r="AG48" s="504" t="n">
        <f>Grants!AG75</f>
        <v>266.36236321248009</v>
      </c>
    </row>
    <row r="49">
      <c r="B49" s="548" t="s">
        <v>404</v>
      </c>
      <c r="C49" s="536"/>
      <c r="D49" s="535"/>
      <c r="E49" s="536"/>
      <c r="F49" s="536"/>
      <c r="G49" s="536"/>
      <c r="H49" s="514" t="n">
        <f>H47+H48</f>
        <v>278.17200000000003</v>
      </c>
      <c r="I49" s="514" t="n">
        <f t="shared" ref="I49:AG49" si="11">I47+I48</f>
        <v>285.87100000000004</v>
      </c>
      <c r="J49" s="514" t="n">
        <f t="shared" si="11"/>
        <v>401.29899999999998</v>
      </c>
      <c r="K49" s="514" t="n">
        <f t="shared" si="11"/>
        <v>376.19200000000006</v>
      </c>
      <c r="L49" s="514" t="n">
        <f t="shared" si="11"/>
        <v>365.36099999999999</v>
      </c>
      <c r="M49" s="514" t="n">
        <f t="shared" si="11"/>
        <v>389.34100000000001</v>
      </c>
      <c r="N49" s="514" t="n">
        <f t="shared" si="11"/>
        <v>436.59300000000007</v>
      </c>
      <c r="O49" s="514" t="n">
        <f t="shared" si="11"/>
        <v>444.33600000000001</v>
      </c>
      <c r="P49" s="514" t="n">
        <f t="shared" si="11"/>
        <v>474.06185200000004</v>
      </c>
      <c r="Q49" s="514" t="n">
        <f t="shared" si="11"/>
        <v>510.98727479999997</v>
      </c>
      <c r="R49" s="514" t="n">
        <f t="shared" si="11"/>
        <v>580.38903199999993</v>
      </c>
      <c r="S49" s="514" t="n">
        <f t="shared" si="11"/>
        <v>567.72786800000006</v>
      </c>
      <c r="T49" s="514" t="n">
        <f t="shared" si="11"/>
        <v>531.02492799999993</v>
      </c>
      <c r="U49" s="514" t="n">
        <f t="shared" si="11"/>
        <v>524.8055432000001</v>
      </c>
      <c r="V49" s="251" t="n">
        <f t="shared" si="11"/>
        <v>514.35172</v>
      </c>
      <c r="W49" s="256" t="n">
        <f t="shared" si="11"/>
        <v>510.72309023036462</v>
      </c>
      <c r="X49" s="256" t="n">
        <f t="shared" si="11"/>
        <v>512.62122503004309</v>
      </c>
      <c r="Y49" s="256" t="n">
        <f t="shared" si="11"/>
        <v>501.0885587571006</v>
      </c>
      <c r="Z49" s="256" t="n">
        <f t="shared" si="11"/>
        <v>481.10258899999997</v>
      </c>
      <c r="AA49" s="256" t="n">
        <f t="shared" si="11"/>
        <v>485.43750159957926</v>
      </c>
      <c r="AB49" s="256" t="n">
        <f t="shared" si="11"/>
        <v>491.65608037124491</v>
      </c>
      <c r="AC49" s="256" t="n">
        <f t="shared" si="11"/>
        <v>474.69746162738477</v>
      </c>
      <c r="AD49" s="256" t="n">
        <f t="shared" si="11"/>
        <v>465.82315870000002</v>
      </c>
      <c r="AE49" s="256" t="n">
        <f t="shared" si="11"/>
        <v>468.22114646356243</v>
      </c>
      <c r="AF49" s="256" t="n">
        <f t="shared" si="11"/>
        <v>466.75706365809481</v>
      </c>
      <c r="AG49" s="256" t="n">
        <f t="shared" si="11"/>
        <v>341.70236321248012</v>
      </c>
    </row>
    <row r="51">
      <c r="S51" s="123"/>
      <c r="T51" s="123"/>
      <c r="U51" s="123"/>
      <c r="V51" s="123"/>
      <c r="W51" s="123"/>
      <c r="X51" s="123"/>
      <c r="Y51" s="123"/>
      <c r="Z51" s="123"/>
      <c r="AA51" s="123"/>
      <c r="AB51" s="123"/>
      <c r="AC51" s="123"/>
      <c r="AD51" s="123"/>
      <c r="AE51" s="123"/>
      <c r="AF51" s="123"/>
      <c r="AG51" s="123"/>
    </row>
    <row r="52">
      <c r="S52" s="123"/>
      <c r="T52" s="123"/>
      <c r="U52" s="123"/>
      <c r="V52" s="123"/>
      <c r="W52" s="123"/>
      <c r="X52" s="123"/>
      <c r="Y52" s="123"/>
      <c r="Z52" s="123"/>
      <c r="AA52" s="123"/>
      <c r="AB52" s="123"/>
      <c r="AC52" s="123"/>
      <c r="AD52" s="123"/>
      <c r="AE52" s="123"/>
      <c r="AF52" s="123"/>
      <c r="AG52" s="123"/>
    </row>
    <row r="53" ht="27.65" customHeight="1">
      <c r="S53" s="123"/>
      <c r="T53" s="123"/>
      <c r="U53" s="123"/>
      <c r="V53" s="123"/>
      <c r="W53" s="123"/>
      <c r="X53" s="123"/>
      <c r="Y53" s="123"/>
      <c r="Z53" s="123"/>
      <c r="AA53" s="123"/>
      <c r="AB53" s="123"/>
      <c r="AC53" s="123"/>
      <c r="AD53" s="123"/>
      <c r="AE53" s="123"/>
      <c r="AF53" s="123"/>
      <c r="AG53" s="123"/>
    </row>
    <row r="54" ht="27.65" customHeight="1"/>
    <row r="55" ht="27.65" customHeight="1">
      <c r="BH55" s="493"/>
      <c r="BI55" s="493"/>
      <c r="BJ55" s="493"/>
    </row>
    <row r="57" ht="27.65" customHeight="1"/>
    <row r="58" ht="27.65" customHeight="1"/>
    <row r="59" ht="27.65" customHeight="1"/>
  </sheetData>
  <mergeCells count="33">
    <mergeCell ref="B1:AC1"/>
    <mergeCell ref="B6:C8"/>
    <mergeCell ref="E7:H7"/>
    <mergeCell ref="I7:L7"/>
    <mergeCell ref="Y7:AB7"/>
    <mergeCell ref="B2:AC4"/>
    <mergeCell ref="Q7:T7"/>
    <mergeCell ref="AC7:AF7"/>
    <mergeCell ref="W6:AG6"/>
    <mergeCell ref="D6:V6"/>
    <mergeCell ref="M7:P7"/>
    <mergeCell ref="W21:AG21"/>
    <mergeCell ref="AC22:AF22"/>
    <mergeCell ref="D21:V21"/>
    <mergeCell ref="I22:L22"/>
    <mergeCell ref="B16:AC16"/>
    <mergeCell ref="B17:AC19"/>
    <mergeCell ref="W44:AG44"/>
    <mergeCell ref="D44:V44"/>
    <mergeCell ref="AC45:AF45"/>
    <mergeCell ref="M45:P45"/>
    <mergeCell ref="Q22:T22"/>
    <mergeCell ref="Q45:T45"/>
    <mergeCell ref="Y22:AB22"/>
    <mergeCell ref="Y45:AB45"/>
    <mergeCell ref="B40:AC42"/>
    <mergeCell ref="B38:AC39"/>
    <mergeCell ref="B44:C46"/>
    <mergeCell ref="I45:L45"/>
    <mergeCell ref="E22:H22"/>
    <mergeCell ref="E45:H45"/>
    <mergeCell ref="B21:C23"/>
    <mergeCell ref="M22:P22"/>
  </mergeCells>
  <pageMargins left="0.7" right="0.7" top="0.75" bottom="0.75" header="0.3" footer="0.3"/>
  <pageSetup orientation="portrait"/>
  <drawing r:id="rId1"/>
  <legacyDrawing r:id="rIdvml"/>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zoomScaleNormal="100" workbookViewId="0">
      <pane xSplit="3" ySplit="10" topLeftCell="Z44" activePane="bottomRight" state="frozen"/>
      <selection pane="topRight" activeCell="D1" sqref="D1"/>
      <selection pane="bottomLeft" activeCell="A11" sqref="A11"/>
      <selection pane="bottomRight" activeCell="AC47" sqref="AC47"/>
    </sheetView>
  </sheetViews>
  <sheetFormatPr defaultRowHeight="15.0" baseColWidth="10"/>
  <cols>
    <col min="2" max="2" width="49.453125" hidden="0" customWidth="1"/>
    <col min="6" max="6" width="6.453125" hidden="0" customWidth="1"/>
    <col min="7" max="7" width="6.453125" hidden="0" customWidth="1"/>
    <col min="8" max="8" width="6.453125" hidden="0" customWidth="1"/>
    <col min="9" max="9" width="6.453125" hidden="0" customWidth="1"/>
    <col min="10" max="10" width="6.453125" hidden="0" customWidth="1"/>
    <col min="11" max="11" width="6.453125" hidden="0" customWidth="1"/>
    <col min="12" max="12" width="6.453125" hidden="0" customWidth="1"/>
    <col min="13" max="13" width="6.453125" hidden="0" customWidth="1"/>
    <col min="14" max="14" width="6.453125" hidden="0" customWidth="1"/>
    <col min="15" max="15" width="6.453125" hidden="0" customWidth="1"/>
    <col min="16" max="16" width="6.453125" hidden="0" customWidth="1"/>
    <col min="17" max="17" width="6.453125" hidden="0" customWidth="1"/>
    <col min="18" max="18" width="6.453125" hidden="0" customWidth="1"/>
    <col min="19" max="19" width="6.453125" hidden="0" customWidth="1"/>
    <col min="20" max="20" width="6.453125" hidden="0" customWidth="1"/>
    <col min="21" max="21" width="6.453125" hidden="0" customWidth="1"/>
    <col min="22" max="22" width="6.453125" hidden="0" customWidth="1"/>
    <col min="23" max="23" width="6.453125" hidden="0" customWidth="1"/>
    <col min="24" max="24" width="6.453125" hidden="0" customWidth="1"/>
    <col min="25" max="25" width="6.453125" hidden="0" customWidth="1"/>
    <col min="27" max="27" width="10.1796875" hidden="0" customWidth="1"/>
  </cols>
  <sheetData>
    <row r="1">
      <c r="B1" s="224" t="s">
        <v>52</v>
      </c>
      <c r="C1" s="224"/>
      <c r="D1" s="224"/>
      <c r="E1" s="224"/>
      <c r="F1" s="224"/>
      <c r="G1" s="224"/>
      <c r="H1" s="224"/>
      <c r="I1" s="224"/>
      <c r="J1" s="224"/>
      <c r="K1" s="224"/>
      <c r="L1" s="224"/>
      <c r="M1" s="224"/>
      <c r="N1" s="224"/>
      <c r="O1" s="224"/>
      <c r="P1" s="224"/>
      <c r="Q1" s="224"/>
      <c r="R1" s="224"/>
      <c r="S1" s="224"/>
      <c r="T1" s="224"/>
      <c r="U1" s="224"/>
      <c r="V1" s="224"/>
      <c r="W1" s="224"/>
      <c r="X1" s="224"/>
      <c r="Y1" s="224"/>
      <c r="Z1" s="224"/>
      <c r="AA1" s="224"/>
      <c r="AB1" s="224"/>
      <c r="AC1" s="224"/>
    </row>
    <row r="2" ht="14.9" customHeight="1">
      <c r="B2" s="225" t="s">
        <v>862</v>
      </c>
      <c r="C2" s="225"/>
      <c r="D2" s="225"/>
      <c r="E2" s="225"/>
      <c r="F2" s="225"/>
      <c r="G2" s="225"/>
      <c r="H2" s="225"/>
      <c r="I2" s="225"/>
      <c r="J2" s="225"/>
      <c r="K2" s="225"/>
      <c r="L2" s="225"/>
      <c r="M2" s="225"/>
      <c r="N2" s="225"/>
      <c r="O2" s="225"/>
      <c r="P2" s="225"/>
      <c r="Q2" s="225"/>
      <c r="R2" s="225"/>
      <c r="S2" s="225"/>
      <c r="T2" s="225"/>
      <c r="U2" s="225"/>
      <c r="V2" s="225"/>
      <c r="W2" s="225"/>
      <c r="X2" s="225"/>
      <c r="Y2" s="225"/>
      <c r="Z2" s="225"/>
      <c r="AA2" s="225"/>
      <c r="AB2" s="225"/>
      <c r="AC2" s="225"/>
    </row>
    <row r="3" ht="14.9" customHeight="1">
      <c r="B3" s="225"/>
      <c r="C3" s="225"/>
      <c r="D3" s="225"/>
      <c r="E3" s="225"/>
      <c r="F3" s="225"/>
      <c r="G3" s="225"/>
      <c r="H3" s="225"/>
      <c r="I3" s="225"/>
      <c r="J3" s="225"/>
      <c r="K3" s="225"/>
      <c r="L3" s="225"/>
      <c r="M3" s="225"/>
      <c r="N3" s="225"/>
      <c r="O3" s="225"/>
      <c r="P3" s="225"/>
      <c r="Q3" s="225"/>
      <c r="R3" s="225"/>
      <c r="S3" s="225"/>
      <c r="T3" s="225"/>
      <c r="U3" s="225"/>
      <c r="V3" s="225"/>
      <c r="W3" s="225"/>
      <c r="X3" s="225"/>
      <c r="Y3" s="225"/>
      <c r="Z3" s="225"/>
      <c r="AA3" s="225"/>
      <c r="AB3" s="225"/>
      <c r="AC3" s="225"/>
    </row>
    <row r="4" ht="5.9" customHeight="1">
      <c r="B4" s="225"/>
      <c r="C4" s="225"/>
      <c r="D4" s="225"/>
      <c r="E4" s="225"/>
      <c r="F4" s="225"/>
      <c r="G4" s="225"/>
      <c r="H4" s="225"/>
      <c r="I4" s="225"/>
      <c r="J4" s="225"/>
      <c r="K4" s="225"/>
      <c r="L4" s="225"/>
      <c r="M4" s="225"/>
      <c r="N4" s="225"/>
      <c r="O4" s="225"/>
      <c r="P4" s="225"/>
      <c r="Q4" s="225"/>
      <c r="R4" s="225"/>
      <c r="S4" s="225"/>
      <c r="T4" s="225"/>
      <c r="U4" s="225"/>
      <c r="V4" s="225"/>
      <c r="W4" s="225"/>
      <c r="X4" s="225"/>
      <c r="Y4" s="225"/>
      <c r="Z4" s="225"/>
      <c r="AA4" s="225"/>
      <c r="AB4" s="225"/>
      <c r="AC4" s="225"/>
    </row>
    <row r="5" ht="1.5" customHeight="1">
      <c r="B5" s="225"/>
      <c r="C5" s="225"/>
      <c r="D5" s="225"/>
      <c r="E5" s="225"/>
      <c r="F5" s="225"/>
      <c r="G5" s="225"/>
      <c r="H5" s="225"/>
      <c r="I5" s="225"/>
      <c r="J5" s="225"/>
      <c r="K5" s="225"/>
      <c r="L5" s="225"/>
      <c r="M5" s="225"/>
      <c r="N5" s="225"/>
      <c r="O5" s="225"/>
      <c r="P5" s="225"/>
      <c r="Q5" s="225"/>
      <c r="R5" s="225"/>
      <c r="S5" s="225"/>
      <c r="T5" s="225"/>
      <c r="U5" s="225"/>
      <c r="V5" s="225"/>
      <c r="W5" s="225"/>
      <c r="X5" s="225"/>
      <c r="Y5" s="225"/>
      <c r="Z5" s="225"/>
      <c r="AA5" s="225"/>
      <c r="AB5" s="225"/>
      <c r="AC5" s="225"/>
    </row>
    <row r="6" ht="14.9" customHeight="1">
      <c r="B6" s="225"/>
      <c r="C6" s="225"/>
      <c r="D6" s="225"/>
      <c r="E6" s="225"/>
      <c r="F6" s="225"/>
      <c r="G6" s="225"/>
      <c r="H6" s="225"/>
      <c r="I6" s="225"/>
      <c r="J6" s="225"/>
      <c r="K6" s="225"/>
      <c r="L6" s="225"/>
      <c r="M6" s="225"/>
      <c r="N6" s="225"/>
      <c r="O6" s="225"/>
      <c r="P6" s="225"/>
      <c r="Q6" s="225"/>
      <c r="R6" s="225"/>
      <c r="S6" s="225"/>
      <c r="T6" s="225"/>
      <c r="U6" s="225"/>
      <c r="V6" s="225"/>
      <c r="W6" s="225"/>
      <c r="X6" s="225"/>
      <c r="Y6" s="225"/>
      <c r="Z6" s="225"/>
      <c r="AA6" s="225"/>
      <c r="AB6" s="225"/>
      <c r="AC6" s="225"/>
    </row>
    <row r="7" ht="33.75" customHeight="1">
      <c r="B7" s="97"/>
      <c r="C7" s="97"/>
      <c r="D7" s="97"/>
      <c r="E7" s="97"/>
      <c r="F7" s="97"/>
      <c r="G7" s="97"/>
      <c r="H7" s="97"/>
      <c r="I7" s="97"/>
      <c r="J7" s="97"/>
      <c r="K7" s="97"/>
      <c r="L7" s="97"/>
      <c r="M7" s="97"/>
      <c r="N7" s="97"/>
      <c r="O7" s="97"/>
      <c r="P7" s="97"/>
      <c r="Q7" s="97"/>
      <c r="R7" s="97"/>
      <c r="S7" s="97"/>
      <c r="T7" s="97"/>
      <c r="U7" s="97"/>
      <c r="V7" s="97"/>
      <c r="W7" s="97"/>
      <c r="X7" s="97"/>
      <c r="Y7" s="97"/>
    </row>
    <row r="8" ht="14.9" customHeight="1">
      <c r="B8" s="226" t="s">
        <v>405</v>
      </c>
      <c r="C8" s="227"/>
      <c r="D8" s="559" t="s">
        <v>280</v>
      </c>
      <c r="E8" s="560"/>
      <c r="F8" s="560"/>
      <c r="G8" s="560"/>
      <c r="H8" s="560"/>
      <c r="I8" s="560"/>
      <c r="J8" s="560"/>
      <c r="K8" s="560"/>
      <c r="L8" s="560"/>
      <c r="M8" s="560"/>
      <c r="N8" s="560"/>
      <c r="O8" s="560"/>
      <c r="P8" s="560"/>
      <c r="Q8" s="560"/>
      <c r="R8" s="560"/>
      <c r="S8" s="560"/>
      <c r="T8" s="560"/>
      <c r="U8" s="561"/>
      <c r="V8" s="227"/>
      <c r="W8" s="346" t="s">
        <v>281</v>
      </c>
      <c r="X8" s="347"/>
      <c r="Y8" s="347"/>
      <c r="Z8" s="347"/>
      <c r="AA8" s="347"/>
      <c r="AB8" s="347"/>
      <c r="AC8" s="347"/>
      <c r="AD8" s="347"/>
      <c r="AE8" s="347"/>
      <c r="AF8" s="347"/>
      <c r="AG8" s="347"/>
    </row>
    <row r="9">
      <c r="B9" s="228"/>
      <c r="C9" s="229"/>
      <c r="D9" s="195" t="n">
        <v>2018</v>
      </c>
      <c r="E9" s="195" t="n">
        <v>2019</v>
      </c>
      <c r="F9" s="191"/>
      <c r="G9" s="191"/>
      <c r="H9" s="192"/>
      <c r="I9" s="195" t="n">
        <v>2020</v>
      </c>
      <c r="J9" s="191"/>
      <c r="K9" s="191"/>
      <c r="L9" s="191"/>
      <c r="M9" s="195" t="n">
        <v>2021</v>
      </c>
      <c r="N9" s="191"/>
      <c r="O9" s="191"/>
      <c r="P9" s="191"/>
      <c r="Q9" s="179" t="n">
        <v>2022</v>
      </c>
      <c r="R9" s="180"/>
      <c r="S9" s="180"/>
      <c r="T9" s="180"/>
      <c r="U9" s="260"/>
      <c r="V9" s="315" t="n">
        <v>2023</v>
      </c>
      <c r="W9" s="317"/>
      <c r="X9" s="285"/>
      <c r="Y9" s="232" t="n">
        <v>2024</v>
      </c>
      <c r="Z9" s="318"/>
      <c r="AA9" s="318"/>
      <c r="AB9" s="234"/>
      <c r="AC9" s="232" t="n">
        <v>2025</v>
      </c>
      <c r="AD9" s="318"/>
      <c r="AE9" s="318"/>
      <c r="AF9" s="234"/>
      <c r="AG9" s="564" t="n">
        <v>2026</v>
      </c>
      <c r="AH9" s="261"/>
      <c r="AI9" s="261"/>
      <c r="AJ9" s="261"/>
    </row>
    <row r="10">
      <c r="B10" s="230"/>
      <c r="C10" s="231"/>
      <c r="D10" s="195" t="s">
        <v>282</v>
      </c>
      <c r="E10" s="195" t="s">
        <v>283</v>
      </c>
      <c r="F10" s="191" t="s">
        <v>284</v>
      </c>
      <c r="G10" s="191" t="s">
        <v>238</v>
      </c>
      <c r="H10" s="192" t="s">
        <v>282</v>
      </c>
      <c r="I10" s="191" t="s">
        <v>283</v>
      </c>
      <c r="J10" s="191" t="s">
        <v>284</v>
      </c>
      <c r="K10" s="191" t="s">
        <v>238</v>
      </c>
      <c r="L10" s="191" t="s">
        <v>282</v>
      </c>
      <c r="M10" s="195" t="s">
        <v>283</v>
      </c>
      <c r="N10" s="191" t="s">
        <v>284</v>
      </c>
      <c r="O10" s="191" t="s">
        <v>238</v>
      </c>
      <c r="P10" s="191" t="s">
        <v>282</v>
      </c>
      <c r="Q10" s="195" t="s">
        <v>283</v>
      </c>
      <c r="R10" s="191" t="s">
        <v>284</v>
      </c>
      <c r="S10" s="191" t="s">
        <v>238</v>
      </c>
      <c r="T10" s="191" t="s">
        <v>282</v>
      </c>
      <c r="U10" s="311" t="s">
        <v>283</v>
      </c>
      <c r="V10" s="312" t="s">
        <v>284</v>
      </c>
      <c r="W10" s="295" t="s">
        <v>238</v>
      </c>
      <c r="X10" s="296" t="s">
        <v>282</v>
      </c>
      <c r="Y10" s="294" t="s">
        <v>283</v>
      </c>
      <c r="Z10" s="292" t="s">
        <v>284</v>
      </c>
      <c r="AA10" s="295" t="s">
        <v>238</v>
      </c>
      <c r="AB10" s="295" t="s">
        <v>282</v>
      </c>
      <c r="AC10" s="294" t="s">
        <v>283</v>
      </c>
      <c r="AD10" s="292" t="s">
        <v>284</v>
      </c>
      <c r="AE10" s="295" t="s">
        <v>238</v>
      </c>
      <c r="AF10" s="295" t="s">
        <v>282</v>
      </c>
      <c r="AG10" s="294" t="s">
        <v>283</v>
      </c>
    </row>
    <row r="11">
      <c r="B11" s="589" t="s">
        <v>868</v>
      </c>
      <c r="C11" s="97" t="s">
        <v>523</v>
      </c>
      <c r="D11" s="555"/>
      <c r="E11" s="595"/>
      <c r="F11" s="600" t="n">
        <v>60.5</v>
      </c>
      <c r="G11" s="600" t="n">
        <v>81.400000000000006</v>
      </c>
      <c r="H11" s="600" t="n">
        <f>'Haver Pivoted'!GS42</f>
        <v>82.1</v>
      </c>
      <c r="I11" s="600" t="n">
        <f>'Haver Pivoted'!GT42</f>
        <v>80</v>
      </c>
      <c r="J11" s="600" t="n">
        <f>'Haver Pivoted'!GU42</f>
        <v>975.7</v>
      </c>
      <c r="K11" s="600" t="n">
        <f>'Haver Pivoted'!GV42</f>
        <v>1108.8</v>
      </c>
      <c r="L11" s="600" t="n">
        <f>'Haver Pivoted'!GW42</f>
        <v>462.2</v>
      </c>
      <c r="M11" s="600" t="n">
        <f>'Haver Pivoted'!GX42</f>
        <v>387.4</v>
      </c>
      <c r="N11" s="600" t="n">
        <f>'Haver Pivoted'!GY42</f>
        <v>693.9</v>
      </c>
      <c r="O11" s="600" t="n">
        <f>'Haver Pivoted'!GZ42</f>
        <v>545.6</v>
      </c>
      <c r="P11" s="600" t="n">
        <f>'Haver Pivoted'!HA42</f>
        <v>288.3</v>
      </c>
      <c r="Q11" s="600" t="n">
        <f>'Haver Pivoted'!HB42</f>
        <v>144.5</v>
      </c>
      <c r="R11" s="600" t="n">
        <f>'Haver Pivoted'!HC42</f>
        <v>122.9</v>
      </c>
      <c r="S11" s="601" t="n">
        <f>'Haver Pivoted'!HD42</f>
        <v>113.8</v>
      </c>
      <c r="T11" s="601" t="n">
        <f>'Haver Pivoted'!HE42</f>
        <v>110.8</v>
      </c>
      <c r="U11" s="565" t="n">
        <f>'Haver Pivoted'!HF42</f>
        <v>104.8</v>
      </c>
      <c r="V11" s="565" t="n">
        <f>'Haver Pivoted'!HG42</f>
        <v>102.4</v>
      </c>
      <c r="W11" s="371" t="n">
        <f t="shared" ref="W11:AC11" si="0">W12+W13</f>
        <v>88.50800000000001</v>
      </c>
      <c r="X11" s="371" t="n">
        <f t="shared" si="0"/>
        <v>85.631</v>
      </c>
      <c r="Y11" s="609" t="n">
        <f t="shared" si="0"/>
        <v>85.631</v>
      </c>
      <c r="Z11" s="609" t="n">
        <f t="shared" si="0"/>
        <v>85.631</v>
      </c>
      <c r="AA11" s="609" t="n">
        <f t="shared" si="0"/>
        <v>85.631</v>
      </c>
      <c r="AB11" s="609" t="n">
        <f t="shared" si="0"/>
        <v>90.463999999999999</v>
      </c>
      <c r="AC11" s="574" t="n">
        <f t="shared" si="0"/>
        <v>90.463999999999999</v>
      </c>
      <c r="AD11" s="574" t="n">
        <f t="shared" ref="AD11:AE11" si="1">AD12+AD13</f>
        <v>83.442000000000007</v>
      </c>
      <c r="AE11" s="574" t="n">
        <f t="shared" si="1"/>
        <v>84.442000000000007</v>
      </c>
      <c r="AF11" s="574" t="n">
        <f t="shared" ref="AF11:AG11" si="2">AF12+AF13</f>
        <v>88.531999999999996</v>
      </c>
      <c r="AG11" s="574" t="n">
        <f t="shared" si="2"/>
        <v>89.531999999999996</v>
      </c>
    </row>
    <row r="12" ht="16.5" customHeight="1">
      <c r="B12" s="471" t="s">
        <v>406</v>
      </c>
      <c r="C12" s="97"/>
      <c r="D12" s="589"/>
      <c r="E12" s="97"/>
      <c r="F12" s="96" t="n">
        <f>F11</f>
        <v>60.5</v>
      </c>
      <c r="G12" s="96" t="n">
        <f>G11</f>
        <v>81.400000000000006</v>
      </c>
      <c r="H12" s="96" t="n">
        <f t="shared" ref="H12:M12" si="3">H11-H13</f>
        <v>82.1</v>
      </c>
      <c r="I12" s="96" t="n">
        <f t="shared" si="3"/>
        <v>80</v>
      </c>
      <c r="J12" s="96" t="n">
        <f>J11-J13</f>
        <v>-13.799999999999955</v>
      </c>
      <c r="K12" s="96" t="n">
        <f t="shared" si="3"/>
        <v>-17.799999999999955</v>
      </c>
      <c r="L12" s="96" t="n">
        <f>L11-L13</f>
        <v>-76.200000000000102</v>
      </c>
      <c r="M12" s="96" t="n">
        <f t="shared" si="3"/>
        <v>79.599999999999966</v>
      </c>
      <c r="N12" s="96" t="n">
        <f t="shared" ref="N12:T12" si="4">N11-N13</f>
        <v>90.299999999999955</v>
      </c>
      <c r="O12" s="96" t="n">
        <f t="shared" si="4"/>
        <v>89.583520000000021</v>
      </c>
      <c r="P12" s="96" t="n">
        <f t="shared" si="4"/>
        <v>83.4</v>
      </c>
      <c r="Q12" s="96" t="n">
        <f t="shared" si="4"/>
        <v>83.8</v>
      </c>
      <c r="R12" s="96" t="n">
        <f t="shared" si="4"/>
        <v>69.400000000000006</v>
      </c>
      <c r="S12" s="365" t="n">
        <f t="shared" si="4"/>
        <v>71.099999999999994</v>
      </c>
      <c r="T12" s="365" t="n">
        <f t="shared" si="4"/>
        <v>78.977999999999994</v>
      </c>
      <c r="U12" s="365" t="n">
        <f t="shared" ref="U12:V12" si="5">U11-U13</f>
        <v>92.292000000000002</v>
      </c>
      <c r="V12" s="365" t="n">
        <f t="shared" si="5"/>
        <v>89.891999999999996</v>
      </c>
      <c r="W12" s="371" t="n">
        <f t="shared" ref="W12:AG12" si="6">AVERAGE($F$11:$I$11)</f>
        <v>76</v>
      </c>
      <c r="X12" s="371" t="n">
        <f t="shared" si="6"/>
        <v>76</v>
      </c>
      <c r="Y12" s="371" t="n">
        <f t="shared" si="6"/>
        <v>76</v>
      </c>
      <c r="Z12" s="371" t="n">
        <f t="shared" si="6"/>
        <v>76</v>
      </c>
      <c r="AA12" s="371" t="n">
        <f t="shared" si="6"/>
        <v>76</v>
      </c>
      <c r="AB12" s="371" t="n">
        <f t="shared" si="6"/>
        <v>76</v>
      </c>
      <c r="AC12" s="371" t="n">
        <f t="shared" si="6"/>
        <v>76</v>
      </c>
      <c r="AD12" s="371" t="n">
        <f t="shared" si="6"/>
        <v>76</v>
      </c>
      <c r="AE12" s="371" t="n">
        <f t="shared" si="6"/>
        <v>76</v>
      </c>
      <c r="AF12" s="371" t="n">
        <f t="shared" si="6"/>
        <v>76</v>
      </c>
      <c r="AG12" s="371" t="n">
        <f t="shared" si="6"/>
        <v>76</v>
      </c>
    </row>
    <row r="13">
      <c r="B13" s="470" t="s">
        <v>407</v>
      </c>
      <c r="C13" s="97"/>
      <c r="D13" s="589"/>
      <c r="E13" s="97"/>
      <c r="F13" s="598"/>
      <c r="G13" s="598"/>
      <c r="H13" s="96" t="n">
        <f>SUM(H16:H25)</f>
        <v>0</v>
      </c>
      <c r="I13" s="96" t="n">
        <f>SUM(I16:I25)</f>
        <v>0</v>
      </c>
      <c r="J13" s="96" t="n">
        <f t="shared" ref="J13:S13" si="7">SUM(J16:J25)+J14</f>
        <v>989.5</v>
      </c>
      <c r="K13" s="96" t="n">
        <f t="shared" si="7"/>
        <v>1126.5999999999999</v>
      </c>
      <c r="L13" s="96" t="n">
        <f t="shared" si="7"/>
        <v>538.40000000000009</v>
      </c>
      <c r="M13" s="96" t="n">
        <f t="shared" si="7"/>
        <v>307.8</v>
      </c>
      <c r="N13" s="78" t="n">
        <f t="shared" si="7"/>
        <v>603.6</v>
      </c>
      <c r="O13" s="78" t="n">
        <f>SUM(O16:O25)+O14</f>
        <v>456.01648</v>
      </c>
      <c r="P13" s="78" t="n">
        <f>SUM(P16:P25)+P14</f>
        <v>204.9</v>
      </c>
      <c r="Q13" s="78" t="n">
        <f t="shared" si="7"/>
        <v>60.7</v>
      </c>
      <c r="R13" s="78" t="n">
        <f t="shared" si="7"/>
        <v>53.5</v>
      </c>
      <c r="S13" s="78" t="n">
        <f t="shared" si="7"/>
        <v>42.7</v>
      </c>
      <c r="T13" s="78" t="n">
        <f t="shared" ref="T13:AC13" si="8">SUM(T16:T27)+T14</f>
        <v>31.822000000000003</v>
      </c>
      <c r="U13" s="78" t="n">
        <f t="shared" si="8"/>
        <v>12.508000000000003</v>
      </c>
      <c r="V13" s="78" t="n">
        <f t="shared" si="8"/>
        <v>12.508000000000003</v>
      </c>
      <c r="W13" s="371" t="n">
        <f t="shared" si="8"/>
        <v>12.508000000000003</v>
      </c>
      <c r="X13" s="371" t="n">
        <f t="shared" si="8"/>
        <v>9.6310000000000002</v>
      </c>
      <c r="Y13" s="371" t="n">
        <f t="shared" si="8"/>
        <v>9.6310000000000002</v>
      </c>
      <c r="Z13" s="371" t="n">
        <f t="shared" si="8"/>
        <v>9.6310000000000002</v>
      </c>
      <c r="AA13" s="371" t="n">
        <f t="shared" si="8"/>
        <v>9.6310000000000002</v>
      </c>
      <c r="AB13" s="371" t="n">
        <f t="shared" si="8"/>
        <v>14.464</v>
      </c>
      <c r="AC13" s="371" t="n">
        <f t="shared" si="8"/>
        <v>14.464</v>
      </c>
      <c r="AD13" s="371" t="n">
        <f t="shared" ref="AD13:AE13" si="9">SUM(AD16:AD27)+AD14</f>
        <v>7.4420000000000002</v>
      </c>
      <c r="AE13" s="371" t="n">
        <f t="shared" si="9"/>
        <v>8.4420000000000002</v>
      </c>
      <c r="AF13" s="371" t="n">
        <f t="shared" ref="AF13:AG13" si="10">SUM(AF16:AF27)+AF14</f>
        <v>12.532</v>
      </c>
      <c r="AG13" s="371" t="n">
        <f t="shared" si="10"/>
        <v>13.532</v>
      </c>
    </row>
    <row r="14">
      <c r="B14" s="407" t="s">
        <v>50</v>
      </c>
      <c r="C14" s="77" t="s">
        <v>329</v>
      </c>
      <c r="D14" s="403"/>
      <c r="E14" s="77"/>
      <c r="F14" s="96"/>
      <c r="G14" s="96"/>
      <c r="H14" s="96" t="n">
        <f>'Haver Pivoted'!GS49</f>
        <v>0</v>
      </c>
      <c r="I14" s="96" t="n">
        <f>'Haver Pivoted'!GT49</f>
        <v>0</v>
      </c>
      <c r="J14" s="96" t="n">
        <f>'Haver Pivoted'!GU49</f>
        <v>576.9</v>
      </c>
      <c r="K14" s="96" t="n">
        <f>'Haver Pivoted'!GV49</f>
        <v>819.5</v>
      </c>
      <c r="L14" s="96" t="n">
        <f>'Haver Pivoted'!GW49</f>
        <v>246.3</v>
      </c>
      <c r="M14" s="96" t="n">
        <f>'Haver Pivoted'!GX49</f>
        <v>197</v>
      </c>
      <c r="N14" s="96" t="n">
        <f>'Haver Pivoted'!GY49</f>
        <v>441.2</v>
      </c>
      <c r="O14" s="96" t="n">
        <f>'Haver Pivoted'!GZ49</f>
        <v>276.7</v>
      </c>
      <c r="P14" s="96" t="n">
        <f>'Haver Pivoted'!HA49</f>
        <v>28.2</v>
      </c>
      <c r="Q14" s="96" t="n">
        <f>'Haver Pivoted'!HB49</f>
        <v>0</v>
      </c>
      <c r="R14" s="96" t="n">
        <f>'Haver Pivoted'!HC49</f>
        <v>0</v>
      </c>
      <c r="S14" s="365" t="n">
        <f>'Haver Pivoted'!HD49</f>
        <v>0</v>
      </c>
      <c r="T14" s="365" t="n">
        <f>'Haver Pivoted'!HE49</f>
        <v>0</v>
      </c>
      <c r="U14" s="365" t="n">
        <f>'Haver Pivoted'!HF49</f>
        <v>0</v>
      </c>
      <c r="V14" s="365" t="n">
        <f>'Haver Pivoted'!HG49</f>
        <v>0</v>
      </c>
      <c r="W14" s="371"/>
      <c r="X14" s="371"/>
      <c r="Y14" s="371"/>
      <c r="Z14" s="569"/>
      <c r="AA14" s="569"/>
      <c r="AB14" s="569"/>
      <c r="AC14" s="569"/>
      <c r="AD14" s="569"/>
      <c r="AE14" s="569"/>
      <c r="AF14" s="569"/>
      <c r="AG14" s="569"/>
    </row>
    <row r="15">
      <c r="B15" s="470" t="s">
        <v>408</v>
      </c>
      <c r="C15" s="97"/>
      <c r="D15" s="589"/>
      <c r="E15" s="97"/>
      <c r="F15" s="598"/>
      <c r="G15" s="598"/>
      <c r="H15" s="96" t="n">
        <f t="shared" ref="H15:AC15" si="11">SUM(H16:H25)</f>
        <v>0</v>
      </c>
      <c r="I15" s="96" t="n">
        <f t="shared" si="11"/>
        <v>0</v>
      </c>
      <c r="J15" s="96" t="n">
        <f t="shared" si="11"/>
        <v>412.6</v>
      </c>
      <c r="K15" s="96" t="n">
        <f t="shared" si="11"/>
        <v>307.10000000000002</v>
      </c>
      <c r="L15" s="96" t="n">
        <f t="shared" si="11"/>
        <v>292.10000000000002</v>
      </c>
      <c r="M15" s="96" t="n">
        <f t="shared" si="11"/>
        <v>110.8</v>
      </c>
      <c r="N15" s="96" t="n">
        <f t="shared" si="11"/>
        <v>162.4</v>
      </c>
      <c r="O15" s="96" t="n">
        <f t="shared" si="11"/>
        <v>179.31648000000001</v>
      </c>
      <c r="P15" s="96" t="n">
        <f>SUM(P16:P25)</f>
        <v>176.70000000000002</v>
      </c>
      <c r="Q15" s="96" t="n">
        <f t="shared" si="11"/>
        <v>60.7</v>
      </c>
      <c r="R15" s="96" t="n">
        <f t="shared" si="11"/>
        <v>53.5</v>
      </c>
      <c r="S15" s="96" t="n">
        <f t="shared" si="11"/>
        <v>42.7</v>
      </c>
      <c r="T15" s="96" t="n">
        <f t="shared" si="11"/>
        <v>28.200000000000003</v>
      </c>
      <c r="U15" s="96" t="n">
        <f t="shared" si="11"/>
        <v>8.886000000000001</v>
      </c>
      <c r="V15" s="96" t="n">
        <f t="shared" si="11"/>
        <v>8.886000000000001</v>
      </c>
      <c r="W15" s="575" t="n">
        <f t="shared" si="11"/>
        <v>8.886000000000001</v>
      </c>
      <c r="X15" s="575" t="n">
        <f t="shared" si="11"/>
        <v>0.2</v>
      </c>
      <c r="Y15" s="575" t="n">
        <f t="shared" si="11"/>
        <v>0.2</v>
      </c>
      <c r="Z15" s="575" t="n">
        <f t="shared" si="11"/>
        <v>0.2</v>
      </c>
      <c r="AA15" s="575" t="n">
        <f t="shared" si="11"/>
        <v>0.2</v>
      </c>
      <c r="AB15" s="575" t="n">
        <f t="shared" si="11"/>
        <v>0</v>
      </c>
      <c r="AC15" s="575" t="n">
        <f t="shared" si="11"/>
        <v>0</v>
      </c>
      <c r="AD15" s="575" t="n">
        <f t="shared" ref="AD15:AE15" si="12">SUM(AD16:AD25)</f>
        <v>1</v>
      </c>
      <c r="AE15" s="575" t="n">
        <f t="shared" si="12"/>
        <v>2</v>
      </c>
      <c r="AF15" s="575" t="n">
        <f t="shared" ref="AF15:AG15" si="13">SUM(AF16:AF25)</f>
        <v>3</v>
      </c>
      <c r="AG15" s="575" t="n">
        <f t="shared" si="13"/>
        <v>4</v>
      </c>
    </row>
    <row r="16">
      <c r="B16" s="585" t="s">
        <v>145</v>
      </c>
      <c r="C16" s="80" t="s">
        <v>409</v>
      </c>
      <c r="D16" s="477"/>
      <c r="E16" s="80"/>
      <c r="F16" s="96"/>
      <c r="G16" s="96"/>
      <c r="H16" s="96" t="n">
        <f>'Haver Pivoted'!GS53</f>
        <v>0</v>
      </c>
      <c r="I16" s="96" t="n">
        <f>'Haver Pivoted'!GT53</f>
        <v>0</v>
      </c>
      <c r="J16" s="96" t="n">
        <f>'Haver Pivoted'!GU53</f>
        <v>16.899999999999999</v>
      </c>
      <c r="K16" s="96" t="n">
        <f>'Haver Pivoted'!GV53</f>
        <v>18.399999999999999</v>
      </c>
      <c r="L16" s="96" t="n">
        <f>'Haver Pivoted'!GW53</f>
        <v>46.2</v>
      </c>
      <c r="M16" s="96" t="n">
        <f>'Haver Pivoted'!GX53</f>
        <v>0.9</v>
      </c>
      <c r="N16" s="96" t="n">
        <f>'Haver Pivoted'!GY53</f>
        <v>14.1</v>
      </c>
      <c r="O16" s="96" t="n">
        <f>'Haver Pivoted'!GZ53</f>
        <v>8.6</v>
      </c>
      <c r="P16" s="96" t="n">
        <f>'Haver Pivoted'!HA53</f>
        <v>1.2</v>
      </c>
      <c r="Q16" s="96" t="n">
        <f>'Haver Pivoted'!HB53</f>
        <v>0.6</v>
      </c>
      <c r="R16" s="96" t="n">
        <f>'Haver Pivoted'!HC53</f>
        <v>0</v>
      </c>
      <c r="S16" s="365" t="n">
        <f>'Haver Pivoted'!HD53</f>
        <v>0</v>
      </c>
      <c r="T16" s="365" t="n">
        <f>'Haver Pivoted'!HE53</f>
        <v>0</v>
      </c>
      <c r="U16" s="365" t="n">
        <f>'Haver Pivoted'!HF53</f>
        <v>0</v>
      </c>
      <c r="V16" s="365" t="n">
        <f>'Haver Pivoted'!HG53</f>
        <v>0</v>
      </c>
      <c r="W16" s="604"/>
      <c r="X16" s="604"/>
      <c r="Y16" s="604"/>
      <c r="Z16" s="569"/>
      <c r="AA16" s="569"/>
      <c r="AB16" s="569"/>
      <c r="AC16" s="569"/>
      <c r="AD16" s="569"/>
      <c r="AE16" s="569"/>
      <c r="AF16" s="569"/>
      <c r="AG16" s="569"/>
    </row>
    <row r="17">
      <c r="B17" s="585" t="s">
        <v>143</v>
      </c>
      <c r="C17" s="80" t="s">
        <v>410</v>
      </c>
      <c r="D17" s="477"/>
      <c r="E17" s="80"/>
      <c r="F17" s="96"/>
      <c r="G17" s="96"/>
      <c r="H17" s="96" t="n">
        <f>'Haver Pivoted'!GS51</f>
        <v>0</v>
      </c>
      <c r="I17" s="96" t="n">
        <f>'Haver Pivoted'!GT51</f>
        <v>0</v>
      </c>
      <c r="J17" s="96" t="n">
        <f>'Haver Pivoted'!GU51</f>
        <v>73.3</v>
      </c>
      <c r="K17" s="96" t="n">
        <f>'Haver Pivoted'!GV51</f>
        <v>73.3</v>
      </c>
      <c r="L17" s="96" t="n">
        <f>'Haver Pivoted'!GW51</f>
        <v>73.3</v>
      </c>
      <c r="M17" s="96" t="n">
        <f>'Haver Pivoted'!GX51</f>
        <v>39.799999999999997</v>
      </c>
      <c r="N17" s="96" t="n">
        <f>'Haver Pivoted'!GY51</f>
        <v>43</v>
      </c>
      <c r="O17" s="96" t="n">
        <f>'Haver Pivoted'!GZ51</f>
        <v>45.7</v>
      </c>
      <c r="P17" s="96" t="n">
        <f>'Haver Pivoted'!HA51</f>
        <v>51.5</v>
      </c>
      <c r="Q17" s="96" t="n">
        <f>'Haver Pivoted'!HB51</f>
        <v>0</v>
      </c>
      <c r="R17" s="96" t="n">
        <f>'Haver Pivoted'!HC51</f>
        <v>0</v>
      </c>
      <c r="S17" s="365" t="n">
        <f>'Haver Pivoted'!HD51</f>
        <v>0</v>
      </c>
      <c r="T17" s="365" t="n">
        <f>'Haver Pivoted'!HE51</f>
        <v>0</v>
      </c>
      <c r="U17" s="365" t="n">
        <f>'Haver Pivoted'!HF51</f>
        <v>0</v>
      </c>
      <c r="V17" s="365" t="n">
        <f>'Haver Pivoted'!HG51</f>
        <v>0</v>
      </c>
      <c r="W17" s="371" t="n">
        <f t="shared" ref="W17:AD17" si="14">V17</f>
        <v>0</v>
      </c>
      <c r="X17" s="371" t="n">
        <f t="shared" si="14"/>
        <v>0</v>
      </c>
      <c r="Y17" s="371" t="n">
        <f t="shared" si="14"/>
        <v>0</v>
      </c>
      <c r="Z17" s="371" t="n">
        <f t="shared" si="14"/>
        <v>0</v>
      </c>
      <c r="AA17" s="371" t="n">
        <f t="shared" si="14"/>
        <v>0</v>
      </c>
      <c r="AB17" s="371" t="n">
        <f t="shared" si="14"/>
        <v>0</v>
      </c>
      <c r="AC17" s="371" t="n">
        <f t="shared" si="14"/>
        <v>0</v>
      </c>
      <c r="AD17" s="371" t="n">
        <f t="shared" si="14"/>
        <v>0</v>
      </c>
      <c r="AE17" s="371" t="n">
        <f t="shared" ref="AE17" si="15">AD17</f>
        <v>0</v>
      </c>
      <c r="AF17" s="371" t="n">
        <f t="shared" ref="AF17" si="16">AE17</f>
        <v>0</v>
      </c>
      <c r="AG17" s="371" t="n">
        <f t="shared" ref="AG17" si="17">AF17</f>
        <v>0</v>
      </c>
    </row>
    <row r="18">
      <c r="B18" s="585" t="s">
        <v>142</v>
      </c>
      <c r="C18" s="77" t="s">
        <v>411</v>
      </c>
      <c r="D18" s="403"/>
      <c r="E18" s="77"/>
      <c r="F18" s="96"/>
      <c r="G18" s="96"/>
      <c r="H18" s="96" t="n">
        <f>'Haver Pivoted'!GS50</f>
        <v>0</v>
      </c>
      <c r="I18" s="96" t="n">
        <f>'Haver Pivoted'!GT50</f>
        <v>0</v>
      </c>
      <c r="J18" s="96" t="n">
        <f>'Haver Pivoted'!GU50</f>
        <v>63.8</v>
      </c>
      <c r="K18" s="96" t="n">
        <f>'Haver Pivoted'!GV50</f>
        <v>15</v>
      </c>
      <c r="L18" s="96" t="n">
        <f>'Haver Pivoted'!GW50</f>
        <v>0.1</v>
      </c>
      <c r="M18" s="96" t="n">
        <f>'Haver Pivoted'!GX50</f>
        <v>38</v>
      </c>
      <c r="N18" s="96" t="n">
        <f>'Haver Pivoted'!GY50</f>
        <v>47.3</v>
      </c>
      <c r="O18" s="96" t="n">
        <f>'Haver Pivoted'!GZ50</f>
        <v>0.7</v>
      </c>
      <c r="P18" s="96" t="n">
        <f>'Haver Pivoted'!HA50</f>
        <v>0</v>
      </c>
      <c r="Q18" s="96" t="n">
        <f>'Haver Pivoted'!HB50</f>
        <v>0.3</v>
      </c>
      <c r="R18" s="96" t="n">
        <f>'Haver Pivoted'!HC50</f>
        <v>0.2</v>
      </c>
      <c r="S18" s="365" t="n">
        <f>'Haver Pivoted'!HD50</f>
        <v>0.3</v>
      </c>
      <c r="T18" s="365" t="n">
        <f>'Haver Pivoted'!HE50</f>
        <v>0.4</v>
      </c>
      <c r="U18" s="365" t="n">
        <f>'Haver Pivoted'!HF50</f>
        <v>0</v>
      </c>
      <c r="V18" s="365" t="n">
        <f>'Haver Pivoted'!HG50</f>
        <v>0</v>
      </c>
      <c r="W18" s="371" t="n">
        <f t="shared" ref="W18:AC18" si="18">W30</f>
        <v>0</v>
      </c>
      <c r="X18" s="371" t="n">
        <f t="shared" si="18"/>
        <v>0</v>
      </c>
      <c r="Y18" s="371" t="n">
        <f t="shared" si="18"/>
        <v>0</v>
      </c>
      <c r="Z18" s="371" t="n">
        <f t="shared" si="18"/>
        <v>0</v>
      </c>
      <c r="AA18" s="371" t="n">
        <f t="shared" si="18"/>
        <v>0</v>
      </c>
      <c r="AB18" s="371" t="n">
        <f t="shared" si="18"/>
        <v>0</v>
      </c>
      <c r="AC18" s="371" t="n">
        <f t="shared" si="18"/>
        <v>0</v>
      </c>
      <c r="AD18" s="371" t="n">
        <f t="shared" ref="AD18:AE18" si="19">AD30</f>
        <v>0</v>
      </c>
      <c r="AE18" s="371" t="n">
        <f t="shared" si="19"/>
        <v>0</v>
      </c>
      <c r="AF18" s="371" t="n">
        <f t="shared" ref="AF18:AG18" si="20">AF30</f>
        <v>0</v>
      </c>
      <c r="AG18" s="371" t="n">
        <f t="shared" si="20"/>
        <v>0</v>
      </c>
    </row>
    <row r="19">
      <c r="B19" s="585" t="s">
        <v>412</v>
      </c>
      <c r="C19" s="77" t="s">
        <v>309</v>
      </c>
      <c r="D19" s="403"/>
      <c r="E19" s="77"/>
      <c r="F19" s="96"/>
      <c r="G19" s="96"/>
      <c r="H19" s="96" t="n">
        <f>'Haver Pivoted'!GS54</f>
        <v>0</v>
      </c>
      <c r="I19" s="96" t="n">
        <f>'Haver Pivoted'!GT54</f>
        <v>0</v>
      </c>
      <c r="J19" s="96" t="n">
        <f>'Haver Pivoted'!GU54</f>
        <v>96.6</v>
      </c>
      <c r="K19" s="96" t="n">
        <f>'Haver Pivoted'!GV54</f>
        <v>35.1</v>
      </c>
      <c r="L19" s="96" t="n">
        <f>'Haver Pivoted'!GW54</f>
        <v>20.7</v>
      </c>
      <c r="M19" s="96" t="n">
        <f>'Haver Pivoted'!GX54</f>
        <v>15.4</v>
      </c>
      <c r="N19" s="96" t="n">
        <f>'Haver Pivoted'!GY54</f>
        <v>9.6</v>
      </c>
      <c r="O19" s="96" t="n">
        <f>'Haver Pivoted'!GZ54</f>
        <v>13.5</v>
      </c>
      <c r="P19" s="96" t="n">
        <f>'Haver Pivoted'!HA54</f>
        <v>23.2</v>
      </c>
      <c r="Q19" s="96" t="n">
        <f>'Haver Pivoted'!HB54</f>
        <v>19.3</v>
      </c>
      <c r="R19" s="96" t="n">
        <f>'Haver Pivoted'!HC54</f>
        <v>14.4</v>
      </c>
      <c r="S19" s="365" t="n">
        <f>'Haver Pivoted'!HD54</f>
        <v>5.9</v>
      </c>
      <c r="T19" s="365" t="n">
        <f>'Haver Pivoted'!HE54</f>
        <v>3.6</v>
      </c>
      <c r="U19" s="365" t="n">
        <f>'Haver Pivoted'!HF54</f>
        <v>0</v>
      </c>
      <c r="V19" s="365" t="n">
        <f>'Haver Pivoted'!HG54</f>
        <v>0</v>
      </c>
      <c r="W19" s="371"/>
      <c r="X19" s="371"/>
      <c r="Y19" s="371"/>
      <c r="Z19" s="569"/>
      <c r="AA19" s="569"/>
      <c r="AB19" s="569"/>
      <c r="AC19" s="569"/>
      <c r="AD19" s="569"/>
      <c r="AE19" s="569"/>
      <c r="AF19" s="569"/>
      <c r="AG19" s="569"/>
    </row>
    <row r="20">
      <c r="B20" s="585" t="s">
        <v>144</v>
      </c>
      <c r="C20" s="77" t="s">
        <v>413</v>
      </c>
      <c r="D20" s="403"/>
      <c r="E20" s="77"/>
      <c r="F20" s="96"/>
      <c r="G20" s="96"/>
      <c r="H20" s="96" t="n">
        <f>'Haver Pivoted'!GS52</f>
        <v>0</v>
      </c>
      <c r="I20" s="96" t="n">
        <f>'Haver Pivoted'!GT52</f>
        <v>0</v>
      </c>
      <c r="J20" s="96" t="n">
        <f>'Haver Pivoted'!GU52</f>
        <v>22</v>
      </c>
      <c r="K20" s="96" t="n">
        <f>'Haver Pivoted'!GV52</f>
        <v>25.3</v>
      </c>
      <c r="L20" s="96" t="n">
        <f>'Haver Pivoted'!GW52</f>
        <v>11.8</v>
      </c>
      <c r="M20" s="96" t="n">
        <f>'Haver Pivoted'!GX52</f>
        <v>11.9</v>
      </c>
      <c r="N20" s="96" t="n">
        <f>'Haver Pivoted'!GY52</f>
        <v>11.3</v>
      </c>
      <c r="O20" s="96" t="n">
        <f>'Haver Pivoted'!GZ52</f>
        <v>13.6</v>
      </c>
      <c r="P20" s="96" t="n">
        <f>'Haver Pivoted'!HA52</f>
        <v>19</v>
      </c>
      <c r="Q20" s="96" t="n">
        <f>'Haver Pivoted'!HB52</f>
        <v>21.8</v>
      </c>
      <c r="R20" s="96" t="n">
        <f>'Haver Pivoted'!HC52</f>
        <v>22.3</v>
      </c>
      <c r="S20" s="365" t="n">
        <f>'Haver Pivoted'!HD52</f>
        <v>20.2</v>
      </c>
      <c r="T20" s="365" t="n">
        <f>'Haver Pivoted'!HE52</f>
        <v>15.8</v>
      </c>
      <c r="U20" s="78" t="n">
        <f t="shared" ref="U20:AC20" si="21">U37</f>
        <v>0.48599999999999993</v>
      </c>
      <c r="V20" s="78" t="n">
        <f t="shared" si="21"/>
        <v>0.48599999999999993</v>
      </c>
      <c r="W20" s="371" t="n">
        <f t="shared" si="21"/>
        <v>0.48599999999999993</v>
      </c>
      <c r="X20" s="371" t="n">
        <f t="shared" si="21"/>
        <v>0</v>
      </c>
      <c r="Y20" s="371" t="n">
        <f t="shared" si="21"/>
        <v>0</v>
      </c>
      <c r="Z20" s="371" t="n">
        <f t="shared" si="21"/>
        <v>0</v>
      </c>
      <c r="AA20" s="371" t="n">
        <f t="shared" si="21"/>
        <v>0</v>
      </c>
      <c r="AB20" s="371" t="n">
        <f t="shared" si="21"/>
        <v>0</v>
      </c>
      <c r="AC20" s="371" t="n">
        <f t="shared" si="21"/>
        <v>0</v>
      </c>
      <c r="AD20" s="371" t="n">
        <f t="shared" ref="AD20:AE20" si="22">AD37</f>
        <v>0</v>
      </c>
      <c r="AE20" s="371" t="n">
        <f t="shared" si="22"/>
        <v>0</v>
      </c>
      <c r="AF20" s="371" t="n">
        <f t="shared" ref="AF20:AG20" si="23">AF37</f>
        <v>0</v>
      </c>
      <c r="AG20" s="371" t="n">
        <f t="shared" si="23"/>
        <v>0</v>
      </c>
      <c r="AH20" s="212"/>
    </row>
    <row r="21">
      <c r="B21" s="585" t="s">
        <v>148</v>
      </c>
      <c r="C21" s="77" t="s">
        <v>414</v>
      </c>
      <c r="D21" s="403"/>
      <c r="E21" s="77"/>
      <c r="F21" s="96"/>
      <c r="G21" s="96"/>
      <c r="H21" s="96" t="n">
        <f>'Haver Pivoted'!GS55</f>
        <v>0</v>
      </c>
      <c r="I21" s="96" t="n">
        <f>'Haver Pivoted'!GT55</f>
        <v>0</v>
      </c>
      <c r="J21" s="96" t="n">
        <f>'Haver Pivoted'!GU55</f>
        <v>140</v>
      </c>
      <c r="K21" s="96" t="n">
        <f>'Haver Pivoted'!GV55</f>
        <v>140</v>
      </c>
      <c r="L21" s="96" t="n">
        <f>'Haver Pivoted'!GW55</f>
        <v>140</v>
      </c>
      <c r="M21" s="96" t="n">
        <f>'Haver Pivoted'!GX55</f>
        <v>4.8</v>
      </c>
      <c r="N21" s="96" t="n">
        <f>'Haver Pivoted'!GY55</f>
        <v>4.4000000000000004</v>
      </c>
      <c r="O21" s="96" t="n">
        <f>'Haver Pivoted'!GZ55</f>
        <v>5.3</v>
      </c>
      <c r="P21" s="96" t="n">
        <f>'Haver Pivoted'!HA55</f>
        <v>4.7</v>
      </c>
      <c r="Q21" s="96" t="n">
        <f>'Haver Pivoted'!HB55</f>
        <v>0</v>
      </c>
      <c r="R21" s="96" t="n">
        <f>'Haver Pivoted'!HC55</f>
        <v>0</v>
      </c>
      <c r="S21" s="365" t="n">
        <f>'Haver Pivoted'!HD55</f>
        <v>0</v>
      </c>
      <c r="T21" s="365" t="n">
        <f>'Haver Pivoted'!HE55</f>
        <v>0</v>
      </c>
      <c r="U21" s="365" t="n">
        <f>'Haver Pivoted'!HF55</f>
        <v>0</v>
      </c>
      <c r="V21" s="365" t="n">
        <f>'Haver Pivoted'!HG55</f>
        <v>0</v>
      </c>
      <c r="W21" s="371" t="n">
        <f t="shared" ref="W21:AD21" si="24">V21</f>
        <v>0</v>
      </c>
      <c r="X21" s="371" t="n">
        <f t="shared" si="24"/>
        <v>0</v>
      </c>
      <c r="Y21" s="371" t="n">
        <f t="shared" si="24"/>
        <v>0</v>
      </c>
      <c r="Z21" s="371" t="n">
        <f t="shared" si="24"/>
        <v>0</v>
      </c>
      <c r="AA21" s="371" t="n">
        <f t="shared" si="24"/>
        <v>0</v>
      </c>
      <c r="AB21" s="371" t="n">
        <f t="shared" si="24"/>
        <v>0</v>
      </c>
      <c r="AC21" s="371" t="n">
        <f t="shared" si="24"/>
        <v>0</v>
      </c>
      <c r="AD21" s="371" t="n">
        <f t="shared" si="24"/>
        <v>0</v>
      </c>
      <c r="AE21" s="371" t="n">
        <f t="shared" ref="AE21" si="25">AD21</f>
        <v>0</v>
      </c>
      <c r="AF21" s="371" t="n">
        <f t="shared" ref="AF21" si="26">AE21</f>
        <v>0</v>
      </c>
      <c r="AG21" s="371" t="n">
        <f t="shared" ref="AG21" si="27">AF21</f>
        <v>0</v>
      </c>
    </row>
    <row r="22">
      <c r="B22" s="585" t="s">
        <v>415</v>
      </c>
      <c r="C22" s="77" t="s">
        <v>791</v>
      </c>
      <c r="D22" s="416"/>
      <c r="E22" s="96"/>
      <c r="F22" s="96"/>
      <c r="G22" s="96"/>
      <c r="H22" s="96"/>
      <c r="I22" s="96"/>
      <c r="J22" s="96"/>
      <c r="K22" s="96"/>
      <c r="L22" s="96"/>
      <c r="M22" s="96"/>
      <c r="N22" s="96" t="n">
        <f>'Haver Pivoted'!GY87</f>
        <v>11.3</v>
      </c>
      <c r="O22" s="96" t="n">
        <f>'Haver Pivoted'!GZ87</f>
        <v>10.4</v>
      </c>
      <c r="P22" s="96" t="n">
        <f>'Haver Pivoted'!HA87</f>
        <v>5.3</v>
      </c>
      <c r="Q22" s="96" t="n">
        <f>'Haver Pivoted'!HB87</f>
        <v>2.4</v>
      </c>
      <c r="R22" s="96" t="n">
        <f>'Haver Pivoted'!HC87</f>
        <v>0.3</v>
      </c>
      <c r="S22" s="365" t="n">
        <f>'Haver Pivoted'!HD87</f>
        <v>0</v>
      </c>
      <c r="T22" s="365" t="n">
        <f>'Haver Pivoted'!HE87</f>
        <v>0</v>
      </c>
      <c r="U22" s="365" t="n">
        <f>'Haver Pivoted'!HF87</f>
        <v>0</v>
      </c>
      <c r="V22" s="365" t="n">
        <f>'Haver Pivoted'!HG87</f>
        <v>0</v>
      </c>
      <c r="W22" s="371" t="n">
        <v>0</v>
      </c>
      <c r="X22" s="371" t="n">
        <v>0</v>
      </c>
      <c r="Y22" s="371" t="n">
        <v>0</v>
      </c>
      <c r="Z22" s="371" t="n">
        <v>0</v>
      </c>
      <c r="AA22" s="371" t="n">
        <v>0</v>
      </c>
      <c r="AB22" s="371" t="n">
        <v>0</v>
      </c>
      <c r="AC22" s="371" t="n">
        <v>0</v>
      </c>
      <c r="AD22" s="371" t="n">
        <v>1</v>
      </c>
      <c r="AE22" s="371" t="n">
        <v>2</v>
      </c>
      <c r="AF22" s="371" t="n">
        <v>3</v>
      </c>
      <c r="AG22" s="371" t="n">
        <v>4</v>
      </c>
    </row>
    <row r="23">
      <c r="B23" s="585" t="s">
        <v>416</v>
      </c>
      <c r="C23" s="77" t="s">
        <v>790</v>
      </c>
      <c r="D23" s="403"/>
      <c r="E23" s="77"/>
      <c r="F23" s="96"/>
      <c r="G23" s="599"/>
      <c r="H23" s="96"/>
      <c r="I23" s="96"/>
      <c r="J23" s="96"/>
      <c r="K23" s="96"/>
      <c r="L23" s="96"/>
      <c r="M23" s="96"/>
      <c r="N23" s="96" t="n">
        <f>'Haver Pivoted'!GY86</f>
        <v>21.4</v>
      </c>
      <c r="O23" s="96" t="n">
        <f>'Haver Pivoted'!GZ86</f>
        <v>57</v>
      </c>
      <c r="P23" s="96" t="n">
        <f>'Haver Pivoted'!HA86</f>
        <v>35.5</v>
      </c>
      <c r="Q23" s="96" t="n">
        <f>'Haver Pivoted'!HB86</f>
        <v>0</v>
      </c>
      <c r="R23" s="96" t="n">
        <f>'Haver Pivoted'!HC86</f>
        <v>0</v>
      </c>
      <c r="S23" s="365" t="n">
        <f>'Haver Pivoted'!HD86</f>
        <v>0</v>
      </c>
      <c r="T23" s="365" t="n">
        <f>'Haver Pivoted'!HE86</f>
        <v>0</v>
      </c>
      <c r="U23" s="365" t="n">
        <f>'Haver Pivoted'!HF86</f>
        <v>0</v>
      </c>
      <c r="V23" s="365" t="n">
        <f>'Haver Pivoted'!HG86</f>
        <v>0</v>
      </c>
      <c r="W23" s="371" t="n">
        <f t="shared" ref="W23:AD23" si="28">V23</f>
        <v>0</v>
      </c>
      <c r="X23" s="371" t="n">
        <f t="shared" si="28"/>
        <v>0</v>
      </c>
      <c r="Y23" s="371" t="n">
        <f t="shared" si="28"/>
        <v>0</v>
      </c>
      <c r="Z23" s="371" t="n">
        <f t="shared" si="28"/>
        <v>0</v>
      </c>
      <c r="AA23" s="371" t="n">
        <f t="shared" si="28"/>
        <v>0</v>
      </c>
      <c r="AB23" s="371" t="n">
        <f t="shared" si="28"/>
        <v>0</v>
      </c>
      <c r="AC23" s="371" t="n">
        <f t="shared" si="28"/>
        <v>0</v>
      </c>
      <c r="AD23" s="371" t="n">
        <f t="shared" si="28"/>
        <v>0</v>
      </c>
      <c r="AE23" s="371" t="n">
        <f t="shared" ref="AE23" si="29">AD23</f>
        <v>0</v>
      </c>
      <c r="AF23" s="371" t="n">
        <f t="shared" ref="AF23" si="30">AE23</f>
        <v>0</v>
      </c>
      <c r="AG23" s="371" t="n">
        <f t="shared" ref="AG23" si="31">AF23</f>
        <v>0</v>
      </c>
    </row>
    <row r="24">
      <c r="B24" s="585" t="s">
        <v>417</v>
      </c>
      <c r="C24" s="77"/>
      <c r="D24" s="403"/>
      <c r="E24" s="77"/>
      <c r="F24" s="96"/>
      <c r="G24" s="96"/>
      <c r="H24" s="96"/>
      <c r="I24" s="96"/>
      <c r="J24" s="96"/>
      <c r="K24" s="96"/>
      <c r="L24" s="96"/>
      <c r="M24" s="96"/>
      <c r="N24" s="96"/>
      <c r="O24" s="78" t="n">
        <f>O41+O42</f>
        <v>12.51648</v>
      </c>
      <c r="P24" s="78" t="n">
        <f>P41+P42</f>
        <v>11.3</v>
      </c>
      <c r="Q24" s="78" t="n">
        <f t="shared" ref="Q24:AC24" si="32">Q41+Q42</f>
        <v>11.3</v>
      </c>
      <c r="R24" s="78" t="n">
        <f t="shared" si="32"/>
        <v>11.3</v>
      </c>
      <c r="S24" s="78" t="n">
        <f t="shared" si="32"/>
        <v>11.3</v>
      </c>
      <c r="T24" s="78" t="n">
        <f t="shared" si="32"/>
        <v>8.4</v>
      </c>
      <c r="U24" s="78" t="n">
        <f t="shared" si="32"/>
        <v>8.4</v>
      </c>
      <c r="V24" s="78" t="n">
        <f t="shared" si="32"/>
        <v>8.4</v>
      </c>
      <c r="W24" s="371" t="n">
        <f t="shared" si="32"/>
        <v>8.4</v>
      </c>
      <c r="X24" s="371" t="n">
        <f t="shared" si="32"/>
        <v>0.2</v>
      </c>
      <c r="Y24" s="371" t="n">
        <f t="shared" si="32"/>
        <v>0.2</v>
      </c>
      <c r="Z24" s="371" t="n">
        <f t="shared" si="32"/>
        <v>0.2</v>
      </c>
      <c r="AA24" s="371" t="n">
        <f t="shared" si="32"/>
        <v>0.2</v>
      </c>
      <c r="AB24" s="371" t="n">
        <f t="shared" si="32"/>
        <v>0</v>
      </c>
      <c r="AC24" s="371" t="n">
        <f t="shared" si="32"/>
        <v>0</v>
      </c>
      <c r="AD24" s="371" t="n">
        <f t="shared" ref="AD24:AE24" si="33">AD41+AD42</f>
        <v>0</v>
      </c>
      <c r="AE24" s="371" t="n">
        <f t="shared" si="33"/>
        <v>0</v>
      </c>
      <c r="AF24" s="371" t="n">
        <f t="shared" ref="AF24:AG24" si="34">AF41+AF42</f>
        <v>0</v>
      </c>
      <c r="AG24" s="371" t="n">
        <f t="shared" si="34"/>
        <v>0</v>
      </c>
    </row>
    <row r="25">
      <c r="B25" s="585" t="s">
        <v>418</v>
      </c>
      <c r="C25" s="77"/>
      <c r="D25" s="403"/>
      <c r="E25" s="77"/>
      <c r="F25" s="78"/>
      <c r="G25" s="78"/>
      <c r="H25" s="274"/>
      <c r="I25" s="274"/>
      <c r="J25" s="274"/>
      <c r="K25" s="274"/>
      <c r="L25" s="274"/>
      <c r="M25" s="274"/>
      <c r="N25" s="78"/>
      <c r="O25" s="78" t="n">
        <f>O34</f>
        <v>12</v>
      </c>
      <c r="P25" s="78" t="n">
        <v>25</v>
      </c>
      <c r="Q25" s="78" t="n">
        <v>5</v>
      </c>
      <c r="R25" s="78" t="n">
        <v>5</v>
      </c>
      <c r="S25" s="78" t="n">
        <v>5</v>
      </c>
      <c r="T25" s="78" t="n">
        <f t="shared" ref="T25:AC25" si="35">T34</f>
        <v>0</v>
      </c>
      <c r="U25" s="78" t="n">
        <f t="shared" si="35"/>
        <v>0</v>
      </c>
      <c r="V25" s="78" t="n">
        <f t="shared" si="35"/>
        <v>0</v>
      </c>
      <c r="W25" s="371" t="n">
        <f t="shared" si="35"/>
        <v>0</v>
      </c>
      <c r="X25" s="371" t="n">
        <f t="shared" si="35"/>
        <v>0</v>
      </c>
      <c r="Y25" s="371" t="n">
        <f t="shared" si="35"/>
        <v>0</v>
      </c>
      <c r="Z25" s="371" t="n">
        <f t="shared" si="35"/>
        <v>0</v>
      </c>
      <c r="AA25" s="371" t="n">
        <f t="shared" si="35"/>
        <v>0</v>
      </c>
      <c r="AB25" s="371" t="n">
        <f t="shared" si="35"/>
        <v>0</v>
      </c>
      <c r="AC25" s="371" t="n">
        <f t="shared" si="35"/>
        <v>0</v>
      </c>
      <c r="AD25" s="371" t="n">
        <f t="shared" ref="AD25:AE25" si="36">AD34</f>
        <v>0</v>
      </c>
      <c r="AE25" s="371" t="n">
        <f t="shared" si="36"/>
        <v>0</v>
      </c>
      <c r="AF25" s="371" t="n">
        <f t="shared" ref="AF25:AG25" si="37">AF34</f>
        <v>0</v>
      </c>
      <c r="AG25" s="371" t="n">
        <f t="shared" si="37"/>
        <v>0</v>
      </c>
    </row>
    <row r="26">
      <c r="B26" s="585" t="s">
        <v>1383</v>
      </c>
      <c r="C26" s="77"/>
      <c r="D26" s="403"/>
      <c r="E26" s="77"/>
      <c r="F26" s="78"/>
      <c r="G26" s="78"/>
      <c r="H26" s="274"/>
      <c r="I26" s="274"/>
      <c r="J26" s="274"/>
      <c r="K26" s="274"/>
      <c r="L26" s="274"/>
      <c r="M26" s="274"/>
      <c r="N26" s="78"/>
      <c r="O26" s="78"/>
      <c r="P26" s="78"/>
      <c r="Q26" s="78"/>
      <c r="R26" s="78"/>
      <c r="S26" s="566" t="n">
        <f>'IRA and CHIPS'!E198</f>
        <v>0</v>
      </c>
      <c r="T26" s="566" t="n">
        <f>'IRA and CHIPS'!F198</f>
        <v>2.3250000000000002</v>
      </c>
      <c r="U26" s="566" t="n">
        <f>'IRA and CHIPS'!G198</f>
        <v>2.3250000000000002</v>
      </c>
      <c r="V26" s="566" t="n">
        <f>'IRA and CHIPS'!H198</f>
        <v>2.3250000000000002</v>
      </c>
      <c r="W26" s="576" t="n">
        <f>'IRA and CHIPS'!I198</f>
        <v>2.3250000000000002</v>
      </c>
      <c r="X26" s="576" t="n">
        <f>'IRA and CHIPS'!J198</f>
        <v>5.5830000000000002</v>
      </c>
      <c r="Y26" s="576" t="n">
        <f>'IRA and CHIPS'!K198</f>
        <v>5.5830000000000002</v>
      </c>
      <c r="Z26" s="576" t="n">
        <f>'IRA and CHIPS'!L198</f>
        <v>5.5830000000000002</v>
      </c>
      <c r="AA26" s="576" t="n">
        <f>'IRA and CHIPS'!M198</f>
        <v>5.5830000000000002</v>
      </c>
      <c r="AB26" s="576" t="n">
        <f>'IRA and CHIPS'!N198</f>
        <v>8.0220000000000002</v>
      </c>
      <c r="AC26" s="576" t="n">
        <f>'IRA and CHIPS'!O198</f>
        <v>8.0220000000000002</v>
      </c>
      <c r="AD26" s="576" t="n">
        <f>'IRA and CHIPS'!P198</f>
        <v>0</v>
      </c>
      <c r="AE26" s="576" t="n">
        <f>'IRA and CHIPS'!Q198</f>
        <v>0</v>
      </c>
      <c r="AF26" s="576" t="n">
        <f>'IRA and CHIPS'!R198</f>
        <v>0</v>
      </c>
      <c r="AG26" s="576" t="n">
        <f>'IRA and CHIPS'!S198</f>
        <v>0</v>
      </c>
    </row>
    <row r="27">
      <c r="B27" s="585" t="s">
        <v>1191</v>
      </c>
      <c r="C27" s="434"/>
      <c r="D27" s="432"/>
      <c r="E27" s="434"/>
      <c r="F27" s="439"/>
      <c r="G27" s="439"/>
      <c r="H27" s="586"/>
      <c r="I27" s="586"/>
      <c r="J27" s="586"/>
      <c r="K27" s="586"/>
      <c r="L27" s="586"/>
      <c r="M27" s="586"/>
      <c r="N27" s="439"/>
      <c r="O27" s="439"/>
      <c r="P27" s="439"/>
      <c r="Q27" s="439"/>
      <c r="R27" s="439"/>
      <c r="S27" s="567" t="n">
        <f>'IRA and CHIPS'!E187</f>
        <v>0</v>
      </c>
      <c r="T27" s="567" t="n">
        <f>'IRA and CHIPS'!F187</f>
        <v>1.2969999999999999</v>
      </c>
      <c r="U27" s="566" t="n">
        <f>'IRA and CHIPS'!G187</f>
        <v>1.2969999999999999</v>
      </c>
      <c r="V27" s="567" t="n">
        <f>'IRA and CHIPS'!H187</f>
        <v>1.2969999999999999</v>
      </c>
      <c r="W27" s="587" t="n">
        <f>'IRA and CHIPS'!I187</f>
        <v>1.2969999999999999</v>
      </c>
      <c r="X27" s="587" t="n">
        <f>'IRA and CHIPS'!J187</f>
        <v>3.8479999999999999</v>
      </c>
      <c r="Y27" s="587" t="n">
        <f>'IRA and CHIPS'!K187</f>
        <v>3.8479999999999999</v>
      </c>
      <c r="Z27" s="587" t="n">
        <f>'IRA and CHIPS'!L187</f>
        <v>3.8479999999999999</v>
      </c>
      <c r="AA27" s="587" t="n">
        <f>'IRA and CHIPS'!M187</f>
        <v>3.8479999999999999</v>
      </c>
      <c r="AB27" s="587" t="n">
        <f>'IRA and CHIPS'!N187</f>
        <v>6.4420000000000002</v>
      </c>
      <c r="AC27" s="587" t="n">
        <f>'IRA and CHIPS'!O187</f>
        <v>6.4420000000000002</v>
      </c>
      <c r="AD27" s="587" t="n">
        <f>'IRA and CHIPS'!P187</f>
        <v>6.4420000000000002</v>
      </c>
      <c r="AE27" s="587" t="n">
        <f>'IRA and CHIPS'!Q187</f>
        <v>6.4420000000000002</v>
      </c>
      <c r="AF27" s="587" t="n">
        <f>'IRA and CHIPS'!R187</f>
        <v>9.532</v>
      </c>
      <c r="AG27" s="587" t="n">
        <f>'IRA and CHIPS'!S187</f>
        <v>9.532</v>
      </c>
    </row>
    <row r="28" ht="15" customHeight="1">
      <c r="B28" s="557" t="s">
        <v>419</v>
      </c>
      <c r="C28" s="558"/>
      <c r="D28" s="588"/>
      <c r="E28" s="558"/>
      <c r="F28" s="558"/>
      <c r="G28" s="558"/>
      <c r="H28" s="78"/>
      <c r="I28" s="78"/>
      <c r="J28" s="78"/>
      <c r="K28" s="78"/>
      <c r="L28" s="78"/>
      <c r="M28" s="78"/>
      <c r="N28" s="78"/>
      <c r="O28" s="78"/>
      <c r="P28" s="597"/>
      <c r="Q28" s="78"/>
      <c r="R28" s="78"/>
      <c r="S28" s="78"/>
      <c r="T28" s="78"/>
      <c r="U28" s="78"/>
      <c r="V28" s="511"/>
      <c r="W28" s="568"/>
      <c r="X28" s="568"/>
      <c r="Y28" s="568"/>
      <c r="Z28" s="568"/>
      <c r="AA28" s="568"/>
      <c r="AB28" s="568"/>
      <c r="AC28" s="568"/>
      <c r="AD28" s="569"/>
      <c r="AE28" s="577"/>
      <c r="AF28" s="577"/>
      <c r="AG28" s="569"/>
    </row>
    <row r="29">
      <c r="B29" s="470" t="s">
        <v>420</v>
      </c>
      <c r="C29" s="308"/>
      <c r="D29" s="534"/>
      <c r="E29" s="308"/>
      <c r="F29" s="274"/>
      <c r="G29" s="274"/>
      <c r="H29" s="78"/>
      <c r="I29" s="78"/>
      <c r="J29" s="78"/>
      <c r="K29" s="78"/>
      <c r="L29" s="78"/>
      <c r="M29" s="78"/>
      <c r="N29" s="78" t="n">
        <f>SUM(N30:N34)</f>
        <v>23</v>
      </c>
      <c r="O29" s="78" t="n">
        <f>SUM(O30:O34)</f>
        <v>162</v>
      </c>
      <c r="P29" s="78"/>
      <c r="Q29" s="78"/>
      <c r="R29" s="78"/>
      <c r="S29" s="78"/>
      <c r="T29" s="78"/>
      <c r="U29" s="78"/>
      <c r="V29" s="63"/>
      <c r="W29" s="569"/>
      <c r="X29" s="569"/>
      <c r="Y29" s="569"/>
      <c r="Z29" s="569"/>
      <c r="AA29" s="569"/>
      <c r="AB29" s="569"/>
      <c r="AC29" s="569"/>
      <c r="AD29" s="569"/>
      <c r="AE29" s="577"/>
      <c r="AF29" s="577"/>
      <c r="AG29" s="569"/>
    </row>
    <row r="30">
      <c r="B30" s="407" t="s">
        <v>421</v>
      </c>
      <c r="C30" s="308"/>
      <c r="D30" s="534"/>
      <c r="E30" s="308"/>
      <c r="F30" s="274"/>
      <c r="G30" s="274"/>
      <c r="H30" s="78"/>
      <c r="I30" s="78"/>
      <c r="J30" s="78"/>
      <c r="K30" s="78"/>
      <c r="L30" s="592"/>
      <c r="M30" s="78"/>
      <c r="N30" s="78" t="n">
        <f>(4*'Response and Relief Act Score'!$F$15-$M$18)/2</f>
        <v>11</v>
      </c>
      <c r="O30" s="78" t="n">
        <f>(4*'Response and Relief Act Score'!$F$15-$M$18)/2</f>
        <v>11</v>
      </c>
      <c r="P30" s="78"/>
      <c r="Q30" s="78"/>
      <c r="R30" s="78"/>
      <c r="S30" s="78"/>
      <c r="T30" s="78"/>
      <c r="U30" s="78"/>
      <c r="V30" s="63"/>
      <c r="W30" s="569"/>
      <c r="X30" s="569"/>
      <c r="Y30" s="569"/>
      <c r="Z30" s="569"/>
      <c r="AA30" s="569"/>
      <c r="AB30" s="569"/>
      <c r="AC30" s="569"/>
      <c r="AD30" s="569"/>
      <c r="AE30" s="577"/>
      <c r="AF30" s="577"/>
      <c r="AG30" s="569"/>
    </row>
    <row r="31">
      <c r="B31" s="407" t="s">
        <v>418</v>
      </c>
      <c r="C31" s="308"/>
      <c r="D31" s="534"/>
      <c r="E31" s="308"/>
      <c r="F31" s="274"/>
      <c r="G31" s="274"/>
      <c r="H31" s="78"/>
      <c r="I31" s="78"/>
      <c r="J31" s="78"/>
      <c r="K31" s="78"/>
      <c r="L31" s="592"/>
      <c r="M31" s="78"/>
      <c r="N31" s="78"/>
      <c r="O31" s="78"/>
      <c r="P31" s="78"/>
      <c r="Q31" s="78"/>
      <c r="R31" s="78"/>
      <c r="S31" s="78"/>
      <c r="T31" s="78"/>
      <c r="U31" s="78"/>
      <c r="V31" s="63"/>
      <c r="W31" s="569"/>
      <c r="X31" s="569"/>
      <c r="Y31" s="569"/>
      <c r="Z31" s="569"/>
      <c r="AA31" s="569"/>
      <c r="AB31" s="569"/>
      <c r="AC31" s="569"/>
      <c r="AD31" s="569"/>
      <c r="AE31" s="577"/>
      <c r="AF31" s="577"/>
      <c r="AG31" s="569"/>
    </row>
    <row r="32">
      <c r="B32" s="607" t="s">
        <v>415</v>
      </c>
      <c r="C32" s="308"/>
      <c r="D32" s="534"/>
      <c r="E32" s="308"/>
      <c r="F32" s="274"/>
      <c r="G32" s="274"/>
      <c r="H32" s="78"/>
      <c r="I32" s="78"/>
      <c r="J32" s="78"/>
      <c r="K32" s="78"/>
      <c r="L32" s="78"/>
      <c r="M32" s="78"/>
      <c r="N32" s="78"/>
      <c r="O32" s="78" t="n">
        <v>79</v>
      </c>
      <c r="P32" s="78"/>
      <c r="Q32" s="446"/>
      <c r="R32" s="446"/>
      <c r="S32" s="446"/>
      <c r="T32" s="446"/>
      <c r="U32" s="446"/>
      <c r="V32" s="63"/>
      <c r="W32" s="569"/>
      <c r="X32" s="569"/>
      <c r="Y32" s="569"/>
      <c r="Z32" s="569"/>
      <c r="AA32" s="569"/>
      <c r="AB32" s="569"/>
      <c r="AC32" s="569"/>
      <c r="AD32" s="569"/>
      <c r="AE32" s="577"/>
      <c r="AF32" s="577"/>
      <c r="AG32" s="569"/>
    </row>
    <row r="33">
      <c r="B33" s="608" t="s">
        <v>422</v>
      </c>
      <c r="C33" s="308"/>
      <c r="D33" s="534"/>
      <c r="E33" s="308"/>
      <c r="F33" s="274"/>
      <c r="G33" s="274"/>
      <c r="H33" s="78"/>
      <c r="I33" s="78"/>
      <c r="J33" s="78"/>
      <c r="K33" s="78"/>
      <c r="L33" s="78"/>
      <c r="M33" s="78"/>
      <c r="N33" s="78"/>
      <c r="O33" s="78" t="n">
        <f>'Response and Relief Act Score'!F13*4</f>
        <v>60</v>
      </c>
      <c r="P33" s="78"/>
      <c r="Q33" s="446"/>
      <c r="R33" s="446"/>
      <c r="S33" s="446"/>
      <c r="T33" s="446"/>
      <c r="U33" s="446"/>
      <c r="V33" s="63"/>
      <c r="W33" s="569"/>
      <c r="X33" s="569"/>
      <c r="Y33" s="569"/>
      <c r="Z33" s="569"/>
      <c r="AA33" s="569"/>
      <c r="AB33" s="569"/>
      <c r="AC33" s="569"/>
      <c r="AD33" s="569"/>
      <c r="AE33" s="577"/>
      <c r="AF33" s="577"/>
      <c r="AG33" s="569"/>
    </row>
    <row r="34" ht="27.65" customHeight="1">
      <c r="B34" s="608" t="s">
        <v>423</v>
      </c>
      <c r="C34" s="308"/>
      <c r="D34" s="590"/>
      <c r="E34" s="591"/>
      <c r="F34" s="586"/>
      <c r="G34" s="586"/>
      <c r="H34" s="439"/>
      <c r="I34" s="439"/>
      <c r="J34" s="439"/>
      <c r="K34" s="439"/>
      <c r="L34" s="596"/>
      <c r="M34" s="439"/>
      <c r="N34" s="439" t="n">
        <f>'Response and Relief Act Score'!F14*4/2</f>
        <v>12</v>
      </c>
      <c r="O34" s="439" t="n">
        <f>'Response and Relief Act Score'!F14*4/2</f>
        <v>12</v>
      </c>
      <c r="P34" s="439"/>
      <c r="Q34" s="439"/>
      <c r="R34" s="439"/>
      <c r="S34" s="439"/>
      <c r="T34" s="439"/>
      <c r="U34" s="78"/>
      <c r="V34" s="63"/>
      <c r="W34" s="569"/>
      <c r="X34" s="569"/>
      <c r="Y34" s="569"/>
      <c r="Z34" s="569"/>
      <c r="AA34" s="569"/>
      <c r="AB34" s="569"/>
      <c r="AC34" s="569"/>
      <c r="AD34" s="569"/>
      <c r="AE34" s="577"/>
      <c r="AF34" s="577"/>
      <c r="AG34" s="569"/>
    </row>
    <row r="35" ht="15" customHeight="1">
      <c r="B35" s="555" t="s">
        <v>424</v>
      </c>
      <c r="C35" s="556"/>
      <c r="D35" s="534"/>
      <c r="E35" s="308"/>
      <c r="F35" s="274"/>
      <c r="G35" s="274"/>
      <c r="H35" s="78"/>
      <c r="I35" s="78"/>
      <c r="J35" s="78"/>
      <c r="K35" s="78"/>
      <c r="L35" s="592"/>
      <c r="M35" s="78"/>
      <c r="N35" s="78"/>
      <c r="O35" s="78"/>
      <c r="P35" s="78"/>
      <c r="Q35" s="78"/>
      <c r="R35" s="78"/>
      <c r="S35" s="78"/>
      <c r="T35" s="460"/>
      <c r="U35" s="571"/>
      <c r="V35" s="511"/>
      <c r="W35" s="568"/>
      <c r="X35" s="568"/>
      <c r="Y35" s="568"/>
      <c r="Z35" s="568"/>
      <c r="AA35" s="568"/>
      <c r="AB35" s="568"/>
      <c r="AC35" s="568"/>
      <c r="AD35" s="569"/>
      <c r="AE35" s="577"/>
      <c r="AF35" s="577"/>
      <c r="AG35" s="569"/>
    </row>
    <row r="36" ht="13.5" customHeight="1">
      <c r="B36" s="608" t="s">
        <v>143</v>
      </c>
      <c r="C36" s="308"/>
      <c r="D36" s="534"/>
      <c r="E36" s="308"/>
      <c r="F36" s="274"/>
      <c r="G36" s="274"/>
      <c r="H36" s="78"/>
      <c r="I36" s="78"/>
      <c r="J36" s="78"/>
      <c r="K36" s="78"/>
      <c r="L36" s="592"/>
      <c r="M36" s="78" t="n">
        <f>'ARP Quarterly'!C18</f>
        <v>0</v>
      </c>
      <c r="N36" s="78" t="n">
        <f>'ARP Quarterly'!D18</f>
        <v>2.2132800000000001</v>
      </c>
      <c r="O36" s="78" t="n">
        <f>'ARP Quarterly'!E18</f>
        <v>10.082720000000002</v>
      </c>
      <c r="P36" s="78" t="n">
        <f>'ARP Quarterly'!F18</f>
        <v>7.1439999999999992</v>
      </c>
      <c r="Q36" s="78" t="n">
        <f>'ARP Quarterly'!G18</f>
        <v>7.1439999999999992</v>
      </c>
      <c r="R36" s="78" t="n">
        <f>'ARP Quarterly'!H18</f>
        <v>7.1439999999999992</v>
      </c>
      <c r="S36" s="78" t="n">
        <f>'ARP Quarterly'!I18</f>
        <v>7.1439999999999992</v>
      </c>
      <c r="T36" s="78" t="n">
        <f>'ARP Quarterly'!J18</f>
        <v>0</v>
      </c>
      <c r="U36" s="78" t="n">
        <f>'ARP Quarterly'!K18</f>
        <v>0</v>
      </c>
      <c r="V36" s="78" t="n">
        <f>'ARP Quarterly'!L18</f>
        <v>0</v>
      </c>
      <c r="W36" s="371" t="n">
        <f>'ARP Quarterly'!M18</f>
        <v>0</v>
      </c>
      <c r="X36" s="371" t="n">
        <f>'ARP Quarterly'!N18</f>
        <v>0</v>
      </c>
      <c r="Y36" s="371" t="n">
        <f>'ARP Quarterly'!O18</f>
        <v>0</v>
      </c>
      <c r="Z36" s="371" t="n">
        <f>'ARP Quarterly'!P18</f>
        <v>0</v>
      </c>
      <c r="AA36" s="371" t="n">
        <f>'ARP Quarterly'!Q18</f>
        <v>0</v>
      </c>
      <c r="AB36" s="371" t="n">
        <f>'ARP Quarterly'!R18</f>
        <v>0</v>
      </c>
      <c r="AC36" s="371" t="n">
        <f>'ARP Quarterly'!S18</f>
        <v>0</v>
      </c>
      <c r="AD36" s="569"/>
      <c r="AE36" s="577"/>
      <c r="AF36" s="577"/>
      <c r="AG36" s="569"/>
    </row>
    <row r="37">
      <c r="B37" s="608" t="s">
        <v>425</v>
      </c>
      <c r="C37" s="308"/>
      <c r="D37" s="534"/>
      <c r="E37" s="308"/>
      <c r="F37" s="274"/>
      <c r="G37" s="274"/>
      <c r="H37" s="78"/>
      <c r="I37" s="78"/>
      <c r="J37" s="78"/>
      <c r="K37" s="78"/>
      <c r="L37" s="592"/>
      <c r="M37" s="78" t="n">
        <f>'ARP Quarterly'!C19</f>
        <v>0</v>
      </c>
      <c r="N37" s="78" t="n">
        <f>'ARP Quarterly'!D19</f>
        <v>15.128640000000001</v>
      </c>
      <c r="O37" s="78" t="n">
        <f>'ARP Quarterly'!E19</f>
        <v>68.919360000000012</v>
      </c>
      <c r="P37" s="78" t="n">
        <f>'ARP Quarterly'!F19</f>
        <v>5.6120000000000001</v>
      </c>
      <c r="Q37" s="78" t="n">
        <f>'ARP Quarterly'!G19</f>
        <v>5.6120000000000001</v>
      </c>
      <c r="R37" s="78" t="n">
        <f>'ARP Quarterly'!H19</f>
        <v>5.6120000000000001</v>
      </c>
      <c r="S37" s="78" t="n">
        <f>'ARP Quarterly'!I19</f>
        <v>5.6120000000000001</v>
      </c>
      <c r="T37" s="78" t="n">
        <f>'ARP Quarterly'!J19</f>
        <v>0.48599999999999993</v>
      </c>
      <c r="U37" s="78" t="n">
        <f>'ARP Quarterly'!K19</f>
        <v>0.48599999999999993</v>
      </c>
      <c r="V37" s="78" t="n">
        <f>'ARP Quarterly'!L19</f>
        <v>0.48599999999999993</v>
      </c>
      <c r="W37" s="371" t="n">
        <f>'ARP Quarterly'!M19</f>
        <v>0.48599999999999993</v>
      </c>
      <c r="X37" s="371" t="n">
        <f>'ARP Quarterly'!N19</f>
        <v>0</v>
      </c>
      <c r="Y37" s="371" t="n">
        <f>'ARP Quarterly'!O19</f>
        <v>0</v>
      </c>
      <c r="Z37" s="371" t="n">
        <f>'ARP Quarterly'!P19</f>
        <v>0</v>
      </c>
      <c r="AA37" s="371" t="n">
        <f>'ARP Quarterly'!Q19</f>
        <v>0</v>
      </c>
      <c r="AB37" s="371" t="n">
        <f>'ARP Quarterly'!R19</f>
        <v>0</v>
      </c>
      <c r="AC37" s="371" t="n">
        <f>'ARP Quarterly'!S19</f>
        <v>0</v>
      </c>
      <c r="AD37" s="569"/>
      <c r="AE37" s="577"/>
      <c r="AF37" s="577"/>
      <c r="AG37" s="569"/>
    </row>
    <row r="38">
      <c r="B38" s="608" t="s">
        <v>148</v>
      </c>
      <c r="C38" s="308"/>
      <c r="D38" s="534"/>
      <c r="E38" s="308"/>
      <c r="F38" s="274"/>
      <c r="G38" s="274"/>
      <c r="H38" s="78"/>
      <c r="I38" s="78"/>
      <c r="J38" s="78"/>
      <c r="K38" s="78"/>
      <c r="L38" s="592"/>
      <c r="M38" s="78" t="n">
        <f>'ARP Quarterly'!C20</f>
        <v>0</v>
      </c>
      <c r="N38" s="78" t="n">
        <f>'ARP Quarterly'!D20</f>
        <v>3.2479199999999997</v>
      </c>
      <c r="O38" s="78" t="n">
        <f>'ARP Quarterly'!E20</f>
        <v>14.796080000000002</v>
      </c>
      <c r="P38" s="78" t="n">
        <f>'ARP Quarterly'!F20</f>
        <v>1.7329999999999999</v>
      </c>
      <c r="Q38" s="78" t="n">
        <f>'ARP Quarterly'!G20</f>
        <v>1.7329999999999999</v>
      </c>
      <c r="R38" s="78" t="n">
        <f>'ARP Quarterly'!H20</f>
        <v>1.7329999999999999</v>
      </c>
      <c r="S38" s="78" t="n">
        <f>'ARP Quarterly'!I20</f>
        <v>1.7329999999999999</v>
      </c>
      <c r="T38" s="78" t="n">
        <f>'ARP Quarterly'!J20</f>
        <v>0</v>
      </c>
      <c r="U38" s="78" t="n">
        <f>'ARP Quarterly'!K20</f>
        <v>0</v>
      </c>
      <c r="V38" s="78" t="n">
        <f>'ARP Quarterly'!L20</f>
        <v>0</v>
      </c>
      <c r="W38" s="371" t="n">
        <f>'ARP Quarterly'!M20</f>
        <v>0</v>
      </c>
      <c r="X38" s="371" t="n">
        <f>'ARP Quarterly'!N20</f>
        <v>0</v>
      </c>
      <c r="Y38" s="371" t="n">
        <f>'ARP Quarterly'!O20</f>
        <v>0</v>
      </c>
      <c r="Z38" s="371" t="n">
        <f>'ARP Quarterly'!P20</f>
        <v>0</v>
      </c>
      <c r="AA38" s="371" t="n">
        <f>'ARP Quarterly'!Q20</f>
        <v>0</v>
      </c>
      <c r="AB38" s="371" t="n">
        <f>'ARP Quarterly'!R20</f>
        <v>0</v>
      </c>
      <c r="AC38" s="371" t="n">
        <f>'ARP Quarterly'!S20</f>
        <v>0</v>
      </c>
      <c r="AD38" s="569"/>
      <c r="AE38" s="577"/>
      <c r="AF38" s="577"/>
      <c r="AG38" s="569"/>
    </row>
    <row r="39">
      <c r="B39" s="608" t="s">
        <v>415</v>
      </c>
      <c r="C39" s="308"/>
      <c r="D39" s="534"/>
      <c r="E39" s="308"/>
      <c r="F39" s="274"/>
      <c r="G39" s="274"/>
      <c r="H39" s="78"/>
      <c r="I39" s="78"/>
      <c r="J39" s="78"/>
      <c r="K39" s="78"/>
      <c r="L39" s="592"/>
      <c r="M39" s="78" t="n">
        <f>'ARP Quarterly'!C21</f>
        <v>0</v>
      </c>
      <c r="N39" s="78" t="n">
        <f>'ARP Quarterly'!D21</f>
        <v>13.2921</v>
      </c>
      <c r="O39" s="78" t="n">
        <f>'ARP Quarterly'!E21</f>
        <v>60.552900000000008</v>
      </c>
      <c r="P39" s="78" t="n">
        <f>'ARP Quarterly'!F21</f>
        <v>1.0687500000000001</v>
      </c>
      <c r="Q39" s="78" t="n">
        <f>'ARP Quarterly'!G21</f>
        <v>1.0687500000000001</v>
      </c>
      <c r="R39" s="78" t="n">
        <f>'ARP Quarterly'!H21</f>
        <v>1.0687500000000001</v>
      </c>
      <c r="S39" s="78" t="n">
        <f>'ARP Quarterly'!I21</f>
        <v>1.0687500000000001</v>
      </c>
      <c r="T39" s="78" t="n">
        <f>'ARP Quarterly'!J21</f>
        <v>0.78750000000000009</v>
      </c>
      <c r="U39" s="78" t="n">
        <f>'ARP Quarterly'!K21</f>
        <v>0.78750000000000009</v>
      </c>
      <c r="V39" s="78" t="n">
        <f>'ARP Quarterly'!L21</f>
        <v>0.78750000000000009</v>
      </c>
      <c r="W39" s="371" t="n">
        <f>'ARP Quarterly'!M21</f>
        <v>0.78750000000000009</v>
      </c>
      <c r="X39" s="371" t="n">
        <f>'ARP Quarterly'!N21</f>
        <v>0</v>
      </c>
      <c r="Y39" s="371" t="n">
        <f>'ARP Quarterly'!O21</f>
        <v>0</v>
      </c>
      <c r="Z39" s="371" t="n">
        <f>'ARP Quarterly'!P21</f>
        <v>0</v>
      </c>
      <c r="AA39" s="371" t="n">
        <f>'ARP Quarterly'!Q21</f>
        <v>0</v>
      </c>
      <c r="AB39" s="371" t="n">
        <f>'ARP Quarterly'!R21</f>
        <v>0</v>
      </c>
      <c r="AC39" s="371" t="n">
        <f>'ARP Quarterly'!S21</f>
        <v>0</v>
      </c>
      <c r="AD39" s="569"/>
      <c r="AE39" s="577"/>
      <c r="AF39" s="577"/>
      <c r="AG39" s="569"/>
    </row>
    <row r="40" ht="30" customHeight="1">
      <c r="B40" s="608" t="s">
        <v>426</v>
      </c>
      <c r="C40" s="308"/>
      <c r="D40" s="534"/>
      <c r="E40" s="308"/>
      <c r="F40" s="274"/>
      <c r="G40" s="274"/>
      <c r="H40" s="78"/>
      <c r="I40" s="78"/>
      <c r="J40" s="78"/>
      <c r="K40" s="78"/>
      <c r="L40" s="592"/>
      <c r="M40" s="78" t="n">
        <f>'ARP Quarterly'!C22</f>
        <v>0</v>
      </c>
      <c r="N40" s="78" t="n">
        <f>'ARP Quarterly'!D22</f>
        <v>22.153499999999998</v>
      </c>
      <c r="O40" s="78" t="n">
        <f>'ARP Quarterly'!E22</f>
        <v>100.92150000000002</v>
      </c>
      <c r="P40" s="78" t="n">
        <f>'ARP Quarterly'!F22</f>
        <v>1.7812500000000002</v>
      </c>
      <c r="Q40" s="78" t="n">
        <f>'ARP Quarterly'!G22</f>
        <v>1.7812500000000002</v>
      </c>
      <c r="R40" s="78" t="n">
        <f>'ARP Quarterly'!H22</f>
        <v>1.7812500000000002</v>
      </c>
      <c r="S40" s="78" t="n">
        <f>'ARP Quarterly'!I22</f>
        <v>1.7812500000000002</v>
      </c>
      <c r="T40" s="78" t="n">
        <f>'ARP Quarterly'!J22</f>
        <v>1.3125000000000002</v>
      </c>
      <c r="U40" s="78" t="n">
        <f>'ARP Quarterly'!K22</f>
        <v>1.3125000000000002</v>
      </c>
      <c r="V40" s="78" t="n">
        <f>'ARP Quarterly'!L22</f>
        <v>1.3125000000000002</v>
      </c>
      <c r="W40" s="371" t="n">
        <f>'ARP Quarterly'!M22</f>
        <v>1.3125000000000002</v>
      </c>
      <c r="X40" s="371" t="n">
        <f>'ARP Quarterly'!N22</f>
        <v>0</v>
      </c>
      <c r="Y40" s="371" t="n">
        <f>'ARP Quarterly'!O22</f>
        <v>0</v>
      </c>
      <c r="Z40" s="371" t="n">
        <f>'ARP Quarterly'!P22</f>
        <v>0</v>
      </c>
      <c r="AA40" s="371" t="n">
        <f>'ARP Quarterly'!Q22</f>
        <v>0</v>
      </c>
      <c r="AB40" s="371" t="n">
        <f>'ARP Quarterly'!R22</f>
        <v>0</v>
      </c>
      <c r="AC40" s="371" t="n">
        <f>'ARP Quarterly'!S22</f>
        <v>0</v>
      </c>
      <c r="AD40" s="569"/>
      <c r="AE40" s="577"/>
      <c r="AF40" s="577"/>
      <c r="AG40" s="569"/>
    </row>
    <row r="41">
      <c r="B41" s="608" t="s">
        <v>427</v>
      </c>
      <c r="C41" s="308"/>
      <c r="D41" s="534"/>
      <c r="E41" s="308"/>
      <c r="F41" s="274"/>
      <c r="G41" s="274"/>
      <c r="H41" s="78"/>
      <c r="I41" s="78"/>
      <c r="J41" s="78"/>
      <c r="K41" s="78"/>
      <c r="L41" s="592"/>
      <c r="M41" s="78" t="n">
        <f>'ARP Quarterly'!C23</f>
        <v>0</v>
      </c>
      <c r="N41" s="78" t="n">
        <f>'ARP Quarterly'!D23</f>
        <v>2.9519999999999995</v>
      </c>
      <c r="O41" s="78" t="n">
        <f>'ARP Quarterly'!E23</f>
        <v>13.448</v>
      </c>
      <c r="P41" s="78" t="n">
        <f>'ARP Quarterly'!F23</f>
        <v>11.3</v>
      </c>
      <c r="Q41" s="78" t="n">
        <f>'ARP Quarterly'!G23</f>
        <v>11.3</v>
      </c>
      <c r="R41" s="78" t="n">
        <f>'ARP Quarterly'!H23</f>
        <v>11.3</v>
      </c>
      <c r="S41" s="78" t="n">
        <f>'ARP Quarterly'!I23</f>
        <v>11.3</v>
      </c>
      <c r="T41" s="78" t="n">
        <f>'ARP Quarterly'!J23</f>
        <v>8.4</v>
      </c>
      <c r="U41" s="78" t="n">
        <f>'ARP Quarterly'!K23</f>
        <v>8.4</v>
      </c>
      <c r="V41" s="78" t="n">
        <f>'ARP Quarterly'!L23</f>
        <v>8.4</v>
      </c>
      <c r="W41" s="371" t="n">
        <f>'ARP Quarterly'!M23</f>
        <v>8.4</v>
      </c>
      <c r="X41" s="371" t="n">
        <f>'ARP Quarterly'!N23</f>
        <v>0.2</v>
      </c>
      <c r="Y41" s="371" t="n">
        <f>'ARP Quarterly'!O23</f>
        <v>0.2</v>
      </c>
      <c r="Z41" s="371" t="n">
        <f>'ARP Quarterly'!P23</f>
        <v>0.2</v>
      </c>
      <c r="AA41" s="371" t="n">
        <f>'ARP Quarterly'!Q23</f>
        <v>0.2</v>
      </c>
      <c r="AB41" s="371" t="n">
        <f>'ARP Quarterly'!R23</f>
        <v>0</v>
      </c>
      <c r="AC41" s="371" t="n">
        <f>'ARP Quarterly'!S23</f>
        <v>0</v>
      </c>
      <c r="AD41" s="569"/>
      <c r="AE41" s="577"/>
      <c r="AF41" s="577"/>
      <c r="AG41" s="569"/>
    </row>
    <row r="42">
      <c r="B42" s="608" t="s">
        <v>428</v>
      </c>
      <c r="C42" s="308"/>
      <c r="D42" s="534"/>
      <c r="E42" s="308"/>
      <c r="F42" s="274"/>
      <c r="G42" s="274"/>
      <c r="H42" s="78"/>
      <c r="I42" s="78"/>
      <c r="J42" s="78"/>
      <c r="K42" s="78"/>
      <c r="L42" s="592"/>
      <c r="M42" s="78" t="n">
        <f>'ARP Quarterly'!C24</f>
        <v>0</v>
      </c>
      <c r="N42" s="78" t="n">
        <f>'ARP Quarterly'!D24</f>
        <v>-0.20447999999999997</v>
      </c>
      <c r="O42" s="78" t="n">
        <f>'ARP Quarterly'!E24</f>
        <v>-0.93152000000000001</v>
      </c>
      <c r="P42" s="78" t="n">
        <v>0</v>
      </c>
      <c r="Q42" s="78" t="n">
        <v>0</v>
      </c>
      <c r="R42" s="78" t="n">
        <v>0</v>
      </c>
      <c r="S42" s="78" t="n">
        <v>0</v>
      </c>
      <c r="T42" s="78" t="n">
        <v>0</v>
      </c>
      <c r="U42" s="78" t="n">
        <v>0</v>
      </c>
      <c r="V42" s="78" t="n">
        <v>0</v>
      </c>
      <c r="W42" s="371" t="n">
        <v>0</v>
      </c>
      <c r="X42" s="371" t="n">
        <v>0</v>
      </c>
      <c r="Y42" s="371" t="n">
        <v>0</v>
      </c>
      <c r="Z42" s="371" t="n">
        <v>0</v>
      </c>
      <c r="AA42" s="371" t="n">
        <v>0</v>
      </c>
      <c r="AB42" s="371" t="n">
        <v>0</v>
      </c>
      <c r="AC42" s="371" t="n">
        <v>0</v>
      </c>
      <c r="AD42" s="569"/>
      <c r="AE42" s="577"/>
      <c r="AF42" s="577"/>
      <c r="AG42" s="569"/>
    </row>
    <row r="43">
      <c r="B43" s="608" t="s">
        <v>312</v>
      </c>
      <c r="C43" s="308"/>
      <c r="D43" s="590"/>
      <c r="E43" s="591"/>
      <c r="F43" s="586"/>
      <c r="G43" s="586"/>
      <c r="H43" s="439"/>
      <c r="I43" s="439"/>
      <c r="J43" s="439"/>
      <c r="K43" s="439"/>
      <c r="L43" s="596"/>
      <c r="M43" s="439" t="n">
        <f>'ARP Quarterly'!C25</f>
        <v>0</v>
      </c>
      <c r="N43" s="439" t="n">
        <f>'ARP Quarterly'!D25</f>
        <v>58.782959999999996</v>
      </c>
      <c r="O43" s="439" t="n">
        <f>'ARP Quarterly'!E25</f>
        <v>267.78904000000006</v>
      </c>
      <c r="P43" s="439" t="n">
        <f>'ARP Quarterly'!F25</f>
        <v>110.24799999999999</v>
      </c>
      <c r="Q43" s="439" t="n">
        <f>'ARP Quarterly'!G25</f>
        <v>110.24799999999999</v>
      </c>
      <c r="R43" s="439" t="n">
        <f>'ARP Quarterly'!H25</f>
        <v>110.24799999999999</v>
      </c>
      <c r="S43" s="439" t="n">
        <f>'ARP Quarterly'!I25</f>
        <v>110.24799999999999</v>
      </c>
      <c r="T43" s="439" t="n">
        <f>'ARP Quarterly'!J25</f>
        <v>12.362</v>
      </c>
      <c r="U43" s="78" t="n">
        <f>'ARP Quarterly'!K25</f>
        <v>12.362</v>
      </c>
      <c r="V43" s="78" t="n">
        <f>'ARP Quarterly'!L25</f>
        <v>12.362</v>
      </c>
      <c r="W43" s="371" t="n">
        <f>'ARP Quarterly'!M25</f>
        <v>12.362</v>
      </c>
      <c r="X43" s="371" t="n">
        <f>'ARP Quarterly'!N25</f>
        <v>-0.67500000000000004</v>
      </c>
      <c r="Y43" s="371" t="n">
        <f>'ARP Quarterly'!O25</f>
        <v>-0.67500000000000004</v>
      </c>
      <c r="Z43" s="371" t="n">
        <f>'ARP Quarterly'!P25</f>
        <v>-0.67500000000000004</v>
      </c>
      <c r="AA43" s="371" t="n">
        <f>'ARP Quarterly'!Q25</f>
        <v>-0.67500000000000004</v>
      </c>
      <c r="AB43" s="371" t="n">
        <f>'ARP Quarterly'!R25</f>
        <v>0</v>
      </c>
      <c r="AC43" s="371" t="n">
        <f>'ARP Quarterly'!S25</f>
        <v>0</v>
      </c>
      <c r="AD43" s="569"/>
      <c r="AE43" s="577"/>
      <c r="AF43" s="577"/>
      <c r="AG43" s="569"/>
    </row>
    <row r="44" ht="15" customHeight="1">
      <c r="B44" s="555" t="s">
        <v>429</v>
      </c>
      <c r="C44" s="556"/>
      <c r="D44" s="589"/>
      <c r="E44" s="97"/>
      <c r="F44" s="274"/>
      <c r="G44" s="274"/>
      <c r="H44" s="78"/>
      <c r="I44" s="78"/>
      <c r="J44" s="78"/>
      <c r="K44" s="78"/>
      <c r="L44" s="592"/>
      <c r="M44" s="78"/>
      <c r="N44" s="78"/>
      <c r="O44" s="78"/>
      <c r="P44" s="78"/>
      <c r="Q44" s="78"/>
      <c r="R44" s="78"/>
      <c r="S44" s="78"/>
      <c r="T44" s="78"/>
      <c r="U44" s="571"/>
      <c r="V44" s="511"/>
      <c r="W44" s="568"/>
      <c r="X44" s="568"/>
      <c r="Y44" s="568"/>
      <c r="Z44" s="568"/>
      <c r="AA44" s="568"/>
      <c r="AB44" s="568"/>
      <c r="AC44" s="568"/>
      <c r="AD44" s="569"/>
      <c r="AE44" s="577"/>
      <c r="AF44" s="577"/>
      <c r="AG44" s="569"/>
    </row>
    <row r="45" ht="21" customHeight="1">
      <c r="B45" s="476" t="s">
        <v>430</v>
      </c>
      <c r="C45" s="593"/>
      <c r="D45" s="476"/>
      <c r="E45" s="593"/>
      <c r="F45" s="584"/>
      <c r="G45" s="584"/>
      <c r="H45" s="572"/>
      <c r="I45" s="572"/>
      <c r="J45" s="572"/>
      <c r="K45" s="572"/>
      <c r="L45" s="594"/>
      <c r="M45" s="572" t="n">
        <f>'ARP Quarterly'!C6</f>
        <v>0</v>
      </c>
      <c r="N45" s="572" t="n">
        <f>'ARP Quarterly'!D6</f>
        <v>58.782959999999989</v>
      </c>
      <c r="O45" s="572" t="n">
        <f>'ARP Quarterly'!E6</f>
        <v>267.78904</v>
      </c>
      <c r="P45" s="572" t="n">
        <f>'ARP Quarterly'!F6</f>
        <v>110.24799999999999</v>
      </c>
      <c r="Q45" s="572" t="n">
        <f>'ARP Quarterly'!G6</f>
        <v>110.24799999999999</v>
      </c>
      <c r="R45" s="572" t="n">
        <f>'ARP Quarterly'!H6</f>
        <v>110.24799999999999</v>
      </c>
      <c r="S45" s="572" t="n">
        <f>'ARP Quarterly'!I6</f>
        <v>110.24799999999999</v>
      </c>
      <c r="T45" s="572" t="n">
        <f>'ARP Quarterly'!J6</f>
        <v>12.726000000000001</v>
      </c>
      <c r="U45" s="572" t="n">
        <f>'ARP Quarterly'!K6</f>
        <v>12.726000000000001</v>
      </c>
      <c r="V45" s="572" t="n">
        <f>'ARP Quarterly'!L6</f>
        <v>12.726000000000001</v>
      </c>
      <c r="W45" s="570" t="n">
        <f>'ARP Quarterly'!M6</f>
        <v>12.726000000000001</v>
      </c>
      <c r="X45" s="570" t="n">
        <f>'ARP Quarterly'!N6</f>
        <v>1.365</v>
      </c>
      <c r="Y45" s="570" t="n">
        <f>'ARP Quarterly'!O6</f>
        <v>1.365</v>
      </c>
      <c r="Z45" s="570" t="n">
        <f>'ARP Quarterly'!P6</f>
        <v>1.365</v>
      </c>
      <c r="AA45" s="570" t="n">
        <f>'ARP Quarterly'!Q6</f>
        <v>1.365</v>
      </c>
      <c r="AB45" s="570" t="n">
        <f>'ARP Quarterly'!R6</f>
        <v>-0.90100000000000025</v>
      </c>
      <c r="AC45" s="570" t="n">
        <f>'ARP Quarterly'!S6</f>
        <v>-0.90100000000000025</v>
      </c>
      <c r="AD45" s="570" t="n">
        <f>'ARP Quarterly'!T6</f>
        <v>-0.90100000000000025</v>
      </c>
      <c r="AE45" s="570" t="n">
        <f>'ARP Quarterly'!U6</f>
        <v>-0.90100000000000025</v>
      </c>
      <c r="AF45" s="570" t="n">
        <f>'ARP Quarterly'!V6</f>
        <v>-2.1500000000000004</v>
      </c>
      <c r="AG45" s="562"/>
    </row>
    <row r="46" ht="19.5" customHeight="1">
      <c r="A46" s="198"/>
      <c r="B46" s="602" t="s">
        <v>199</v>
      </c>
      <c r="C46" s="603"/>
      <c r="D46" s="602"/>
      <c r="E46" s="603"/>
      <c r="F46" s="573" t="n">
        <f>F11-F45</f>
        <v>60.5</v>
      </c>
      <c r="G46" s="573" t="n">
        <f>G11-G45</f>
        <v>81.400000000000006</v>
      </c>
      <c r="H46" s="573" t="n">
        <f t="shared" ref="H46:AF46" si="38">H11-H45</f>
        <v>82.1</v>
      </c>
      <c r="I46" s="573" t="n">
        <f>I11-I45</f>
        <v>80</v>
      </c>
      <c r="J46" s="573" t="n">
        <f t="shared" si="38"/>
        <v>975.7</v>
      </c>
      <c r="K46" s="573" t="n">
        <f t="shared" si="38"/>
        <v>1108.8</v>
      </c>
      <c r="L46" s="573" t="n">
        <f>L11-L45</f>
        <v>462.2</v>
      </c>
      <c r="M46" s="573" t="n">
        <f>M11-M45</f>
        <v>387.4</v>
      </c>
      <c r="N46" s="573" t="n">
        <f t="shared" si="38"/>
        <v>635.11703999999997</v>
      </c>
      <c r="O46" s="573" t="n">
        <f>O11-O45</f>
        <v>277.81096000000002</v>
      </c>
      <c r="P46" s="573" t="n">
        <f>P11-P45</f>
        <v>178.05200000000002</v>
      </c>
      <c r="Q46" s="573" t="n">
        <f t="shared" si="38"/>
        <v>34.25200000000001</v>
      </c>
      <c r="R46" s="573" t="n">
        <f t="shared" si="38"/>
        <v>12.652000000000015</v>
      </c>
      <c r="S46" s="573" t="n">
        <f t="shared" si="38"/>
        <v>3.5520000000000067</v>
      </c>
      <c r="T46" s="573" t="n">
        <f t="shared" si="38"/>
        <v>98.073999999999998</v>
      </c>
      <c r="U46" s="573" t="n">
        <f t="shared" si="38"/>
        <v>92.073999999999998</v>
      </c>
      <c r="V46" s="573" t="n">
        <f>V11-V45</f>
        <v>89.674000000000007</v>
      </c>
      <c r="W46" s="606" t="n">
        <f t="shared" si="38"/>
        <v>75.782000000000011</v>
      </c>
      <c r="X46" s="606" t="n">
        <f t="shared" si="38"/>
        <v>84.266000000000005</v>
      </c>
      <c r="Y46" s="606" t="n">
        <f t="shared" si="38"/>
        <v>84.266000000000005</v>
      </c>
      <c r="Z46" s="606" t="n">
        <f t="shared" si="38"/>
        <v>84.266000000000005</v>
      </c>
      <c r="AA46" s="606" t="n">
        <f t="shared" si="38"/>
        <v>84.266000000000005</v>
      </c>
      <c r="AB46" s="606" t="n">
        <f t="shared" si="38"/>
        <v>91.364999999999995</v>
      </c>
      <c r="AC46" s="606" t="n">
        <f>AC11-AC45</f>
        <v>91.364999999999995</v>
      </c>
      <c r="AD46" s="606" t="n">
        <f t="shared" si="38"/>
        <v>84.343000000000004</v>
      </c>
      <c r="AE46" s="606" t="n">
        <f t="shared" si="38"/>
        <v>85.343000000000004</v>
      </c>
      <c r="AF46" s="606" t="n">
        <f t="shared" si="38"/>
        <v>90.682000000000002</v>
      </c>
      <c r="AG46" s="563"/>
      <c r="AH46" s="198"/>
      <c r="AI46" s="198"/>
      <c r="AJ46" s="198"/>
      <c r="AK46" s="198"/>
      <c r="AL46" s="198"/>
      <c r="AM46" s="198"/>
      <c r="AN46" s="198"/>
      <c r="AO46" s="198"/>
      <c r="AP46" s="198"/>
      <c r="AQ46" s="198"/>
      <c r="AR46" s="198"/>
      <c r="AS46" s="198"/>
      <c r="AT46" s="198"/>
      <c r="AU46" s="198"/>
      <c r="AV46" s="198"/>
      <c r="AW46" s="198"/>
      <c r="AX46" s="198"/>
      <c r="AY46" s="198"/>
      <c r="AZ46" s="198"/>
      <c r="BA46" s="198"/>
      <c r="BB46" s="198"/>
      <c r="BC46" s="198"/>
      <c r="BD46" s="198"/>
      <c r="BE46" s="198"/>
      <c r="BF46" s="198"/>
      <c r="BG46" s="198"/>
      <c r="BH46" s="198"/>
      <c r="BI46" s="198"/>
      <c r="BJ46" s="198"/>
      <c r="BK46" s="198"/>
      <c r="BL46" s="198"/>
      <c r="BM46" s="198"/>
      <c r="BN46" s="198"/>
      <c r="BO46" s="198"/>
      <c r="BP46" s="198"/>
      <c r="BQ46" s="198"/>
      <c r="BR46" s="198"/>
      <c r="BS46" s="198"/>
      <c r="BT46" s="198"/>
      <c r="BU46" s="198"/>
      <c r="BV46" s="198"/>
      <c r="BW46" s="198"/>
      <c r="BX46" s="198"/>
      <c r="BY46" s="198"/>
      <c r="BZ46" s="198"/>
    </row>
    <row r="47" ht="19.5" customHeight="1">
      <c r="A47" s="198"/>
      <c r="B47" s="288"/>
      <c r="C47" s="288"/>
      <c r="D47" s="288"/>
      <c r="E47" s="288"/>
      <c r="F47" s="605"/>
      <c r="G47" s="605"/>
      <c r="H47" s="605"/>
      <c r="I47" s="605"/>
      <c r="J47" s="605"/>
      <c r="K47" s="605"/>
      <c r="L47" s="605"/>
      <c r="M47" s="605"/>
      <c r="N47" s="605"/>
      <c r="O47" s="605"/>
      <c r="P47" s="605"/>
      <c r="Q47" s="605"/>
      <c r="R47" s="605"/>
      <c r="S47" s="605"/>
      <c r="T47" s="605"/>
      <c r="U47" s="605"/>
      <c r="V47" s="605"/>
      <c r="W47" s="605"/>
      <c r="X47" s="605"/>
      <c r="Y47" s="605"/>
      <c r="Z47" s="605"/>
      <c r="AA47" s="605"/>
      <c r="AB47" s="605"/>
      <c r="AC47" s="605"/>
      <c r="AG47" s="198"/>
      <c r="AH47" s="198"/>
      <c r="AI47" s="198"/>
      <c r="AJ47" s="198"/>
      <c r="AK47" s="198"/>
      <c r="AL47" s="198"/>
      <c r="AM47" s="198"/>
      <c r="AN47" s="198"/>
      <c r="AO47" s="198"/>
      <c r="AP47" s="198"/>
      <c r="AQ47" s="198"/>
      <c r="AR47" s="198"/>
      <c r="AS47" s="198"/>
      <c r="AT47" s="198"/>
      <c r="AU47" s="198"/>
      <c r="AV47" s="198"/>
      <c r="AW47" s="198"/>
      <c r="AX47" s="198"/>
      <c r="AY47" s="198"/>
      <c r="AZ47" s="198"/>
      <c r="BA47" s="198"/>
      <c r="BB47" s="198"/>
      <c r="BC47" s="198"/>
      <c r="BD47" s="198"/>
      <c r="BE47" s="198"/>
      <c r="BF47" s="198"/>
      <c r="BG47" s="198"/>
      <c r="BH47" s="198"/>
      <c r="BI47" s="198"/>
      <c r="BJ47" s="198"/>
      <c r="BK47" s="198"/>
      <c r="BL47" s="198"/>
      <c r="BM47" s="198"/>
      <c r="BN47" s="198"/>
      <c r="BO47" s="198"/>
      <c r="BP47" s="198"/>
      <c r="BQ47" s="198"/>
      <c r="BR47" s="198"/>
      <c r="BS47" s="198"/>
      <c r="BT47" s="198"/>
      <c r="BU47" s="198"/>
      <c r="BV47" s="198"/>
      <c r="BW47" s="198"/>
      <c r="BX47" s="198"/>
      <c r="BY47" s="198"/>
      <c r="BZ47" s="198"/>
    </row>
    <row r="48" ht="19.5" customHeight="1">
      <c r="A48" s="198"/>
      <c r="B48" s="288" t="s">
        <v>868</v>
      </c>
      <c r="C48" s="288"/>
      <c r="D48" s="288"/>
      <c r="E48" s="288"/>
      <c r="F48" s="605"/>
      <c r="G48" s="605"/>
      <c r="H48" s="605"/>
      <c r="I48" s="605"/>
      <c r="J48" s="605"/>
      <c r="K48" s="605"/>
      <c r="L48" s="605"/>
      <c r="M48" s="605"/>
      <c r="N48" s="605"/>
      <c r="O48" s="605"/>
      <c r="P48" s="605"/>
      <c r="Q48" s="605"/>
      <c r="R48" s="605"/>
      <c r="S48" s="605"/>
      <c r="T48" s="605" t="n">
        <v>110.8</v>
      </c>
      <c r="U48" s="583" t="n">
        <v>96.021999999999991</v>
      </c>
      <c r="V48" s="276" t="n">
        <v>88.50800000000001</v>
      </c>
      <c r="W48" s="276" t="n">
        <v>88.50800000000001</v>
      </c>
      <c r="X48" s="276" t="n">
        <v>85.631</v>
      </c>
      <c r="Y48" s="276" t="n">
        <v>85.631</v>
      </c>
      <c r="Z48" s="276" t="n">
        <v>85.631</v>
      </c>
      <c r="AA48" s="276" t="n">
        <v>85.631</v>
      </c>
      <c r="AB48" s="276" t="n">
        <v>90.463999999999999</v>
      </c>
      <c r="AC48" s="276" t="n">
        <v>90.463999999999999</v>
      </c>
      <c r="AD48" s="582" t="n">
        <f>U11-U48</f>
        <v>8.7780000000000058</v>
      </c>
      <c r="AG48" s="198"/>
      <c r="AH48" s="198"/>
      <c r="AI48" s="198"/>
      <c r="AJ48" s="198"/>
      <c r="AK48" s="198"/>
      <c r="AL48" s="198"/>
      <c r="AM48" s="198"/>
      <c r="AN48" s="198"/>
      <c r="AO48" s="198"/>
      <c r="AP48" s="198"/>
      <c r="AQ48" s="198"/>
      <c r="AR48" s="198"/>
      <c r="AS48" s="198"/>
      <c r="AT48" s="198"/>
      <c r="AU48" s="198"/>
      <c r="AV48" s="198"/>
      <c r="AW48" s="198"/>
      <c r="AX48" s="198"/>
      <c r="AY48" s="198"/>
      <c r="AZ48" s="198"/>
      <c r="BA48" s="198"/>
      <c r="BB48" s="198"/>
      <c r="BC48" s="198"/>
      <c r="BD48" s="198"/>
      <c r="BE48" s="198"/>
      <c r="BF48" s="198"/>
      <c r="BG48" s="198"/>
      <c r="BH48" s="198"/>
      <c r="BI48" s="198"/>
      <c r="BJ48" s="198"/>
      <c r="BK48" s="198"/>
      <c r="BL48" s="198"/>
      <c r="BM48" s="198"/>
      <c r="BN48" s="198"/>
      <c r="BO48" s="198"/>
      <c r="BP48" s="198"/>
      <c r="BQ48" s="198"/>
      <c r="BR48" s="198"/>
      <c r="BS48" s="198"/>
      <c r="BT48" s="198"/>
      <c r="BU48" s="198"/>
      <c r="BV48" s="198"/>
      <c r="BW48" s="198"/>
      <c r="BX48" s="198"/>
      <c r="BY48" s="198"/>
      <c r="BZ48" s="198"/>
    </row>
    <row r="49">
      <c r="B49" s="578" t="s">
        <v>406</v>
      </c>
      <c r="C49" s="261"/>
      <c r="D49" s="261"/>
      <c r="E49" s="261"/>
      <c r="F49" s="261"/>
      <c r="G49" s="261"/>
      <c r="H49" s="261"/>
      <c r="I49" s="261"/>
      <c r="J49" s="261"/>
      <c r="K49" s="261"/>
      <c r="L49" s="261"/>
      <c r="M49" s="261"/>
      <c r="N49" s="261"/>
      <c r="O49" s="261"/>
      <c r="P49" s="540"/>
      <c r="Q49" s="540"/>
      <c r="R49" s="540"/>
      <c r="S49" s="540"/>
      <c r="T49" s="579" t="n">
        <v>78.977999999999994</v>
      </c>
      <c r="U49" s="580" t="n">
        <v>76</v>
      </c>
      <c r="V49" s="580" t="n">
        <v>76</v>
      </c>
      <c r="W49" s="580" t="n">
        <v>76</v>
      </c>
      <c r="X49" s="580" t="n">
        <v>76</v>
      </c>
      <c r="Y49" s="580" t="n">
        <v>76</v>
      </c>
      <c r="Z49" s="580" t="n">
        <v>76</v>
      </c>
      <c r="AA49" s="580" t="n">
        <v>76</v>
      </c>
      <c r="AB49" s="580" t="n">
        <v>76</v>
      </c>
      <c r="AC49" s="580" t="n">
        <v>76</v>
      </c>
      <c r="AD49" s="582" t="n">
        <f t="shared" ref="AD49:AD83" si="39">U12-U49</f>
        <v>16.292000000000002</v>
      </c>
    </row>
    <row r="50">
      <c r="B50" t="s">
        <v>407</v>
      </c>
      <c r="T50" s="214" t="n">
        <v>31.822000000000003</v>
      </c>
      <c r="U50" s="214" t="n">
        <v>20.021999999999998</v>
      </c>
      <c r="V50" s="214" t="n">
        <v>12.508000000000003</v>
      </c>
      <c r="W50" s="214" t="n">
        <v>12.508000000000003</v>
      </c>
      <c r="X50" s="214" t="n">
        <v>9.6310000000000002</v>
      </c>
      <c r="Y50" s="214" t="n">
        <v>9.6310000000000002</v>
      </c>
      <c r="Z50" s="214" t="n">
        <v>9.6310000000000002</v>
      </c>
      <c r="AA50" s="214" t="n">
        <v>9.6310000000000002</v>
      </c>
      <c r="AB50" s="214" t="n">
        <v>14.464</v>
      </c>
      <c r="AC50" s="214" t="n">
        <v>14.464</v>
      </c>
      <c r="AD50" s="582" t="n">
        <f t="shared" si="39"/>
        <v>-7.5139999999999958</v>
      </c>
    </row>
    <row r="51">
      <c r="B51" t="s">
        <v>50</v>
      </c>
      <c r="S51" s="63"/>
      <c r="T51" s="212" t="n">
        <v>0</v>
      </c>
      <c r="U51" s="214"/>
      <c r="V51" s="214"/>
      <c r="W51" s="214"/>
      <c r="X51" s="214"/>
      <c r="Y51" s="214"/>
      <c r="AD51" s="582" t="n">
        <f t="shared" si="39"/>
        <v>0</v>
      </c>
    </row>
    <row r="52">
      <c r="B52" t="s">
        <v>408</v>
      </c>
      <c r="T52" s="212" t="n">
        <v>28.200000000000003</v>
      </c>
      <c r="U52" s="212" t="n">
        <v>16.399999999999999</v>
      </c>
      <c r="V52" s="212" t="n">
        <v>8.886000000000001</v>
      </c>
      <c r="W52" s="212" t="n">
        <v>8.886000000000001</v>
      </c>
      <c r="X52" s="212" t="n">
        <v>0.2</v>
      </c>
      <c r="Y52" s="212" t="n">
        <v>0.2</v>
      </c>
      <c r="Z52" s="212" t="n">
        <v>0.2</v>
      </c>
      <c r="AA52" s="212" t="n">
        <v>0.2</v>
      </c>
      <c r="AB52" s="212" t="n">
        <v>0</v>
      </c>
      <c r="AC52" s="212" t="n">
        <v>0</v>
      </c>
      <c r="AD52" s="582" t="n">
        <f t="shared" si="39"/>
        <v>-7.5139999999999976</v>
      </c>
    </row>
    <row r="53">
      <c r="B53" t="s">
        <v>145</v>
      </c>
      <c r="T53" s="212" t="n">
        <v>0</v>
      </c>
      <c r="U53" s="214"/>
      <c r="V53" s="214"/>
      <c r="W53" s="214"/>
      <c r="X53" s="214"/>
      <c r="Y53" s="214"/>
      <c r="AD53" s="582" t="n">
        <f t="shared" si="39"/>
        <v>0</v>
      </c>
    </row>
    <row r="54">
      <c r="B54" t="s">
        <v>143</v>
      </c>
      <c r="T54" s="212" t="n">
        <v>0</v>
      </c>
      <c r="U54" s="214" t="n">
        <v>0</v>
      </c>
      <c r="V54" s="214" t="n">
        <v>0</v>
      </c>
      <c r="W54" s="214" t="n">
        <v>0</v>
      </c>
      <c r="X54" s="214" t="n">
        <v>0</v>
      </c>
      <c r="Y54" s="214" t="n">
        <v>0</v>
      </c>
      <c r="Z54" s="214" t="n">
        <v>0</v>
      </c>
      <c r="AA54" s="214" t="n">
        <v>0</v>
      </c>
      <c r="AB54" s="214" t="n">
        <v>0</v>
      </c>
      <c r="AC54" s="214" t="n">
        <v>0</v>
      </c>
      <c r="AD54" s="582" t="n">
        <f t="shared" si="39"/>
        <v>0</v>
      </c>
    </row>
    <row r="55">
      <c r="B55" t="s">
        <v>142</v>
      </c>
      <c r="T55" s="212" t="n">
        <v>0.4</v>
      </c>
      <c r="U55" s="214" t="n">
        <v>0</v>
      </c>
      <c r="V55" s="214" t="n">
        <v>0</v>
      </c>
      <c r="W55" s="214" t="n">
        <v>0</v>
      </c>
      <c r="X55" s="214" t="n">
        <v>0</v>
      </c>
      <c r="Y55" s="214" t="n">
        <v>0</v>
      </c>
      <c r="Z55" s="214" t="n">
        <v>0</v>
      </c>
      <c r="AA55" s="214" t="n">
        <v>0</v>
      </c>
      <c r="AB55" s="214" t="n">
        <v>0</v>
      </c>
      <c r="AC55" s="214" t="n">
        <v>0</v>
      </c>
      <c r="AD55" s="582" t="n">
        <f t="shared" si="39"/>
        <v>0</v>
      </c>
    </row>
    <row r="56">
      <c r="B56" t="s">
        <v>412</v>
      </c>
      <c r="T56" s="212" t="n">
        <v>3.6</v>
      </c>
      <c r="U56" s="214"/>
      <c r="V56" s="214"/>
      <c r="W56" s="214"/>
      <c r="X56" s="214"/>
      <c r="Y56" s="214"/>
      <c r="AD56" s="582" t="n">
        <f t="shared" si="39"/>
        <v>0</v>
      </c>
    </row>
    <row r="57">
      <c r="B57" t="s">
        <v>144</v>
      </c>
      <c r="T57" s="212" t="n">
        <v>15.8</v>
      </c>
      <c r="U57" s="214" t="n">
        <v>8</v>
      </c>
      <c r="V57" s="214" t="n">
        <v>0.48599999999999993</v>
      </c>
      <c r="W57" s="214" t="n">
        <v>0.48599999999999993</v>
      </c>
      <c r="X57" s="214" t="n">
        <v>0</v>
      </c>
      <c r="Y57" s="214" t="n">
        <v>0</v>
      </c>
      <c r="Z57" s="214" t="n">
        <v>0</v>
      </c>
      <c r="AA57" s="214" t="n">
        <v>0</v>
      </c>
      <c r="AB57" s="214" t="n">
        <v>0</v>
      </c>
      <c r="AC57" s="214" t="n">
        <v>0</v>
      </c>
      <c r="AD57" s="582" t="n">
        <f t="shared" si="39"/>
        <v>-7.5140000000000002</v>
      </c>
    </row>
    <row r="58">
      <c r="B58" t="s">
        <v>148</v>
      </c>
      <c r="T58" s="212" t="n">
        <v>0</v>
      </c>
      <c r="U58" s="214" t="n">
        <v>0</v>
      </c>
      <c r="V58" s="214" t="n">
        <v>0</v>
      </c>
      <c r="W58" s="214" t="n">
        <v>0</v>
      </c>
      <c r="X58" s="214" t="n">
        <v>0</v>
      </c>
      <c r="Y58" s="214" t="n">
        <v>0</v>
      </c>
      <c r="Z58" s="214" t="n">
        <v>0</v>
      </c>
      <c r="AA58" s="214" t="n">
        <v>0</v>
      </c>
      <c r="AB58" s="214" t="n">
        <v>0</v>
      </c>
      <c r="AC58" s="214" t="n">
        <v>0</v>
      </c>
      <c r="AD58" s="582" t="n">
        <f t="shared" si="39"/>
        <v>0</v>
      </c>
    </row>
    <row r="59">
      <c r="B59" t="s">
        <v>415</v>
      </c>
      <c r="T59" s="212" t="n">
        <v>0</v>
      </c>
      <c r="U59" s="214" t="n">
        <v>0</v>
      </c>
      <c r="V59" s="214" t="n">
        <v>0</v>
      </c>
      <c r="W59" s="214" t="n">
        <v>0</v>
      </c>
      <c r="X59" s="214" t="n">
        <v>0</v>
      </c>
      <c r="Y59" s="214" t="n">
        <v>0</v>
      </c>
      <c r="Z59" s="214" t="n">
        <v>0</v>
      </c>
      <c r="AA59" s="214" t="n">
        <v>0</v>
      </c>
      <c r="AB59" s="214" t="n">
        <v>0</v>
      </c>
      <c r="AC59" s="214" t="n">
        <v>0</v>
      </c>
      <c r="AD59" s="582" t="n">
        <f t="shared" si="39"/>
        <v>0</v>
      </c>
    </row>
    <row r="60">
      <c r="B60" t="s">
        <v>416</v>
      </c>
      <c r="T60" s="212" t="n">
        <v>0</v>
      </c>
      <c r="U60" s="214" t="n">
        <v>0</v>
      </c>
      <c r="V60" s="214" t="n">
        <v>0</v>
      </c>
      <c r="W60" s="214" t="n">
        <v>0</v>
      </c>
      <c r="X60" s="214" t="n">
        <v>0</v>
      </c>
      <c r="Y60" s="214" t="n">
        <v>0</v>
      </c>
      <c r="Z60" s="214" t="n">
        <v>0</v>
      </c>
      <c r="AA60" s="214" t="n">
        <v>0</v>
      </c>
      <c r="AB60" s="214" t="n">
        <v>0</v>
      </c>
      <c r="AC60" s="214" t="n">
        <v>0</v>
      </c>
      <c r="AD60" s="582" t="n">
        <f t="shared" si="39"/>
        <v>0</v>
      </c>
    </row>
    <row r="61">
      <c r="B61" t="s">
        <v>417</v>
      </c>
      <c r="T61" s="214" t="n">
        <v>8.4</v>
      </c>
      <c r="U61" s="214" t="n">
        <v>8.4</v>
      </c>
      <c r="V61" s="214" t="n">
        <v>8.4</v>
      </c>
      <c r="W61" s="214" t="n">
        <v>8.4</v>
      </c>
      <c r="X61" s="214" t="n">
        <v>0.2</v>
      </c>
      <c r="Y61" s="214" t="n">
        <v>0.2</v>
      </c>
      <c r="Z61" s="214" t="n">
        <v>0.2</v>
      </c>
      <c r="AA61" s="214" t="n">
        <v>0.2</v>
      </c>
      <c r="AB61" s="214" t="n">
        <v>0</v>
      </c>
      <c r="AC61" s="214" t="n">
        <v>0</v>
      </c>
      <c r="AD61" s="582" t="n">
        <f t="shared" si="39"/>
        <v>0</v>
      </c>
    </row>
    <row r="62">
      <c r="B62" t="s">
        <v>418</v>
      </c>
      <c r="T62" s="214" t="n">
        <v>0</v>
      </c>
      <c r="U62" s="214" t="n">
        <v>0</v>
      </c>
      <c r="V62" s="214" t="n">
        <v>0</v>
      </c>
      <c r="W62" s="214" t="n">
        <v>0</v>
      </c>
      <c r="X62" s="214" t="n">
        <v>0</v>
      </c>
      <c r="Y62" s="214" t="n">
        <v>0</v>
      </c>
      <c r="Z62" s="214" t="n">
        <v>0</v>
      </c>
      <c r="AA62" s="214" t="n">
        <v>0</v>
      </c>
      <c r="AB62" s="214" t="n">
        <v>0</v>
      </c>
      <c r="AC62" s="214" t="n">
        <v>0</v>
      </c>
      <c r="AD62" s="582" t="n">
        <f t="shared" si="39"/>
        <v>0</v>
      </c>
    </row>
    <row r="63">
      <c r="B63" t="s">
        <v>1383</v>
      </c>
      <c r="T63" s="214" t="n">
        <v>2.3250000000000002</v>
      </c>
      <c r="U63" s="214" t="n">
        <v>2.3250000000000002</v>
      </c>
      <c r="V63" s="214" t="n">
        <v>2.3250000000000002</v>
      </c>
      <c r="W63" s="214" t="n">
        <v>2.3250000000000002</v>
      </c>
      <c r="X63" s="214" t="n">
        <v>5.5830000000000002</v>
      </c>
      <c r="Y63" s="214" t="n">
        <v>5.5830000000000002</v>
      </c>
      <c r="Z63" s="214" t="n">
        <v>5.5830000000000002</v>
      </c>
      <c r="AA63" s="214" t="n">
        <v>5.5830000000000002</v>
      </c>
      <c r="AB63" s="214" t="n">
        <v>8.0220000000000002</v>
      </c>
      <c r="AC63" s="214" t="n">
        <v>8.0220000000000002</v>
      </c>
      <c r="AD63" s="582" t="n">
        <f t="shared" si="39"/>
        <v>0</v>
      </c>
    </row>
    <row r="64">
      <c r="B64" t="s">
        <v>1191</v>
      </c>
      <c r="T64" s="214" t="n">
        <v>1.2969999999999999</v>
      </c>
      <c r="U64" s="214" t="n">
        <v>1.2969999999999999</v>
      </c>
      <c r="V64" s="214" t="n">
        <v>1.2969999999999999</v>
      </c>
      <c r="W64" s="214" t="n">
        <v>1.2969999999999999</v>
      </c>
      <c r="X64" s="214" t="n">
        <v>3.8479999999999999</v>
      </c>
      <c r="Y64" s="214" t="n">
        <v>3.8479999999999999</v>
      </c>
      <c r="Z64" s="214" t="n">
        <v>3.8479999999999999</v>
      </c>
      <c r="AA64" s="214" t="n">
        <v>3.8479999999999999</v>
      </c>
      <c r="AB64" s="214" t="n">
        <v>6.4420000000000002</v>
      </c>
      <c r="AC64" s="214" t="n">
        <v>6.4420000000000002</v>
      </c>
      <c r="AD64" s="582" t="n">
        <f t="shared" si="39"/>
        <v>0</v>
      </c>
    </row>
    <row r="65">
      <c r="B65" t="s">
        <v>419</v>
      </c>
      <c r="T65" s="214"/>
      <c r="U65" s="214"/>
      <c r="AD65" s="582" t="n">
        <f t="shared" si="39"/>
        <v>0</v>
      </c>
    </row>
    <row r="66">
      <c r="B66" t="s">
        <v>420</v>
      </c>
      <c r="T66" s="214"/>
      <c r="U66" s="214"/>
      <c r="AD66" s="582" t="n">
        <f t="shared" si="39"/>
        <v>0</v>
      </c>
    </row>
    <row r="67">
      <c r="B67" t="s">
        <v>421</v>
      </c>
      <c r="T67" s="214"/>
      <c r="U67" s="214"/>
      <c r="AD67" s="582" t="n">
        <f t="shared" si="39"/>
        <v>0</v>
      </c>
    </row>
    <row r="68">
      <c r="B68" t="s">
        <v>418</v>
      </c>
      <c r="T68" s="214"/>
      <c r="U68" s="214"/>
      <c r="AD68" s="582" t="n">
        <f t="shared" si="39"/>
        <v>0</v>
      </c>
    </row>
    <row r="69">
      <c r="B69" t="s">
        <v>415</v>
      </c>
      <c r="T69" s="581"/>
      <c r="U69" s="581"/>
      <c r="AD69" s="582" t="n">
        <f t="shared" si="39"/>
        <v>0</v>
      </c>
    </row>
    <row r="70">
      <c r="B70" t="s">
        <v>422</v>
      </c>
      <c r="T70" s="581"/>
      <c r="U70" s="581"/>
      <c r="AD70" s="582" t="n">
        <f t="shared" si="39"/>
        <v>0</v>
      </c>
    </row>
    <row r="71">
      <c r="B71" t="s">
        <v>423</v>
      </c>
      <c r="T71" s="214"/>
      <c r="U71" s="214"/>
      <c r="AD71" s="582" t="n">
        <f t="shared" si="39"/>
        <v>0</v>
      </c>
    </row>
    <row r="72">
      <c r="B72" t="s">
        <v>424</v>
      </c>
      <c r="T72" s="214"/>
      <c r="U72" s="214"/>
      <c r="AD72" s="582" t="n">
        <f t="shared" si="39"/>
        <v>0</v>
      </c>
    </row>
    <row r="73">
      <c r="B73" t="s">
        <v>143</v>
      </c>
      <c r="T73" s="214" t="n">
        <v>0</v>
      </c>
      <c r="U73" s="214" t="n">
        <v>0</v>
      </c>
      <c r="V73" s="214" t="n">
        <v>0</v>
      </c>
      <c r="W73" s="214" t="n">
        <v>0</v>
      </c>
      <c r="X73" s="214" t="n">
        <v>0</v>
      </c>
      <c r="Y73" s="214" t="n">
        <v>0</v>
      </c>
      <c r="Z73" s="214" t="n">
        <v>0</v>
      </c>
      <c r="AA73" s="214" t="n">
        <v>0</v>
      </c>
      <c r="AB73" s="214" t="n">
        <v>0</v>
      </c>
      <c r="AC73" s="214" t="n">
        <v>0</v>
      </c>
      <c r="AD73" s="582" t="n">
        <f t="shared" si="39"/>
        <v>0</v>
      </c>
    </row>
    <row r="74">
      <c r="B74" t="s">
        <v>425</v>
      </c>
      <c r="T74" s="214" t="n">
        <v>0.48599999999999993</v>
      </c>
      <c r="U74" s="214" t="n">
        <v>0.48599999999999993</v>
      </c>
      <c r="V74" s="214" t="n">
        <v>0.48599999999999993</v>
      </c>
      <c r="W74" s="214" t="n">
        <v>0.48599999999999993</v>
      </c>
      <c r="X74" s="214" t="n">
        <v>0</v>
      </c>
      <c r="Y74" s="214" t="n">
        <v>0</v>
      </c>
      <c r="Z74" s="214" t="n">
        <v>0</v>
      </c>
      <c r="AA74" s="214" t="n">
        <v>0</v>
      </c>
      <c r="AB74" s="214" t="n">
        <v>0</v>
      </c>
      <c r="AC74" s="214" t="n">
        <v>0</v>
      </c>
      <c r="AD74" s="582" t="n">
        <f t="shared" si="39"/>
        <v>0</v>
      </c>
    </row>
    <row r="75">
      <c r="B75" t="s">
        <v>148</v>
      </c>
      <c r="T75" s="214" t="n">
        <v>0</v>
      </c>
      <c r="U75" s="214" t="n">
        <v>0</v>
      </c>
      <c r="V75" s="214" t="n">
        <v>0</v>
      </c>
      <c r="W75" s="214" t="n">
        <v>0</v>
      </c>
      <c r="X75" s="214" t="n">
        <v>0</v>
      </c>
      <c r="Y75" s="214" t="n">
        <v>0</v>
      </c>
      <c r="Z75" s="214" t="n">
        <v>0</v>
      </c>
      <c r="AA75" s="214" t="n">
        <v>0</v>
      </c>
      <c r="AB75" s="214" t="n">
        <v>0</v>
      </c>
      <c r="AC75" s="214" t="n">
        <v>0</v>
      </c>
      <c r="AD75" s="582" t="n">
        <f t="shared" si="39"/>
        <v>0</v>
      </c>
    </row>
    <row r="76">
      <c r="B76" t="s">
        <v>415</v>
      </c>
      <c r="T76" s="214" t="n">
        <v>0.78750000000000009</v>
      </c>
      <c r="U76" s="214" t="n">
        <v>0.78750000000000009</v>
      </c>
      <c r="V76" s="214" t="n">
        <v>0.78750000000000009</v>
      </c>
      <c r="W76" s="214" t="n">
        <v>0.78750000000000009</v>
      </c>
      <c r="X76" s="214" t="n">
        <v>0</v>
      </c>
      <c r="Y76" s="214" t="n">
        <v>0</v>
      </c>
      <c r="Z76" s="214" t="n">
        <v>0</v>
      </c>
      <c r="AA76" s="214" t="n">
        <v>0</v>
      </c>
      <c r="AB76" s="214" t="n">
        <v>0</v>
      </c>
      <c r="AC76" s="214" t="n">
        <v>0</v>
      </c>
      <c r="AD76" s="582" t="n">
        <f t="shared" si="39"/>
        <v>0</v>
      </c>
    </row>
    <row r="77">
      <c r="B77" t="s">
        <v>426</v>
      </c>
      <c r="T77" s="214" t="n">
        <v>1.3125000000000002</v>
      </c>
      <c r="U77" s="214" t="n">
        <v>1.3125000000000002</v>
      </c>
      <c r="V77" s="214" t="n">
        <v>1.3125000000000002</v>
      </c>
      <c r="W77" s="214" t="n">
        <v>1.3125000000000002</v>
      </c>
      <c r="X77" s="214" t="n">
        <v>0</v>
      </c>
      <c r="Y77" s="214" t="n">
        <v>0</v>
      </c>
      <c r="Z77" s="214" t="n">
        <v>0</v>
      </c>
      <c r="AA77" s="214" t="n">
        <v>0</v>
      </c>
      <c r="AB77" s="214" t="n">
        <v>0</v>
      </c>
      <c r="AC77" s="214" t="n">
        <v>0</v>
      </c>
      <c r="AD77" s="582" t="n">
        <f t="shared" si="39"/>
        <v>0</v>
      </c>
    </row>
    <row r="78">
      <c r="B78" t="s">
        <v>427</v>
      </c>
      <c r="T78" s="214" t="n">
        <v>8.4</v>
      </c>
      <c r="U78" s="214" t="n">
        <v>8.4</v>
      </c>
      <c r="V78" s="214" t="n">
        <v>8.4</v>
      </c>
      <c r="W78" s="214" t="n">
        <v>8.4</v>
      </c>
      <c r="X78" s="214" t="n">
        <v>0.2</v>
      </c>
      <c r="Y78" s="214" t="n">
        <v>0.2</v>
      </c>
      <c r="Z78" s="214" t="n">
        <v>0.2</v>
      </c>
      <c r="AA78" s="214" t="n">
        <v>0.2</v>
      </c>
      <c r="AB78" s="214" t="n">
        <v>0</v>
      </c>
      <c r="AC78" s="214" t="n">
        <v>0</v>
      </c>
      <c r="AD78" s="582" t="n">
        <f t="shared" si="39"/>
        <v>0</v>
      </c>
    </row>
    <row r="79">
      <c r="B79" t="s">
        <v>428</v>
      </c>
      <c r="T79" s="214" t="n">
        <v>0</v>
      </c>
      <c r="U79" s="214" t="n">
        <v>0</v>
      </c>
      <c r="V79" s="214" t="n">
        <v>0</v>
      </c>
      <c r="W79" s="214" t="n">
        <v>0</v>
      </c>
      <c r="X79" s="214" t="n">
        <v>0</v>
      </c>
      <c r="Y79" s="214" t="n">
        <v>0</v>
      </c>
      <c r="Z79" s="214" t="n">
        <v>0</v>
      </c>
      <c r="AA79" s="214" t="n">
        <v>0</v>
      </c>
      <c r="AB79" s="214" t="n">
        <v>0</v>
      </c>
      <c r="AC79" s="214" t="n">
        <v>0</v>
      </c>
      <c r="AD79" s="582" t="n">
        <f t="shared" si="39"/>
        <v>0</v>
      </c>
    </row>
    <row r="80">
      <c r="B80" t="s">
        <v>312</v>
      </c>
      <c r="T80" s="214" t="n">
        <v>12.362</v>
      </c>
      <c r="U80" s="214" t="n">
        <v>12.362</v>
      </c>
      <c r="V80" s="214" t="n">
        <v>12.362</v>
      </c>
      <c r="W80" s="214" t="n">
        <v>12.362</v>
      </c>
      <c r="X80" s="214" t="n">
        <v>-0.67500000000000004</v>
      </c>
      <c r="Y80" s="214" t="n">
        <v>-0.67500000000000004</v>
      </c>
      <c r="Z80" s="214" t="n">
        <v>-0.67500000000000004</v>
      </c>
      <c r="AA80" s="214" t="n">
        <v>-0.67500000000000004</v>
      </c>
      <c r="AB80" s="214" t="n">
        <v>0</v>
      </c>
      <c r="AC80" s="214" t="n">
        <v>0</v>
      </c>
      <c r="AD80" s="582" t="n">
        <f t="shared" si="39"/>
        <v>0</v>
      </c>
    </row>
    <row r="81">
      <c r="B81" t="s">
        <v>429</v>
      </c>
      <c r="T81" s="214"/>
      <c r="U81" s="214"/>
      <c r="AD81" s="582" t="n">
        <f t="shared" si="39"/>
        <v>0</v>
      </c>
    </row>
    <row r="82">
      <c r="B82" t="s">
        <v>430</v>
      </c>
      <c r="T82" s="214" t="n">
        <v>12.726000000000001</v>
      </c>
      <c r="U82" s="214" t="n">
        <v>12.726000000000001</v>
      </c>
      <c r="V82" s="214" t="n">
        <v>12.726000000000001</v>
      </c>
      <c r="W82" s="214" t="n">
        <v>12.726000000000001</v>
      </c>
      <c r="X82" s="214" t="n">
        <v>1.365</v>
      </c>
      <c r="Y82" s="214" t="n">
        <v>1.365</v>
      </c>
      <c r="Z82" s="214" t="n">
        <v>1.365</v>
      </c>
      <c r="AA82" s="214" t="n">
        <v>1.365</v>
      </c>
      <c r="AB82" s="214" t="n">
        <v>-0.90100000000000025</v>
      </c>
      <c r="AC82" s="214" t="n">
        <v>-0.90100000000000025</v>
      </c>
      <c r="AD82" s="582" t="n">
        <f t="shared" si="39"/>
        <v>0</v>
      </c>
    </row>
    <row r="83">
      <c r="B83" t="s">
        <v>199</v>
      </c>
      <c r="T83" s="212" t="n">
        <v>98.073999999999998</v>
      </c>
      <c r="U83" s="582" t="n">
        <v>83.295999999999992</v>
      </c>
      <c r="V83" s="212" t="n">
        <v>75.782000000000011</v>
      </c>
      <c r="W83" s="212" t="n">
        <v>75.782000000000011</v>
      </c>
      <c r="X83" s="212" t="n">
        <v>84.266000000000005</v>
      </c>
      <c r="Y83" s="212" t="n">
        <v>84.266000000000005</v>
      </c>
      <c r="Z83" s="212" t="n">
        <v>84.266000000000005</v>
      </c>
      <c r="AA83" s="212" t="n">
        <v>84.266000000000005</v>
      </c>
      <c r="AB83" s="212" t="n">
        <v>91.364999999999995</v>
      </c>
      <c r="AC83" s="212" t="n">
        <v>91.364999999999995</v>
      </c>
      <c r="AD83" s="582" t="n">
        <f t="shared" si="39"/>
        <v>8.7780000000000058</v>
      </c>
    </row>
    <row r="84">
      <c r="AD84" s="582"/>
    </row>
  </sheetData>
  <mergeCells count="14">
    <mergeCell ref="W8:AG8"/>
    <mergeCell ref="Q9:T9"/>
    <mergeCell ref="B1:AC1"/>
    <mergeCell ref="B44:C44"/>
    <mergeCell ref="B28:C28"/>
    <mergeCell ref="B8:C10"/>
    <mergeCell ref="I9:L9"/>
    <mergeCell ref="E9:H9"/>
    <mergeCell ref="B35:C35"/>
    <mergeCell ref="Y9:AB9"/>
    <mergeCell ref="M9:P9"/>
    <mergeCell ref="B2:AC6"/>
    <mergeCell ref="D8:V8"/>
    <mergeCell ref="AC9:AF9"/>
  </mergeCells>
  <pageMargins left="0.7" right="0.7" top="0.75" bottom="0.75" header="0.3" footer="0.3"/>
  <pageSetup orientation="portrait"/>
  <drawing r:id="rId1"/>
  <legacyDrawing r:id="rIdvml"/>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A6" zoomScale="90" zoomScaleNormal="90" workbookViewId="0">
      <pane xSplit="3" ySplit="4" topLeftCell="I10" activePane="bottomRight" state="frozen"/>
      <selection activeCell="A6" sqref="A6"/>
      <selection pane="topRight" activeCell="D6" sqref="D6"/>
      <selection pane="bottomLeft" activeCell="A10" sqref="A10"/>
      <selection pane="bottomRight" activeCell="W29" sqref="W29"/>
    </sheetView>
  </sheetViews>
  <sheetFormatPr defaultRowHeight="15.0" baseColWidth="10"/>
  <cols>
    <col min="2" max="2" width="31.81640625" hidden="0" customWidth="1"/>
    <col min="6" max="6" width="9" hidden="0" customWidth="1"/>
    <col min="7" max="7" width="10.1796875" hidden="0" customWidth="1"/>
    <col min="8" max="8" width="7.453125" hidden="0" customWidth="1"/>
    <col min="9" max="9" width="7.453125" hidden="0" customWidth="1"/>
    <col min="10" max="10" width="7.453125" hidden="0" customWidth="1"/>
    <col min="11" max="11" width="7.453125" hidden="0" customWidth="1"/>
    <col min="13" max="13" width="8.453125" hidden="0" customWidth="1"/>
    <col min="14" max="14" width="9.1796875" hidden="0" customWidth="1"/>
    <col min="15" max="15" width="9.1796875" hidden="0" customWidth="1"/>
    <col min="16" max="16" width="9.1796875" hidden="0" customWidth="1"/>
    <col min="17" max="17" width="9.1796875" hidden="0" customWidth="1"/>
    <col min="18" max="18" width="9.1796875" hidden="0" customWidth="1"/>
    <col min="19" max="19" width="9.1796875" hidden="0" customWidth="1"/>
    <col min="20" max="20" width="9.1796875" hidden="0" customWidth="1"/>
    <col min="21" max="21" width="9.1796875" hidden="0" customWidth="1"/>
    <col min="22" max="22" width="9.1796875" hidden="0" customWidth="1"/>
    <col min="23" max="23" width="9.1796875" hidden="0" customWidth="1"/>
    <col min="24" max="24" width="9.1796875" hidden="0" customWidth="1"/>
    <col min="25" max="25" width="9.1796875" hidden="0" customWidth="1"/>
    <col min="26" max="26" width="9.1796875" hidden="0" customWidth="1"/>
    <col min="27" max="27" width="9.1796875" hidden="0" customWidth="1"/>
    <col min="28" max="28" width="13" hidden="0" customWidth="1"/>
  </cols>
  <sheetData>
    <row r="1">
      <c r="B1" s="224" t="s">
        <v>54</v>
      </c>
      <c r="C1" s="224"/>
      <c r="D1" s="224"/>
      <c r="E1" s="224"/>
      <c r="F1" s="224"/>
      <c r="G1" s="224"/>
      <c r="H1" s="224"/>
      <c r="I1" s="224"/>
      <c r="J1" s="224"/>
      <c r="K1" s="224"/>
      <c r="L1" s="224"/>
      <c r="M1" s="224"/>
      <c r="N1" s="224"/>
      <c r="O1" s="224"/>
      <c r="P1" s="224"/>
      <c r="Q1" s="224"/>
      <c r="R1" s="224"/>
      <c r="S1" s="224"/>
      <c r="T1" s="224"/>
      <c r="U1" s="224"/>
      <c r="V1" s="224"/>
      <c r="W1" s="224"/>
      <c r="X1" s="224"/>
      <c r="Y1" s="224"/>
      <c r="Z1" s="224"/>
      <c r="AA1" s="224"/>
      <c r="AB1" s="224"/>
      <c r="AC1" s="224"/>
      <c r="AD1" s="224"/>
      <c r="AE1" s="224"/>
      <c r="AF1" s="224"/>
      <c r="AG1" s="224"/>
    </row>
    <row r="2" ht="14.25" customHeight="1">
      <c r="B2" s="97" t="s">
        <v>863</v>
      </c>
      <c r="C2" s="97"/>
      <c r="D2" s="97"/>
      <c r="E2" s="97"/>
      <c r="F2" s="97"/>
      <c r="G2" s="97"/>
      <c r="H2" s="97"/>
      <c r="I2" s="97"/>
      <c r="J2" s="97"/>
      <c r="K2" s="97"/>
      <c r="L2" s="97"/>
      <c r="M2" s="97"/>
      <c r="N2" s="97"/>
      <c r="O2" s="97"/>
      <c r="P2" s="97"/>
      <c r="Q2" s="97"/>
      <c r="R2" s="97"/>
      <c r="S2" s="97"/>
      <c r="T2" s="97"/>
      <c r="U2" s="97"/>
      <c r="V2" s="624" t="s">
        <v>916</v>
      </c>
      <c r="W2" s="624"/>
      <c r="X2" s="624"/>
      <c r="Y2" s="624"/>
      <c r="Z2" s="624"/>
      <c r="AA2" s="624"/>
      <c r="AB2" s="624"/>
      <c r="AC2" s="675"/>
      <c r="AD2" s="675"/>
      <c r="AE2" s="675"/>
      <c r="AF2" s="675"/>
      <c r="AG2" s="675"/>
    </row>
    <row r="3" ht="59.9" customHeight="1">
      <c r="B3" s="97"/>
      <c r="C3" s="97"/>
      <c r="D3" s="97"/>
      <c r="E3" s="97"/>
      <c r="F3" s="97"/>
      <c r="G3" s="97"/>
      <c r="H3" s="97"/>
      <c r="I3" s="97"/>
      <c r="J3" s="97"/>
      <c r="K3" s="97"/>
      <c r="L3" s="97"/>
      <c r="M3" s="97"/>
      <c r="N3" s="97"/>
      <c r="O3" s="97"/>
      <c r="P3" s="97"/>
      <c r="Q3" s="97"/>
      <c r="R3" s="97"/>
      <c r="S3" s="97"/>
      <c r="T3" s="97"/>
      <c r="U3" s="97"/>
      <c r="V3" s="624"/>
      <c r="W3" s="624"/>
      <c r="X3" s="624"/>
      <c r="Y3" s="624"/>
      <c r="Z3" s="624"/>
      <c r="AA3" s="624"/>
      <c r="AB3" s="624"/>
      <c r="AC3" s="675"/>
      <c r="AD3" s="675"/>
      <c r="AE3" s="675"/>
      <c r="AF3" s="675"/>
      <c r="AG3" s="675"/>
    </row>
    <row r="4" ht="88.5" customHeight="1">
      <c r="B4" s="97"/>
      <c r="C4" s="97"/>
      <c r="D4" s="97"/>
      <c r="E4" s="97"/>
      <c r="F4" s="97"/>
      <c r="G4" s="97"/>
      <c r="H4" s="97"/>
      <c r="I4" s="97"/>
      <c r="J4" s="97"/>
      <c r="K4" s="97"/>
      <c r="L4" s="97"/>
      <c r="M4" s="97"/>
      <c r="N4" s="97"/>
      <c r="O4" s="97"/>
      <c r="P4" s="97"/>
      <c r="Q4" s="97"/>
      <c r="R4" s="97"/>
      <c r="S4" s="97"/>
      <c r="T4" s="97"/>
      <c r="U4" s="97"/>
      <c r="V4" s="624"/>
      <c r="W4" s="624"/>
      <c r="X4" s="624"/>
      <c r="Y4" s="624"/>
      <c r="Z4" s="624"/>
      <c r="AA4" s="624"/>
      <c r="AB4" s="624"/>
      <c r="AC4" s="675"/>
      <c r="AD4" s="675"/>
      <c r="AE4" s="675"/>
      <c r="AF4" s="675"/>
      <c r="AG4" s="675"/>
    </row>
    <row r="5" ht="33" customHeight="1">
      <c r="B5" s="675"/>
      <c r="C5" s="675"/>
      <c r="D5" s="675"/>
      <c r="E5" s="675"/>
      <c r="F5" s="675"/>
      <c r="G5" s="675"/>
      <c r="H5" s="675"/>
      <c r="I5" s="675"/>
      <c r="J5" s="675"/>
      <c r="K5" s="675"/>
      <c r="L5" s="675"/>
      <c r="M5" s="675"/>
      <c r="N5" s="675"/>
      <c r="O5" s="675"/>
      <c r="P5" s="675"/>
      <c r="Q5" s="675"/>
      <c r="R5" s="675"/>
      <c r="S5" s="675"/>
      <c r="T5" s="675"/>
      <c r="U5" s="675"/>
      <c r="V5" s="675"/>
      <c r="W5" s="675"/>
      <c r="X5" s="675"/>
      <c r="Y5" s="675"/>
      <c r="Z5" s="675"/>
      <c r="AA5" s="675"/>
      <c r="AB5" s="675"/>
      <c r="AC5" s="675"/>
      <c r="AD5" s="675"/>
      <c r="AE5" s="675"/>
      <c r="AF5" s="675"/>
      <c r="AG5" s="675"/>
    </row>
    <row r="6">
      <c r="B6" s="675"/>
      <c r="C6" s="675"/>
      <c r="D6" s="675"/>
      <c r="E6" s="675"/>
      <c r="F6" s="675"/>
      <c r="G6" s="675"/>
      <c r="H6" s="675"/>
      <c r="I6" s="675"/>
      <c r="J6" s="675"/>
      <c r="K6" s="675"/>
      <c r="L6" s="675"/>
      <c r="M6" s="675"/>
      <c r="N6" s="675"/>
      <c r="O6" s="675"/>
      <c r="P6" s="675"/>
      <c r="Q6" s="675"/>
      <c r="R6" s="675"/>
      <c r="S6" s="675"/>
      <c r="T6" s="675"/>
      <c r="U6" s="675"/>
      <c r="V6" s="675"/>
      <c r="W6" s="675"/>
      <c r="X6" s="675"/>
      <c r="Y6" s="675"/>
      <c r="Z6" s="675"/>
      <c r="AA6" s="675"/>
      <c r="AB6" s="675"/>
      <c r="AC6" s="675"/>
      <c r="AD6" s="675"/>
      <c r="AE6" s="675"/>
      <c r="AF6" s="675"/>
      <c r="AG6" s="675"/>
    </row>
    <row r="7" ht="14.9" customHeight="1">
      <c r="B7" s="226" t="s">
        <v>405</v>
      </c>
      <c r="C7" s="227"/>
      <c r="D7" s="230" t="s">
        <v>280</v>
      </c>
      <c r="E7" s="242"/>
      <c r="F7" s="242"/>
      <c r="G7" s="242"/>
      <c r="H7" s="242"/>
      <c r="I7" s="242"/>
      <c r="J7" s="242"/>
      <c r="K7" s="242"/>
      <c r="L7" s="242"/>
      <c r="M7" s="242"/>
      <c r="N7" s="242"/>
      <c r="O7" s="242"/>
      <c r="P7" s="242"/>
      <c r="Q7" s="242"/>
      <c r="R7" s="242"/>
      <c r="S7" s="242"/>
      <c r="T7" s="242"/>
      <c r="U7" s="242"/>
      <c r="V7" s="231"/>
      <c r="W7" s="346" t="s">
        <v>281</v>
      </c>
      <c r="X7" s="347"/>
      <c r="Y7" s="347"/>
      <c r="Z7" s="347"/>
      <c r="AA7" s="347"/>
      <c r="AB7" s="347"/>
      <c r="AC7" s="347"/>
      <c r="AD7" s="347"/>
      <c r="AE7" s="347"/>
      <c r="AF7" s="347"/>
      <c r="AG7" s="347"/>
    </row>
    <row r="8">
      <c r="B8" s="228"/>
      <c r="C8" s="243"/>
      <c r="D8" s="179" t="n">
        <v>2018</v>
      </c>
      <c r="E8" s="179" t="n">
        <v>2019</v>
      </c>
      <c r="F8" s="235"/>
      <c r="G8" s="235"/>
      <c r="H8" s="236"/>
      <c r="I8" s="179" t="n">
        <v>2020</v>
      </c>
      <c r="J8" s="235"/>
      <c r="K8" s="235"/>
      <c r="L8" s="235"/>
      <c r="M8" s="179" t="n">
        <v>2021</v>
      </c>
      <c r="N8" s="235"/>
      <c r="O8" s="235"/>
      <c r="P8" s="235"/>
      <c r="Q8" s="179" t="n">
        <v>2022</v>
      </c>
      <c r="R8" s="180"/>
      <c r="S8" s="180"/>
      <c r="T8" s="236"/>
      <c r="U8" s="315"/>
      <c r="V8" s="315" t="n">
        <v>2023</v>
      </c>
      <c r="W8" s="625"/>
      <c r="X8" s="285"/>
      <c r="Y8" s="232" t="n">
        <v>2024</v>
      </c>
      <c r="Z8" s="318"/>
      <c r="AA8" s="318"/>
      <c r="AB8" s="234"/>
      <c r="AC8" s="232" t="n">
        <v>2025</v>
      </c>
      <c r="AD8" s="318"/>
      <c r="AE8" s="318"/>
      <c r="AF8" s="234"/>
      <c r="AG8" s="564" t="n">
        <v>2026</v>
      </c>
      <c r="AH8" s="261"/>
      <c r="AI8" s="261"/>
      <c r="AJ8" s="261"/>
    </row>
    <row r="9">
      <c r="B9" s="228"/>
      <c r="C9" s="243"/>
      <c r="D9" s="195" t="s">
        <v>282</v>
      </c>
      <c r="E9" s="195" t="s">
        <v>283</v>
      </c>
      <c r="F9" s="191" t="s">
        <v>284</v>
      </c>
      <c r="G9" s="191" t="s">
        <v>238</v>
      </c>
      <c r="H9" s="192" t="s">
        <v>282</v>
      </c>
      <c r="I9" s="191" t="s">
        <v>283</v>
      </c>
      <c r="J9" s="191" t="s">
        <v>284</v>
      </c>
      <c r="K9" s="191" t="s">
        <v>238</v>
      </c>
      <c r="L9" s="191" t="s">
        <v>282</v>
      </c>
      <c r="M9" s="195" t="s">
        <v>283</v>
      </c>
      <c r="N9" s="191" t="s">
        <v>284</v>
      </c>
      <c r="O9" s="191" t="s">
        <v>238</v>
      </c>
      <c r="P9" s="191" t="s">
        <v>282</v>
      </c>
      <c r="Q9" s="195" t="s">
        <v>283</v>
      </c>
      <c r="R9" s="191" t="s">
        <v>284</v>
      </c>
      <c r="S9" s="191" t="s">
        <v>238</v>
      </c>
      <c r="T9" s="192" t="s">
        <v>282</v>
      </c>
      <c r="U9" s="191" t="s">
        <v>283</v>
      </c>
      <c r="V9" s="312" t="s">
        <v>284</v>
      </c>
      <c r="W9" s="295" t="s">
        <v>238</v>
      </c>
      <c r="X9" s="296" t="s">
        <v>282</v>
      </c>
      <c r="Y9" s="294" t="s">
        <v>283</v>
      </c>
      <c r="Z9" s="292" t="s">
        <v>284</v>
      </c>
      <c r="AA9" s="295" t="s">
        <v>238</v>
      </c>
      <c r="AB9" s="295" t="s">
        <v>282</v>
      </c>
      <c r="AC9" s="294" t="s">
        <v>283</v>
      </c>
      <c r="AD9" s="292" t="s">
        <v>284</v>
      </c>
      <c r="AE9" s="295" t="s">
        <v>238</v>
      </c>
      <c r="AF9" s="295" t="s">
        <v>282</v>
      </c>
      <c r="AG9" s="294" t="s">
        <v>283</v>
      </c>
      <c r="AH9" s="273"/>
      <c r="AI9" s="247"/>
      <c r="AJ9" s="247"/>
    </row>
    <row r="10">
      <c r="B10" s="639" t="s">
        <v>101</v>
      </c>
      <c r="C10" s="539" t="s">
        <v>431</v>
      </c>
      <c r="D10" s="649" t="n">
        <f>'Haver Pivoted'!GO13</f>
        <v>589.5</v>
      </c>
      <c r="E10" s="650" t="n">
        <f>'Haver Pivoted'!GP13</f>
        <v>598.70000000000005</v>
      </c>
      <c r="F10" s="650" t="n">
        <f>'Haver Pivoted'!GQ13</f>
        <v>614.4</v>
      </c>
      <c r="G10" s="650" t="n">
        <f>'Haver Pivoted'!GR13</f>
        <v>622.4</v>
      </c>
      <c r="H10" s="650" t="n">
        <f>'Haver Pivoted'!GS13</f>
        <v>620.70000000000005</v>
      </c>
      <c r="I10" s="650" t="n">
        <f>'Haver Pivoted'!GT13</f>
        <v>606.6</v>
      </c>
      <c r="J10" s="650" t="n">
        <f>'Haver Pivoted'!GU13</f>
        <v>654.70000000000005</v>
      </c>
      <c r="K10" s="650" t="n">
        <f>'Haver Pivoted'!GV13</f>
        <v>690.7</v>
      </c>
      <c r="L10" s="650" t="n">
        <f>'Haver Pivoted'!GW13</f>
        <v>678.3</v>
      </c>
      <c r="M10" s="650" t="n">
        <f>'Haver Pivoted'!GX13</f>
        <v>704.4</v>
      </c>
      <c r="N10" s="650" t="n">
        <f>'Haver Pivoted'!GY13</f>
        <v>744.8</v>
      </c>
      <c r="O10" s="650" t="n">
        <f>'Haver Pivoted'!GZ13</f>
        <v>748.2</v>
      </c>
      <c r="P10" s="650" t="n">
        <f>'Haver Pivoted'!HA13</f>
        <v>745</v>
      </c>
      <c r="Q10" s="650" t="n">
        <f>'Haver Pivoted'!HB13</f>
        <v>763.1</v>
      </c>
      <c r="R10" s="650" t="n">
        <f>'Haver Pivoted'!HC13</f>
        <v>789.5</v>
      </c>
      <c r="S10" s="651" t="n">
        <f>'Haver Pivoted'!HD13</f>
        <v>786.1</v>
      </c>
      <c r="T10" s="637" t="n">
        <f>'Haver Pivoted'!HE13</f>
        <v>796.2</v>
      </c>
      <c r="U10" s="630" t="n">
        <f>'Haver Pivoted'!HF13</f>
        <v>839.4</v>
      </c>
      <c r="V10" s="630" t="n">
        <f>'Haver Pivoted'!HG13</f>
        <v>878.5</v>
      </c>
      <c r="W10" s="318"/>
      <c r="X10" s="318"/>
      <c r="Y10" s="318"/>
      <c r="Z10" s="318"/>
      <c r="AA10" s="318"/>
      <c r="AB10" s="318"/>
      <c r="AC10" s="233"/>
      <c r="AD10" s="361"/>
      <c r="AE10" s="361"/>
      <c r="AF10" s="361"/>
      <c r="AG10" s="361"/>
      <c r="AH10" t="s">
        <v>1886</v>
      </c>
    </row>
    <row r="11">
      <c r="B11" s="309" t="s">
        <v>432</v>
      </c>
      <c r="C11" s="261" t="s">
        <v>339</v>
      </c>
      <c r="D11" s="671" t="n">
        <f>'Haver Pivoted'!GO40</f>
        <v>390.53500000000003</v>
      </c>
      <c r="E11" s="627" t="n">
        <f>'Haver Pivoted'!GP40</f>
        <v>407.62099999999998</v>
      </c>
      <c r="F11" s="627" t="n">
        <f>'Haver Pivoted'!GQ40</f>
        <v>416.459</v>
      </c>
      <c r="G11" s="627" t="n">
        <f>'Haver Pivoted'!GR40</f>
        <v>418.661</v>
      </c>
      <c r="H11" s="627" t="n">
        <f>'Haver Pivoted'!GS40</f>
        <v>411.69499999999999</v>
      </c>
      <c r="I11" s="627" t="n">
        <f>'Haver Pivoted'!GT40</f>
        <v>428.30799999999999</v>
      </c>
      <c r="J11" s="627" t="n">
        <f>'Haver Pivoted'!GU40</f>
        <v>506.81599999999997</v>
      </c>
      <c r="K11" s="627" t="n">
        <f>'Haver Pivoted'!GV40</f>
        <v>484.78</v>
      </c>
      <c r="L11" s="627" t="n">
        <f>'Haver Pivoted'!GW40</f>
        <v>500.25799999999998</v>
      </c>
      <c r="M11" s="627" t="n">
        <f>'Haver Pivoted'!GX40</f>
        <v>509.42099999999999</v>
      </c>
      <c r="N11" s="627" t="n">
        <f>'Haver Pivoted'!GY40</f>
        <v>527.01700000000005</v>
      </c>
      <c r="O11" s="627" t="n">
        <f>'Haver Pivoted'!GZ40</f>
        <v>542.85299999999995</v>
      </c>
      <c r="P11" s="627" t="n">
        <f>'Haver Pivoted'!HA40</f>
        <v>553.86500000000001</v>
      </c>
      <c r="Q11" s="627" t="n">
        <f>'Haver Pivoted'!HB40</f>
        <v>592.26700000000005</v>
      </c>
      <c r="R11" s="627" t="n">
        <f>'Haver Pivoted'!HC40</f>
        <v>590.13</v>
      </c>
      <c r="S11" s="628" t="n">
        <f>'Haver Pivoted'!HD40</f>
        <v>605.63699999999994</v>
      </c>
      <c r="T11" s="628" t="n">
        <f>'Haver Pivoted'!HE40</f>
        <v>604.82500000000005</v>
      </c>
      <c r="U11" s="628" t="n">
        <f>'Haver Pivoted'!HF40</f>
        <v>627.72799999999995</v>
      </c>
      <c r="V11" s="628" t="n">
        <f>'Haver Pivoted'!HG40</f>
        <v>636.476</v>
      </c>
      <c r="W11" s="361"/>
      <c r="X11" s="361"/>
      <c r="Y11" s="361"/>
      <c r="Z11" s="361"/>
      <c r="AA11" s="361"/>
      <c r="AB11" s="361"/>
      <c r="AC11" s="361"/>
      <c r="AD11" s="361"/>
      <c r="AE11" s="361"/>
      <c r="AF11" s="361"/>
      <c r="AG11" s="361"/>
    </row>
    <row r="12" ht="27.65" customHeight="1">
      <c r="B12" s="590" t="s">
        <v>897</v>
      </c>
      <c r="C12" s="64"/>
      <c r="D12" s="674" t="n">
        <f t="shared" ref="D12:N12" si="0">D11/D10</f>
        <v>0.66248515691263787</v>
      </c>
      <c r="E12" s="657" t="n">
        <f t="shared" si="0"/>
        <v>0.68084349423751456</v>
      </c>
      <c r="F12" s="657" t="n">
        <f t="shared" si="0"/>
        <v>0.67783040364583336</v>
      </c>
      <c r="G12" s="657" t="n">
        <f t="shared" si="0"/>
        <v>0.6726558483290489</v>
      </c>
      <c r="H12" s="657" t="n">
        <f t="shared" si="0"/>
        <v>0.66327533429998387</v>
      </c>
      <c r="I12" s="657" t="n">
        <f t="shared" si="0"/>
        <v>0.70607978898780077</v>
      </c>
      <c r="J12" s="657" t="n">
        <f t="shared" si="0"/>
        <v>0.77411944402016186</v>
      </c>
      <c r="K12" s="657" t="n">
        <f t="shared" si="0"/>
        <v>0.70186767047922394</v>
      </c>
      <c r="L12" s="657" t="n">
        <f t="shared" si="0"/>
        <v>0.73751732271856119</v>
      </c>
      <c r="M12" s="657" t="n">
        <f t="shared" si="0"/>
        <v>0.72319846678023847</v>
      </c>
      <c r="N12" s="657" t="n">
        <f t="shared" si="0"/>
        <v>0.70759532760472621</v>
      </c>
      <c r="O12" s="657" t="n">
        <f t="shared" ref="O12:T12" si="1">O11/O10</f>
        <v>0.72554530874097822</v>
      </c>
      <c r="P12" s="657" t="n">
        <f t="shared" si="1"/>
        <v>0.74344295302013419</v>
      </c>
      <c r="Q12" s="657" t="n">
        <f t="shared" si="1"/>
        <v>0.77613287904599659</v>
      </c>
      <c r="R12" s="657" t="n">
        <f t="shared" si="1"/>
        <v>0.74747308423052561</v>
      </c>
      <c r="S12" s="652" t="n">
        <f t="shared" si="1"/>
        <v>0.77043251494720766</v>
      </c>
      <c r="T12" s="652" t="n">
        <f t="shared" si="1"/>
        <v>0.75963953780457172</v>
      </c>
      <c r="U12" s="652" t="n">
        <f t="shared" ref="U12:V12" si="2">U11/U10</f>
        <v>0.74782940195377645</v>
      </c>
      <c r="V12" s="634" t="n">
        <f t="shared" si="2"/>
        <v>0.72450313033579961</v>
      </c>
      <c r="W12" s="677" t="n">
        <v>0.72</v>
      </c>
      <c r="X12" s="677" t="n">
        <v>0.71499999999999997</v>
      </c>
      <c r="Y12" s="677" t="n">
        <v>0.71</v>
      </c>
      <c r="Z12" s="677" t="n">
        <f t="shared" ref="Z12" si="3">Y12</f>
        <v>0.71</v>
      </c>
      <c r="AA12" s="677" t="n">
        <f t="shared" ref="AA12" si="4">Z12</f>
        <v>0.71</v>
      </c>
      <c r="AB12" s="677" t="n">
        <f>AA12</f>
        <v>0.71</v>
      </c>
      <c r="AC12" s="677" t="n">
        <f t="shared" ref="AC12" si="5">AB12</f>
        <v>0.71</v>
      </c>
      <c r="AD12" s="677" t="n">
        <f t="shared" ref="AD12" si="6">AC12</f>
        <v>0.71</v>
      </c>
      <c r="AE12" s="677" t="n">
        <f t="shared" ref="AE12" si="7">AD12</f>
        <v>0.71</v>
      </c>
      <c r="AF12" s="677" t="n">
        <f t="shared" ref="AF12" si="8">AE12</f>
        <v>0.71</v>
      </c>
      <c r="AG12" s="677" t="n">
        <f t="shared" ref="AG12" si="9">AF12</f>
        <v>0.71</v>
      </c>
    </row>
    <row r="13" ht="27.65" customHeight="1">
      <c r="O13" s="63"/>
      <c r="P13" s="63"/>
      <c r="Q13" s="63"/>
      <c r="R13" s="63"/>
      <c r="S13" s="63"/>
      <c r="T13" s="63"/>
      <c r="U13" s="629"/>
      <c r="V13" s="629"/>
      <c r="W13" s="629"/>
      <c r="X13" s="629"/>
      <c r="Y13" s="629"/>
      <c r="Z13" s="629"/>
      <c r="AA13" s="629"/>
      <c r="AB13" s="629"/>
      <c r="AC13" s="629"/>
      <c r="AD13" s="629"/>
      <c r="AE13" s="629"/>
      <c r="AF13" s="629"/>
      <c r="AG13" s="629"/>
      <c r="AH13" s="63"/>
    </row>
    <row r="14">
      <c r="O14" s="63"/>
      <c r="P14" s="261"/>
      <c r="Q14" s="63"/>
      <c r="R14" s="63"/>
      <c r="S14" s="63"/>
      <c r="T14" s="627"/>
      <c r="U14" s="247"/>
      <c r="V14" s="247"/>
      <c r="W14" s="247"/>
      <c r="X14" s="247"/>
      <c r="Y14" s="247"/>
      <c r="Z14" s="247"/>
      <c r="AA14" s="247"/>
      <c r="AB14" s="247"/>
      <c r="AC14" s="247"/>
      <c r="AD14" s="247"/>
      <c r="AE14" s="247"/>
      <c r="AF14" s="247"/>
      <c r="AG14" s="247"/>
      <c r="AH14" s="63"/>
    </row>
    <row r="15">
      <c r="B15" s="578" t="s">
        <v>352</v>
      </c>
      <c r="O15" s="63"/>
      <c r="P15" s="261"/>
      <c r="Q15" s="63"/>
      <c r="R15" s="63"/>
      <c r="S15" s="63"/>
      <c r="T15" s="627"/>
      <c r="U15" s="247"/>
      <c r="V15" s="247"/>
      <c r="W15" s="247"/>
      <c r="X15" s="247"/>
      <c r="Y15" s="247"/>
      <c r="Z15" s="247"/>
      <c r="AA15" s="247"/>
      <c r="AB15" s="247"/>
      <c r="AC15" s="247"/>
      <c r="AD15" s="247"/>
      <c r="AE15" s="247"/>
      <c r="AF15" s="247"/>
      <c r="AG15" s="247"/>
      <c r="AH15" s="63"/>
    </row>
    <row r="16" ht="25.4" customHeight="1">
      <c r="B16" s="643" t="s">
        <v>433</v>
      </c>
      <c r="C16" s="641" t="n">
        <v>2020</v>
      </c>
      <c r="D16" s="641" t="n">
        <v>2021</v>
      </c>
      <c r="E16" s="641" t="n">
        <v>2022</v>
      </c>
      <c r="F16" s="641" t="n">
        <v>2023</v>
      </c>
      <c r="G16" s="641" t="n">
        <v>2024</v>
      </c>
      <c r="H16" s="641" t="n">
        <v>2025</v>
      </c>
      <c r="I16" s="641" t="n">
        <v>2026</v>
      </c>
      <c r="J16" s="642" t="n">
        <v>2027</v>
      </c>
      <c r="O16" s="63"/>
      <c r="P16" s="261"/>
      <c r="Q16" s="63"/>
      <c r="R16" s="63"/>
      <c r="S16" s="63"/>
      <c r="T16" s="629"/>
      <c r="U16" s="629"/>
      <c r="V16" s="629"/>
      <c r="W16" s="629"/>
      <c r="X16" s="629"/>
      <c r="Y16" s="629"/>
      <c r="Z16" s="629"/>
      <c r="AA16" s="629"/>
      <c r="AB16" s="629"/>
      <c r="AC16" s="629"/>
      <c r="AD16" s="629"/>
      <c r="AE16" s="629"/>
      <c r="AF16" s="629"/>
      <c r="AG16" s="629"/>
      <c r="AH16" s="63"/>
    </row>
    <row r="17" ht="31.5" customHeight="1">
      <c r="B17" s="673" t="s">
        <v>1904</v>
      </c>
      <c r="C17" s="277" t="n">
        <v>458.46800000000002</v>
      </c>
      <c r="D17" s="291" t="n">
        <v>520.58799999999997</v>
      </c>
      <c r="E17" s="291" t="n">
        <v>591.94899999999996</v>
      </c>
      <c r="F17" s="291" t="n">
        <v>594.28700000000003</v>
      </c>
      <c r="G17" s="291" t="n">
        <v>538.49199999999996</v>
      </c>
      <c r="H17" s="291" t="n">
        <v>536.51199999999994</v>
      </c>
      <c r="I17" s="291" t="n">
        <v>574.03399999999999</v>
      </c>
      <c r="J17" s="291" t="n">
        <v>613.12400000000002</v>
      </c>
      <c r="K17" s="291"/>
      <c r="O17" s="63"/>
      <c r="P17" s="63"/>
      <c r="Q17" s="63"/>
      <c r="R17" s="63"/>
      <c r="S17" s="63"/>
      <c r="T17" s="63"/>
      <c r="U17" s="63"/>
      <c r="V17" s="63"/>
      <c r="W17" s="63"/>
      <c r="X17" s="63"/>
      <c r="Y17" s="63"/>
      <c r="Z17" s="63"/>
      <c r="AA17" s="63"/>
      <c r="AB17" s="63"/>
      <c r="AC17" s="63"/>
      <c r="AD17" s="63"/>
      <c r="AE17" s="63"/>
      <c r="AF17" s="63"/>
      <c r="AG17" s="63"/>
      <c r="AH17" s="63"/>
    </row>
    <row r="18">
      <c r="B18" s="309" t="s">
        <v>434</v>
      </c>
      <c r="C18" s="629" t="n">
        <f>AVERAGE(H12:K12)</f>
        <v>0.7113355594467925</v>
      </c>
      <c r="D18" s="629" t="n">
        <f>AVERAGE(L12:O12)</f>
        <v>0.72346410646112602</v>
      </c>
      <c r="E18" s="629" t="n">
        <f>AVERAGE(P12:S12)</f>
        <v>0.75937035781096596</v>
      </c>
      <c r="F18" s="629" t="n">
        <f>AVERAGE(T12:W12)</f>
        <v>0.73799301752353696</v>
      </c>
      <c r="G18" s="629" t="n">
        <f>AVERAGE(X12:AA12)</f>
        <v>0.71124999999999994</v>
      </c>
      <c r="H18" s="629" t="n">
        <f>AVERAGE(Y12:AB12)</f>
        <v>0.71</v>
      </c>
      <c r="I18" s="629" t="n">
        <f>AVERAGE(Z12:AC12)</f>
        <v>0.71</v>
      </c>
      <c r="J18" s="656" t="n">
        <f>AVERAGE(AA12:AH12)</f>
        <v>0.71</v>
      </c>
    </row>
    <row r="19">
      <c r="B19" s="309" t="s">
        <v>435</v>
      </c>
      <c r="C19" s="247" t="n">
        <f>C17/C18</f>
        <v>644.51719573326511</v>
      </c>
      <c r="D19" s="247" t="n">
        <f>D17/D18</f>
        <v>719.5768184637268</v>
      </c>
      <c r="E19" s="247" t="n">
        <f>E17/E18</f>
        <v>779.52608224846847</v>
      </c>
      <c r="F19" s="247" t="n">
        <f>F17/F18</f>
        <v>805.27455665398122</v>
      </c>
      <c r="G19" s="247" t="n">
        <f>G17/G18</f>
        <v>757.10650263620391</v>
      </c>
      <c r="H19" s="247" t="n">
        <f t="shared" ref="H19:J19" si="10">H17/H18</f>
        <v>755.65070422535211</v>
      </c>
      <c r="I19" s="247" t="n">
        <f t="shared" si="10"/>
        <v>808.49859154929584</v>
      </c>
      <c r="J19" s="647" t="n">
        <f t="shared" si="10"/>
        <v>863.55492957746492</v>
      </c>
    </row>
    <row r="20" ht="32.25" customHeight="1">
      <c r="B20" s="590" t="s">
        <v>436</v>
      </c>
      <c r="C20" s="640"/>
      <c r="D20" s="657" t="n">
        <f>D19/C19-1</f>
        <v>0.11645868136235937</v>
      </c>
      <c r="E20" s="657" t="n">
        <f t="shared" ref="E20:G20" si="11">E19/D19-1</f>
        <v>8.3311833075350394E-2</v>
      </c>
      <c r="F20" s="657" t="n">
        <f>F19/E19-1</f>
        <v>3.3030933783823713E-2</v>
      </c>
      <c r="G20" s="657" t="n">
        <f t="shared" si="11"/>
        <v>-5.9815690958772816E-2</v>
      </c>
      <c r="H20" s="657" t="n">
        <f t="shared" ref="H20" si="12">H19/G19-1</f>
        <v>-1.9228449442486584E-3</v>
      </c>
      <c r="I20" s="657" t="n">
        <f t="shared" ref="I20" si="13">I19/H19-1</f>
        <v>6.9936925921507909E-2</v>
      </c>
      <c r="J20" s="676" t="n">
        <f t="shared" ref="J20" si="14">J19/I19-1</f>
        <v>6.8097011675266605E-2</v>
      </c>
      <c r="K20" s="659"/>
      <c r="L20" s="659"/>
      <c r="R20" s="63"/>
      <c r="S20" s="581"/>
      <c r="T20" s="581"/>
      <c r="U20" s="581"/>
    </row>
    <row r="22">
      <c r="B22" s="578" t="s">
        <v>365</v>
      </c>
    </row>
    <row r="23">
      <c r="B23" s="226" t="s">
        <v>437</v>
      </c>
      <c r="C23" s="481"/>
      <c r="D23" s="230" t="s">
        <v>280</v>
      </c>
      <c r="E23" s="242"/>
      <c r="F23" s="242"/>
      <c r="G23" s="242"/>
      <c r="H23" s="242"/>
      <c r="I23" s="242"/>
      <c r="J23" s="242"/>
      <c r="K23" s="242"/>
      <c r="L23" s="242"/>
      <c r="M23" s="242"/>
      <c r="N23" s="242"/>
      <c r="O23" s="242"/>
      <c r="P23" s="242"/>
      <c r="Q23" s="242"/>
      <c r="R23" s="242"/>
      <c r="S23" s="242"/>
      <c r="T23" s="242"/>
      <c r="U23" s="242"/>
      <c r="V23" s="231"/>
      <c r="W23" s="348" t="s">
        <v>281</v>
      </c>
      <c r="X23" s="259"/>
      <c r="Y23" s="259"/>
      <c r="Z23" s="259"/>
      <c r="AA23" s="259"/>
      <c r="AB23" s="259"/>
      <c r="AC23" s="259"/>
      <c r="AD23" s="259"/>
      <c r="AE23" s="259"/>
      <c r="AF23" s="259"/>
      <c r="AG23" s="259"/>
    </row>
    <row r="24">
      <c r="B24" s="228"/>
      <c r="C24" s="243"/>
      <c r="D24" s="179" t="n">
        <v>2018</v>
      </c>
      <c r="E24" s="179" t="n">
        <v>2019</v>
      </c>
      <c r="F24" s="235"/>
      <c r="G24" s="235"/>
      <c r="H24" s="236"/>
      <c r="I24" s="179" t="n">
        <v>2020</v>
      </c>
      <c r="J24" s="235"/>
      <c r="K24" s="235"/>
      <c r="L24" s="235"/>
      <c r="M24" s="179" t="n">
        <v>2021</v>
      </c>
      <c r="N24" s="235"/>
      <c r="O24" s="235"/>
      <c r="P24" s="235"/>
      <c r="Q24" s="179" t="n">
        <v>2022</v>
      </c>
      <c r="R24" s="180"/>
      <c r="S24" s="180"/>
      <c r="T24" s="236"/>
      <c r="U24" s="260"/>
      <c r="V24" s="632" t="n">
        <v>2023</v>
      </c>
      <c r="W24" s="625"/>
      <c r="X24" s="285"/>
      <c r="Y24" s="232" t="n">
        <v>2024</v>
      </c>
      <c r="Z24" s="318"/>
      <c r="AA24" s="318"/>
      <c r="AB24" s="234"/>
      <c r="AC24" s="232" t="n">
        <v>2025</v>
      </c>
      <c r="AD24" s="318"/>
      <c r="AE24" s="318"/>
      <c r="AF24" s="234"/>
      <c r="AG24" s="564" t="n">
        <v>2026</v>
      </c>
    </row>
    <row r="25">
      <c r="B25" s="230"/>
      <c r="C25" s="242"/>
      <c r="D25" s="195" t="s">
        <v>282</v>
      </c>
      <c r="E25" s="195" t="s">
        <v>283</v>
      </c>
      <c r="F25" s="191" t="s">
        <v>284</v>
      </c>
      <c r="G25" s="191" t="s">
        <v>238</v>
      </c>
      <c r="H25" s="192" t="s">
        <v>282</v>
      </c>
      <c r="I25" s="191" t="s">
        <v>283</v>
      </c>
      <c r="J25" s="191" t="s">
        <v>284</v>
      </c>
      <c r="K25" s="191" t="s">
        <v>238</v>
      </c>
      <c r="L25" s="191" t="s">
        <v>282</v>
      </c>
      <c r="M25" s="195" t="s">
        <v>283</v>
      </c>
      <c r="N25" s="191" t="s">
        <v>284</v>
      </c>
      <c r="O25" s="191" t="s">
        <v>238</v>
      </c>
      <c r="P25" s="191" t="s">
        <v>282</v>
      </c>
      <c r="Q25" s="195" t="s">
        <v>283</v>
      </c>
      <c r="R25" s="191" t="s">
        <v>284</v>
      </c>
      <c r="S25" s="191" t="s">
        <v>238</v>
      </c>
      <c r="T25" s="192" t="s">
        <v>282</v>
      </c>
      <c r="U25" s="311" t="s">
        <v>283</v>
      </c>
      <c r="V25" s="633" t="s">
        <v>284</v>
      </c>
      <c r="W25" s="295" t="s">
        <v>238</v>
      </c>
      <c r="X25" s="295" t="s">
        <v>282</v>
      </c>
      <c r="Y25" s="294" t="s">
        <v>283</v>
      </c>
      <c r="Z25" s="292" t="s">
        <v>284</v>
      </c>
      <c r="AA25" s="295" t="s">
        <v>238</v>
      </c>
      <c r="AB25" s="295" t="s">
        <v>282</v>
      </c>
      <c r="AC25" s="294" t="s">
        <v>283</v>
      </c>
      <c r="AD25" s="292" t="s">
        <v>284</v>
      </c>
      <c r="AE25" s="295" t="s">
        <v>238</v>
      </c>
      <c r="AF25" s="295" t="s">
        <v>282</v>
      </c>
      <c r="AG25" s="294" t="s">
        <v>283</v>
      </c>
    </row>
    <row r="26" ht="19.5" customHeight="1">
      <c r="B26" s="668" t="s">
        <v>438</v>
      </c>
      <c r="C26" s="669"/>
      <c r="D26" s="653" t="n">
        <f t="shared" ref="D26:V26" si="15">D10</f>
        <v>589.5</v>
      </c>
      <c r="E26" s="654" t="n">
        <f t="shared" si="15"/>
        <v>598.70000000000005</v>
      </c>
      <c r="F26" s="654" t="n">
        <f t="shared" si="15"/>
        <v>614.4</v>
      </c>
      <c r="G26" s="654" t="n">
        <f t="shared" si="15"/>
        <v>622.4</v>
      </c>
      <c r="H26" s="654" t="n">
        <f t="shared" si="15"/>
        <v>620.70000000000005</v>
      </c>
      <c r="I26" s="654" t="n">
        <f t="shared" si="15"/>
        <v>606.6</v>
      </c>
      <c r="J26" s="654" t="n">
        <f t="shared" si="15"/>
        <v>654.70000000000005</v>
      </c>
      <c r="K26" s="654" t="n">
        <f t="shared" si="15"/>
        <v>690.7</v>
      </c>
      <c r="L26" s="654" t="n">
        <f t="shared" si="15"/>
        <v>678.3</v>
      </c>
      <c r="M26" s="654" t="n">
        <f t="shared" si="15"/>
        <v>704.4</v>
      </c>
      <c r="N26" s="654" t="n">
        <f t="shared" si="15"/>
        <v>744.8</v>
      </c>
      <c r="O26" s="654" t="n">
        <f t="shared" si="15"/>
        <v>748.2</v>
      </c>
      <c r="P26" s="654" t="n">
        <f t="shared" si="15"/>
        <v>745</v>
      </c>
      <c r="Q26" s="654" t="n">
        <f t="shared" si="15"/>
        <v>763.1</v>
      </c>
      <c r="R26" s="654" t="n">
        <f t="shared" si="15"/>
        <v>789.5</v>
      </c>
      <c r="S26" s="655" t="n">
        <f t="shared" si="15"/>
        <v>786.1</v>
      </c>
      <c r="T26" s="638" t="n">
        <f t="shared" si="15"/>
        <v>796.2</v>
      </c>
      <c r="U26" s="655" t="n">
        <f t="shared" si="15"/>
        <v>839.4</v>
      </c>
      <c r="V26" s="655" t="n">
        <f t="shared" si="15"/>
        <v>878.5</v>
      </c>
      <c r="W26" s="667" t="n">
        <f>V26*(1+$F$20)^0.25+W27</f>
        <v>877.66625425843256</v>
      </c>
      <c r="X26" s="644" t="n">
        <f>W26*(1+$G$20)^0.25</f>
        <v>864.23659105979209</v>
      </c>
      <c r="Y26" s="667" t="n">
        <f t="shared" ref="Y26:AA26" si="16">X26*(1+$G$20)^0.25</f>
        <v>851.01242266370764</v>
      </c>
      <c r="Z26" s="667" t="n">
        <f t="shared" si="16"/>
        <v>837.99060467904644</v>
      </c>
      <c r="AA26" s="667" t="n">
        <f t="shared" si="16"/>
        <v>825.16804082876661</v>
      </c>
      <c r="AB26" s="644" t="n">
        <f>AA26*(1+$H$20)^0.25</f>
        <v>824.77108693483319</v>
      </c>
      <c r="AC26" s="635" t="n">
        <f>AB26*(1+$H$20)^0.25</f>
        <v>824.3743239988454</v>
      </c>
      <c r="AD26" s="635" t="n">
        <f t="shared" ref="AD26:AG26" si="17">AC26*(1+$H$20)^0.25</f>
        <v>823.97775192894142</v>
      </c>
      <c r="AE26" s="635" t="n">
        <f t="shared" si="17"/>
        <v>823.58137063330355</v>
      </c>
      <c r="AF26" s="635" t="n">
        <f t="shared" si="17"/>
        <v>823.18518002015821</v>
      </c>
      <c r="AG26" s="635" t="n">
        <f t="shared" si="17"/>
        <v>822.78917999777593</v>
      </c>
      <c r="AH26" s="645" t="s">
        <v>1900</v>
      </c>
    </row>
    <row r="27" ht="19.5" customHeight="1">
      <c r="B27" s="658" t="s">
        <v>1710</v>
      </c>
      <c r="C27" s="288"/>
      <c r="D27" s="670"/>
      <c r="E27" s="631"/>
      <c r="F27" s="631"/>
      <c r="G27" s="631"/>
      <c r="H27" s="631"/>
      <c r="I27" s="631"/>
      <c r="J27" s="631"/>
      <c r="K27" s="631"/>
      <c r="L27" s="631"/>
      <c r="M27" s="631"/>
      <c r="N27" s="631"/>
      <c r="O27" s="631"/>
      <c r="P27" s="631"/>
      <c r="Q27" s="631"/>
      <c r="R27" s="631"/>
      <c r="S27" s="636"/>
      <c r="T27" s="636"/>
      <c r="U27" s="636"/>
      <c r="V27" s="631"/>
      <c r="W27" s="626" t="n">
        <v>-8</v>
      </c>
      <c r="X27" s="626"/>
      <c r="Y27" s="626"/>
      <c r="Z27" s="626"/>
      <c r="AA27" s="626"/>
      <c r="AB27" s="626"/>
      <c r="AC27" s="626"/>
      <c r="AD27" s="626"/>
      <c r="AE27" s="626"/>
      <c r="AF27" s="626"/>
      <c r="AG27" s="626"/>
    </row>
    <row r="28" ht="19.399999999999999" customHeight="1">
      <c r="B28" s="658" t="s">
        <v>207</v>
      </c>
      <c r="C28" s="288"/>
      <c r="D28" s="670" t="n">
        <f t="shared" ref="D28:Q28" si="18">D10*D12</f>
        <v>390.53500000000003</v>
      </c>
      <c r="E28" s="631" t="n">
        <f t="shared" si="18"/>
        <v>407.62099999999998</v>
      </c>
      <c r="F28" s="631" t="n">
        <f t="shared" si="18"/>
        <v>416.459</v>
      </c>
      <c r="G28" s="631" t="n">
        <f t="shared" si="18"/>
        <v>418.661</v>
      </c>
      <c r="H28" s="631" t="n">
        <f t="shared" si="18"/>
        <v>411.69499999999999</v>
      </c>
      <c r="I28" s="631" t="n">
        <f t="shared" si="18"/>
        <v>428.30799999999994</v>
      </c>
      <c r="J28" s="631" t="n">
        <f t="shared" si="18"/>
        <v>506.81600000000003</v>
      </c>
      <c r="K28" s="631" t="n">
        <f t="shared" si="18"/>
        <v>484.78000000000003</v>
      </c>
      <c r="L28" s="631" t="n">
        <f t="shared" si="18"/>
        <v>500.25800000000004</v>
      </c>
      <c r="M28" s="631" t="n">
        <f t="shared" si="18"/>
        <v>509.42099999999994</v>
      </c>
      <c r="N28" s="631" t="n">
        <f t="shared" si="18"/>
        <v>527.01700000000005</v>
      </c>
      <c r="O28" s="631" t="n">
        <f t="shared" si="18"/>
        <v>542.85299999999995</v>
      </c>
      <c r="P28" s="631" t="n">
        <f t="shared" si="18"/>
        <v>553.86500000000001</v>
      </c>
      <c r="Q28" s="631" t="n">
        <f t="shared" si="18"/>
        <v>592.26700000000005</v>
      </c>
      <c r="R28" s="631" t="n">
        <f>R26*R12</f>
        <v>590.13</v>
      </c>
      <c r="S28" s="631" t="n">
        <f>S26*S12</f>
        <v>605.63699999999994</v>
      </c>
      <c r="T28" s="631" t="n">
        <f>T26*T12</f>
        <v>604.82500000000005</v>
      </c>
      <c r="U28" s="631" t="n">
        <f t="shared" ref="U28" si="19">U26*U12</f>
        <v>627.72799999999995</v>
      </c>
      <c r="V28" s="631" t="n">
        <f>V26*V12</f>
        <v>636.476</v>
      </c>
      <c r="W28" s="626" t="n">
        <f t="shared" ref="W28:AC28" si="20">W26*W12</f>
        <v>631.91970306607141</v>
      </c>
      <c r="X28" s="626" t="n">
        <f t="shared" si="20"/>
        <v>617.92916260775132</v>
      </c>
      <c r="Y28" s="626" t="n">
        <f t="shared" si="20"/>
        <v>604.21882009123237</v>
      </c>
      <c r="Z28" s="626" t="n">
        <f t="shared" si="20"/>
        <v>594.97332932212294</v>
      </c>
      <c r="AA28" s="626" t="n">
        <f t="shared" si="20"/>
        <v>585.86930898842422</v>
      </c>
      <c r="AB28" s="626" t="n">
        <f t="shared" si="20"/>
        <v>585.58747172373148</v>
      </c>
      <c r="AC28" s="626" t="n">
        <f t="shared" si="20"/>
        <v>585.30577003918017</v>
      </c>
      <c r="AD28" s="626" t="n">
        <f t="shared" ref="AD28:AG28" si="21">AD26*AD12</f>
        <v>585.02420386954839</v>
      </c>
      <c r="AE28" s="626" t="n">
        <f t="shared" si="21"/>
        <v>584.74277314964547</v>
      </c>
      <c r="AF28" s="626" t="n">
        <f t="shared" si="21"/>
        <v>584.46147781431227</v>
      </c>
      <c r="AG28" s="626" t="n">
        <f t="shared" si="21"/>
        <v>584.1803177984209</v>
      </c>
    </row>
    <row r="29" ht="19.399999999999999" customHeight="1">
      <c r="B29" s="401" t="s">
        <v>439</v>
      </c>
      <c r="C29" s="402"/>
      <c r="D29" s="672" t="n">
        <f t="shared" ref="D29:G29" si="22">D26-D28</f>
        <v>198.96499999999997</v>
      </c>
      <c r="E29" s="646" t="n">
        <f t="shared" si="22"/>
        <v>191.07900000000006</v>
      </c>
      <c r="F29" s="646" t="n">
        <f t="shared" si="22"/>
        <v>197.94099999999997</v>
      </c>
      <c r="G29" s="646" t="n">
        <f t="shared" si="22"/>
        <v>203.73899999999998</v>
      </c>
      <c r="H29" s="646" t="n">
        <f t="shared" ref="H29:AC29" si="23">H26-H28</f>
        <v>209.00500000000005</v>
      </c>
      <c r="I29" s="646" t="n">
        <f t="shared" si="23"/>
        <v>178.29200000000009</v>
      </c>
      <c r="J29" s="646" t="n">
        <f t="shared" si="23"/>
        <v>147.88400000000001</v>
      </c>
      <c r="K29" s="646" t="n">
        <f t="shared" si="23"/>
        <v>205.92000000000002</v>
      </c>
      <c r="L29" s="646" t="n">
        <f t="shared" si="23"/>
        <v>178.04199999999992</v>
      </c>
      <c r="M29" s="646" t="n">
        <f t="shared" si="23"/>
        <v>194.97900000000004</v>
      </c>
      <c r="N29" s="646" t="n">
        <f t="shared" si="23"/>
        <v>217.7829999999999</v>
      </c>
      <c r="O29" s="646" t="n">
        <f>O26-O28</f>
        <v>205.34700000000009</v>
      </c>
      <c r="P29" s="646" t="n">
        <f>P26-P28</f>
        <v>191.13499999999999</v>
      </c>
      <c r="Q29" s="646" t="n">
        <f t="shared" si="23"/>
        <v>170.83299999999997</v>
      </c>
      <c r="R29" s="646" t="n">
        <f t="shared" si="23"/>
        <v>199.37</v>
      </c>
      <c r="S29" s="646" t="n">
        <f t="shared" si="23"/>
        <v>180.46300000000008</v>
      </c>
      <c r="T29" s="646" t="n">
        <f t="shared" si="23"/>
        <v>191.375</v>
      </c>
      <c r="U29" s="646" t="n">
        <f t="shared" si="23"/>
        <v>211.67200000000003</v>
      </c>
      <c r="V29" s="646" t="n">
        <f t="shared" si="23"/>
        <v>242.024</v>
      </c>
      <c r="W29" s="666" t="n">
        <f t="shared" si="23"/>
        <v>245.74655119236115</v>
      </c>
      <c r="X29" s="666" t="n">
        <f t="shared" si="23"/>
        <v>246.30742845204077</v>
      </c>
      <c r="Y29" s="666" t="n">
        <f t="shared" si="23"/>
        <v>246.79360257247527</v>
      </c>
      <c r="Z29" s="666" t="n">
        <f t="shared" si="23"/>
        <v>243.01727535692351</v>
      </c>
      <c r="AA29" s="666" t="n">
        <f t="shared" si="23"/>
        <v>239.29873184034238</v>
      </c>
      <c r="AB29" s="666" t="n">
        <f t="shared" si="23"/>
        <v>239.18361521110171</v>
      </c>
      <c r="AC29" s="666" t="n">
        <f t="shared" si="23"/>
        <v>239.06855395966522</v>
      </c>
      <c r="AD29" s="666" t="n">
        <f t="shared" ref="AD29:AG29" si="24">AD26-AD28</f>
        <v>238.95354805939303</v>
      </c>
      <c r="AE29" s="666" t="n">
        <f t="shared" si="24"/>
        <v>238.83859748365808</v>
      </c>
      <c r="AF29" s="666" t="n">
        <f t="shared" si="24"/>
        <v>238.72370220584594</v>
      </c>
      <c r="AG29" s="666" t="n">
        <f t="shared" si="24"/>
        <v>238.60886219935503</v>
      </c>
    </row>
    <row r="30" ht="19.399999999999999" customHeight="1">
      <c r="B30" s="261"/>
      <c r="C30" s="261"/>
      <c r="D30" s="627"/>
      <c r="E30" s="627"/>
      <c r="F30" s="627"/>
      <c r="G30" s="627"/>
      <c r="H30" s="627"/>
      <c r="I30" s="627"/>
      <c r="J30" s="627"/>
      <c r="K30" s="627"/>
      <c r="L30" s="627"/>
      <c r="M30" s="627"/>
      <c r="N30" s="627"/>
      <c r="O30" s="627"/>
      <c r="P30" s="627"/>
      <c r="Q30" s="627"/>
      <c r="R30" s="627"/>
      <c r="S30" s="627"/>
      <c r="T30" s="627"/>
      <c r="U30" s="627"/>
      <c r="V30" s="627"/>
      <c r="W30" s="627"/>
      <c r="X30" s="627"/>
      <c r="Y30" s="627"/>
      <c r="Z30" s="627"/>
      <c r="AA30" s="627"/>
      <c r="AB30" s="627"/>
      <c r="AC30" s="627"/>
      <c r="AD30" s="627"/>
      <c r="AE30" s="627"/>
      <c r="AF30" s="627"/>
      <c r="AG30" s="627"/>
    </row>
    <row r="31" ht="19.399999999999999" customHeight="1">
      <c r="B31" s="261"/>
      <c r="C31" s="261"/>
      <c r="D31" s="627"/>
      <c r="E31" s="627"/>
      <c r="F31" s="627"/>
      <c r="G31" s="627"/>
      <c r="H31" s="627"/>
      <c r="I31" s="627"/>
      <c r="J31" s="627"/>
      <c r="K31" s="627"/>
      <c r="L31" s="627"/>
      <c r="M31" s="627"/>
      <c r="N31" s="627"/>
      <c r="O31" s="627"/>
      <c r="P31" s="627"/>
      <c r="Q31" s="627"/>
      <c r="R31" s="627"/>
      <c r="S31" s="627"/>
      <c r="T31" s="627"/>
      <c r="U31" s="627"/>
      <c r="V31" s="627"/>
      <c r="W31" s="627"/>
      <c r="X31" s="627"/>
      <c r="Y31" s="627"/>
      <c r="Z31" s="627"/>
      <c r="AA31" s="627"/>
      <c r="AB31" s="627"/>
      <c r="AC31" s="627"/>
      <c r="AD31" s="627"/>
      <c r="AE31" s="627"/>
      <c r="AF31" s="627"/>
      <c r="AG31" s="627"/>
    </row>
    <row r="32" ht="19.399999999999999" customHeight="1">
      <c r="B32" s="261"/>
      <c r="C32" s="261"/>
      <c r="D32" s="627"/>
      <c r="E32" s="627"/>
      <c r="F32" s="627"/>
      <c r="G32" s="627"/>
      <c r="H32" s="627"/>
      <c r="I32" s="627"/>
      <c r="J32" s="627"/>
      <c r="K32" s="627"/>
      <c r="L32" s="627"/>
      <c r="M32" s="627"/>
      <c r="N32" s="627"/>
      <c r="O32" s="627"/>
      <c r="P32" s="627"/>
      <c r="Q32" s="627"/>
      <c r="R32" s="627"/>
      <c r="S32" s="627"/>
      <c r="T32" s="627"/>
      <c r="U32" s="627"/>
      <c r="V32" s="627"/>
      <c r="W32" s="627"/>
      <c r="X32" s="627"/>
      <c r="Y32" s="627"/>
      <c r="Z32" s="627"/>
      <c r="AA32" s="627"/>
      <c r="AB32" s="627"/>
      <c r="AC32" s="627"/>
      <c r="AD32" s="627"/>
      <c r="AE32" s="627"/>
      <c r="AF32" s="627"/>
      <c r="AG32" s="627"/>
    </row>
    <row r="33" ht="19.399999999999999" customHeight="1">
      <c r="B33" s="261"/>
      <c r="C33" s="261"/>
      <c r="D33" s="627"/>
      <c r="E33" s="627"/>
      <c r="F33" s="627"/>
      <c r="G33" s="627"/>
      <c r="H33" s="627"/>
      <c r="I33" s="627"/>
      <c r="J33" s="627"/>
      <c r="K33" s="627"/>
      <c r="L33" s="627"/>
      <c r="M33" s="627"/>
      <c r="N33" s="627"/>
      <c r="O33" s="627"/>
      <c r="P33" s="627"/>
      <c r="Q33" s="627"/>
      <c r="R33" s="627"/>
      <c r="S33" s="627"/>
      <c r="T33" s="627"/>
      <c r="U33" s="627"/>
      <c r="V33" s="627"/>
      <c r="W33" s="627"/>
      <c r="X33" s="627"/>
      <c r="Y33" s="627"/>
      <c r="Z33" s="627"/>
      <c r="AA33" s="627"/>
      <c r="AB33" s="627"/>
      <c r="AC33" s="627"/>
      <c r="AD33" s="627"/>
      <c r="AE33" s="627"/>
      <c r="AF33" s="627"/>
      <c r="AG33" s="627"/>
    </row>
    <row r="34" ht="14.9" customHeight="1">
      <c r="H34" s="252"/>
      <c r="I34" s="252"/>
      <c r="J34" s="252"/>
      <c r="K34" s="252"/>
      <c r="L34" s="252"/>
      <c r="M34" s="660"/>
      <c r="N34" s="252"/>
      <c r="O34" s="252"/>
    </row>
    <row r="35" ht="14.9" customHeight="1">
      <c r="B35" s="661" t="s">
        <v>440</v>
      </c>
      <c r="C35" s="662"/>
      <c r="D35" s="662"/>
      <c r="E35" s="663"/>
      <c r="F35" s="664" t="n">
        <v>2021</v>
      </c>
      <c r="G35" s="664" t="n">
        <v>2022</v>
      </c>
      <c r="H35" s="664" t="n">
        <v>2023</v>
      </c>
      <c r="I35" s="664" t="n">
        <v>2024</v>
      </c>
      <c r="J35" s="664" t="n">
        <v>2025</v>
      </c>
      <c r="K35" s="664" t="n">
        <v>2025</v>
      </c>
      <c r="L35" s="664" t="n">
        <v>2027</v>
      </c>
      <c r="M35" s="664" t="n">
        <v>2028</v>
      </c>
      <c r="N35" s="664" t="n">
        <v>2029</v>
      </c>
      <c r="O35" s="664" t="n">
        <v>2030</v>
      </c>
      <c r="P35" s="665" t="n">
        <v>2031</v>
      </c>
    </row>
    <row r="36" ht="15" customHeight="1">
      <c r="B36" s="616" t="s">
        <v>441</v>
      </c>
      <c r="C36" s="617"/>
      <c r="D36" s="617"/>
      <c r="E36" s="618"/>
      <c r="F36" s="247" t="n">
        <v>287</v>
      </c>
      <c r="G36" s="247" t="n">
        <v>534</v>
      </c>
      <c r="H36" s="247" t="n">
        <v>247</v>
      </c>
      <c r="I36" s="247" t="n">
        <v>63</v>
      </c>
      <c r="J36" s="247"/>
      <c r="K36" s="247"/>
      <c r="L36" s="247"/>
      <c r="M36" s="247"/>
      <c r="N36" s="247"/>
      <c r="O36" s="247"/>
      <c r="P36" s="647"/>
    </row>
    <row r="37" ht="15" customHeight="1">
      <c r="B37" s="610" t="s">
        <v>442</v>
      </c>
      <c r="C37" s="611"/>
      <c r="D37" s="611"/>
      <c r="E37" s="612"/>
      <c r="F37" s="247" t="n">
        <v>0</v>
      </c>
      <c r="G37" s="247" t="n">
        <v>0</v>
      </c>
      <c r="H37" s="247" t="n">
        <v>756</v>
      </c>
      <c r="I37" s="247" t="n">
        <v>1249</v>
      </c>
      <c r="J37" s="247" t="n">
        <v>1417</v>
      </c>
      <c r="K37" s="247" t="n">
        <v>1522</v>
      </c>
      <c r="L37" s="247" t="n">
        <v>1107</v>
      </c>
      <c r="M37" s="247"/>
      <c r="N37" s="247"/>
      <c r="O37" s="247"/>
      <c r="P37" s="647"/>
    </row>
    <row r="38">
      <c r="B38" s="610" t="s">
        <v>443</v>
      </c>
      <c r="C38" s="611"/>
      <c r="D38" s="611"/>
      <c r="E38" s="612"/>
      <c r="F38" s="247" t="n">
        <v>0</v>
      </c>
      <c r="G38" s="247" t="n">
        <v>5</v>
      </c>
      <c r="H38" s="247" t="n">
        <v>77</v>
      </c>
      <c r="I38" s="247" t="n">
        <v>307</v>
      </c>
      <c r="J38" s="247" t="n">
        <v>332</v>
      </c>
      <c r="K38" s="247" t="n">
        <v>270</v>
      </c>
      <c r="L38" s="247" t="n">
        <v>25</v>
      </c>
      <c r="M38" s="247" t="n">
        <v>32</v>
      </c>
      <c r="N38" s="247" t="n">
        <v>40</v>
      </c>
      <c r="O38" s="247" t="n">
        <v>49</v>
      </c>
      <c r="P38" s="647" t="n">
        <v>58</v>
      </c>
    </row>
    <row r="39" ht="32.9" customHeight="1">
      <c r="B39" s="613" t="s">
        <v>444</v>
      </c>
      <c r="C39" s="614"/>
      <c r="D39" s="614"/>
      <c r="E39" s="615"/>
      <c r="F39" s="247" t="n">
        <v>0</v>
      </c>
      <c r="G39" s="247" t="n">
        <v>0</v>
      </c>
      <c r="H39" s="247" t="n">
        <v>3768</v>
      </c>
      <c r="I39" s="247" t="n">
        <v>3428</v>
      </c>
      <c r="J39" s="247" t="n">
        <v>2176</v>
      </c>
      <c r="K39" s="247" t="n">
        <v>2304</v>
      </c>
      <c r="L39" s="247" t="n">
        <v>2129</v>
      </c>
      <c r="M39" s="247" t="n">
        <v>1335</v>
      </c>
      <c r="N39" s="247" t="n">
        <v>478</v>
      </c>
      <c r="O39" s="247" t="n">
        <v>531</v>
      </c>
      <c r="P39" s="647" t="n">
        <v>212</v>
      </c>
    </row>
    <row r="40" ht="32.9" customHeight="1">
      <c r="B40" s="613" t="s">
        <v>445</v>
      </c>
      <c r="C40" s="614"/>
      <c r="D40" s="614"/>
      <c r="E40" s="615"/>
      <c r="F40" s="247" t="n">
        <v>38</v>
      </c>
      <c r="G40" s="247" t="n">
        <v>81</v>
      </c>
      <c r="H40" s="247" t="n">
        <v>43</v>
      </c>
      <c r="I40" s="247"/>
      <c r="J40" s="247"/>
      <c r="K40" s="247"/>
      <c r="L40" s="247"/>
      <c r="M40" s="247"/>
      <c r="N40" s="247"/>
      <c r="O40" s="247"/>
      <c r="P40" s="647"/>
    </row>
    <row r="41">
      <c r="B41" s="610" t="s">
        <v>446</v>
      </c>
      <c r="C41" s="611"/>
      <c r="D41" s="611"/>
      <c r="E41" s="612"/>
      <c r="F41" s="247"/>
      <c r="G41" s="247"/>
      <c r="H41" s="247"/>
      <c r="I41" s="247" t="n">
        <v>-184</v>
      </c>
      <c r="J41" s="247" t="n">
        <v>-1830</v>
      </c>
      <c r="K41" s="247" t="n">
        <v>-2406</v>
      </c>
      <c r="L41" s="247" t="n">
        <v>-2419</v>
      </c>
      <c r="M41" s="247" t="n">
        <v>-2467</v>
      </c>
      <c r="N41" s="247" t="n">
        <v>-2531</v>
      </c>
      <c r="O41" s="247" t="n">
        <v>-2667</v>
      </c>
      <c r="P41" s="647" t="n">
        <v>-2809</v>
      </c>
    </row>
    <row r="42" ht="15.75" customHeight="1">
      <c r="B42" s="620" t="s">
        <v>447</v>
      </c>
      <c r="C42" s="621"/>
      <c r="D42" s="621"/>
      <c r="E42" s="622"/>
      <c r="F42" s="247" t="n">
        <v>6524</v>
      </c>
      <c r="G42" s="247" t="n">
        <v>6143</v>
      </c>
      <c r="H42" s="247"/>
      <c r="I42" s="247"/>
      <c r="J42" s="247"/>
      <c r="K42" s="247"/>
      <c r="L42" s="247"/>
      <c r="M42" s="247"/>
      <c r="N42" s="247"/>
      <c r="O42" s="247"/>
      <c r="P42" s="647"/>
    </row>
    <row r="43">
      <c r="B43" s="610" t="s">
        <v>448</v>
      </c>
      <c r="C43" s="611"/>
      <c r="D43" s="611"/>
      <c r="E43" s="612"/>
      <c r="F43" s="247" t="n">
        <v>50</v>
      </c>
      <c r="G43" s="247" t="n">
        <v>175</v>
      </c>
      <c r="H43" s="247" t="n">
        <v>25</v>
      </c>
      <c r="I43" s="247"/>
      <c r="J43" s="247"/>
      <c r="K43" s="247"/>
      <c r="L43" s="247"/>
      <c r="M43" s="247"/>
      <c r="N43" s="247"/>
      <c r="O43" s="247"/>
      <c r="P43" s="647"/>
    </row>
    <row r="44">
      <c r="B44" s="610" t="s">
        <v>449</v>
      </c>
      <c r="C44" s="611"/>
      <c r="D44" s="611"/>
      <c r="E44" s="612"/>
      <c r="F44" s="247" t="n">
        <v>829</v>
      </c>
      <c r="G44" s="247" t="n">
        <v>844</v>
      </c>
      <c r="H44" s="247"/>
      <c r="I44" s="247"/>
      <c r="J44" s="247"/>
      <c r="K44" s="247"/>
      <c r="L44" s="247"/>
      <c r="M44" s="247"/>
      <c r="N44" s="247"/>
      <c r="O44" s="247"/>
      <c r="P44" s="647"/>
    </row>
    <row r="45">
      <c r="B45" s="269" t="s">
        <v>450</v>
      </c>
      <c r="C45" s="270"/>
      <c r="D45" s="270"/>
      <c r="E45" s="623"/>
      <c r="F45" s="247" t="n">
        <f t="shared" ref="F45:P45" si="25">SUM(F36:F44)</f>
        <v>7728</v>
      </c>
      <c r="G45" s="247" t="n">
        <f t="shared" si="25"/>
        <v>7782</v>
      </c>
      <c r="H45" s="247" t="n">
        <f t="shared" si="25"/>
        <v>4916</v>
      </c>
      <c r="I45" s="247" t="n">
        <f t="shared" si="25"/>
        <v>4863</v>
      </c>
      <c r="J45" s="247" t="n">
        <f t="shared" si="25"/>
        <v>2095</v>
      </c>
      <c r="K45" s="247" t="n">
        <f t="shared" si="25"/>
        <v>1690</v>
      </c>
      <c r="L45" s="247" t="n">
        <f t="shared" si="25"/>
        <v>842</v>
      </c>
      <c r="M45" s="247" t="n">
        <f t="shared" si="25"/>
        <v>-1100</v>
      </c>
      <c r="N45" s="247" t="n">
        <f t="shared" si="25"/>
        <v>-2013</v>
      </c>
      <c r="O45" s="247" t="n">
        <f t="shared" si="25"/>
        <v>-2087</v>
      </c>
      <c r="P45" s="647" t="n">
        <f t="shared" si="25"/>
        <v>-2539</v>
      </c>
    </row>
    <row r="46">
      <c r="B46" s="620" t="s">
        <v>451</v>
      </c>
      <c r="C46" s="621"/>
      <c r="D46" s="621"/>
      <c r="E46" s="622"/>
      <c r="F46" s="247" t="n">
        <f t="shared" ref="F46:P46" si="26">F42+F40+F39</f>
        <v>6562</v>
      </c>
      <c r="G46" s="247" t="n">
        <f t="shared" si="26"/>
        <v>6224</v>
      </c>
      <c r="H46" s="247" t="n">
        <f t="shared" si="26"/>
        <v>3811</v>
      </c>
      <c r="I46" s="247" t="n">
        <f t="shared" si="26"/>
        <v>3428</v>
      </c>
      <c r="J46" s="247" t="n">
        <f t="shared" si="26"/>
        <v>2176</v>
      </c>
      <c r="K46" s="247" t="n">
        <f t="shared" si="26"/>
        <v>2304</v>
      </c>
      <c r="L46" s="247" t="n">
        <f t="shared" si="26"/>
        <v>2129</v>
      </c>
      <c r="M46" s="247" t="n">
        <f t="shared" si="26"/>
        <v>1335</v>
      </c>
      <c r="N46" s="247" t="n">
        <f t="shared" si="26"/>
        <v>478</v>
      </c>
      <c r="O46" s="247" t="n">
        <f t="shared" si="26"/>
        <v>531</v>
      </c>
      <c r="P46" s="647" t="n">
        <f t="shared" si="26"/>
        <v>212</v>
      </c>
      <c r="Q46" s="261" t="s">
        <v>452</v>
      </c>
    </row>
    <row r="47">
      <c r="B47" s="610" t="s">
        <v>453</v>
      </c>
      <c r="C47" s="611"/>
      <c r="D47" s="611"/>
      <c r="E47" s="612"/>
      <c r="F47" s="247" t="n">
        <f>(F46/1000)/M26</f>
        <v>9.315729699034641E-3</v>
      </c>
      <c r="G47" s="247" t="n">
        <f>(G46/F46)*F47</f>
        <v>8.8358886996024993E-3</v>
      </c>
      <c r="H47" s="247" t="n">
        <f>(H46/G46)*G47+H48</f>
        <v>5.4102782509937537E-3</v>
      </c>
      <c r="I47" s="247" t="n">
        <f>(I46/H46)*H47+I48</f>
        <v>4.8665530948324813E-3</v>
      </c>
      <c r="J47" s="247" t="n">
        <f>J48</f>
        <v>0</v>
      </c>
      <c r="K47" s="247" t="n">
        <f t="shared" ref="K47:L47" si="27">K48</f>
        <v>0</v>
      </c>
      <c r="L47" s="247" t="n">
        <f t="shared" si="27"/>
        <v>0</v>
      </c>
      <c r="M47" s="247"/>
      <c r="N47" s="247"/>
      <c r="O47" s="247"/>
      <c r="P47" s="647"/>
      <c r="Q47" s="261" t="s">
        <v>454</v>
      </c>
    </row>
    <row r="48" ht="29.25" customHeight="1">
      <c r="B48" s="610" t="s">
        <v>898</v>
      </c>
      <c r="C48" s="611"/>
      <c r="D48" s="611"/>
      <c r="E48" s="612"/>
      <c r="F48" s="247"/>
      <c r="G48" s="247"/>
      <c r="H48" s="247"/>
      <c r="I48" s="247"/>
      <c r="J48" s="247"/>
      <c r="K48" s="247"/>
      <c r="L48" s="247"/>
      <c r="M48" s="247"/>
      <c r="N48" s="247"/>
      <c r="O48" s="247"/>
      <c r="P48" s="647"/>
      <c r="Q48" s="261"/>
    </row>
    <row r="49">
      <c r="B49" s="535"/>
      <c r="C49" s="536"/>
      <c r="D49" s="536"/>
      <c r="E49" s="619"/>
      <c r="F49" s="640"/>
      <c r="G49" s="640"/>
      <c r="H49" s="640"/>
      <c r="I49" s="640"/>
      <c r="J49" s="640"/>
      <c r="K49" s="640"/>
      <c r="L49" s="640"/>
      <c r="M49" s="640"/>
      <c r="N49" s="640"/>
      <c r="O49" s="640"/>
      <c r="P49" s="648"/>
    </row>
  </sheetData>
  <mergeCells count="34">
    <mergeCell ref="B1:AC1"/>
    <mergeCell ref="V2:AB4"/>
    <mergeCell ref="B2:U4"/>
    <mergeCell ref="Y24:AB24"/>
    <mergeCell ref="Y8:AB8"/>
    <mergeCell ref="M24:P24"/>
    <mergeCell ref="M8:P8"/>
    <mergeCell ref="Q8:T8"/>
    <mergeCell ref="Q24:T24"/>
    <mergeCell ref="AC8:AF8"/>
    <mergeCell ref="W7:AG7"/>
    <mergeCell ref="AC24:AF24"/>
    <mergeCell ref="D7:V7"/>
    <mergeCell ref="W23:AG23"/>
    <mergeCell ref="D23:V23"/>
    <mergeCell ref="B49:E49"/>
    <mergeCell ref="B42:E42"/>
    <mergeCell ref="B43:E43"/>
    <mergeCell ref="B44:E44"/>
    <mergeCell ref="B45:E45"/>
    <mergeCell ref="B46:E46"/>
    <mergeCell ref="B47:E47"/>
    <mergeCell ref="B41:E41"/>
    <mergeCell ref="E8:H8"/>
    <mergeCell ref="B7:C9"/>
    <mergeCell ref="I8:L8"/>
    <mergeCell ref="B39:E39"/>
    <mergeCell ref="B40:E40"/>
    <mergeCell ref="B38:E38"/>
    <mergeCell ref="B36:E36"/>
    <mergeCell ref="I24:L24"/>
    <mergeCell ref="B23:C25"/>
    <mergeCell ref="E24:H24"/>
    <mergeCell ref="B37:E37"/>
  </mergeCells>
  <pageMargins left="0.7" right="0.7" top="0.75" bottom="0.75" header="0.3" footer="0.3"/>
  <pageSetup paperSize="9" orientation="portrait" horizontalDpi="300" verticalDpi="300"/>
  <drawing r:id="rId1"/>
  <legacyDrawing r:id="rIdvml"/>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zoomScale="90" zoomScaleNormal="90" workbookViewId="0">
      <selection activeCell="C15" sqref="C15"/>
    </sheetView>
  </sheetViews>
  <sheetFormatPr defaultRowHeight="15.0" baseColWidth="10"/>
  <cols>
    <col min="2" max="2" width="42.81640625" hidden="0" customWidth="1"/>
    <col min="3" max="3" width="7.453125" hidden="0" customWidth="1"/>
    <col min="4" max="4" width="8.81640625" hidden="0" customWidth="1"/>
    <col min="5" max="5" width="9" hidden="0" customWidth="1"/>
    <col min="6" max="6" width="8.81640625" hidden="0" customWidth="1"/>
    <col min="7" max="7" width="9.54296875" hidden="0" customWidth="1"/>
    <col min="8" max="8" width="9.81640625" hidden="0" customWidth="1"/>
    <col min="9" max="9" width="10.1796875" hidden="0" customWidth="1"/>
    <col min="10" max="10" width="9.1796875" hidden="0" customWidth="1"/>
    <col min="11" max="11" width="9.81640625" hidden="0" customWidth="1"/>
    <col min="12" max="12" width="8.81640625" hidden="0" customWidth="1"/>
    <col min="13" max="13" width="8.81640625" hidden="0" customWidth="1"/>
    <col min="14" max="14" width="9.1796875" hidden="0" customWidth="1"/>
    <col min="15" max="15" width="8.81640625" hidden="0" customWidth="1"/>
    <col min="16" max="16" width="8.81640625" hidden="0" customWidth="1"/>
    <col min="17" max="17" width="8.81640625" hidden="0" customWidth="1"/>
    <col min="18" max="18" width="8.81640625" hidden="0" customWidth="1"/>
    <col min="19" max="19" width="8.81640625" hidden="0" customWidth="1"/>
    <col min="20" max="20" width="9.1796875" hidden="0" customWidth="1"/>
    <col min="21" max="21" width="9.1796875" hidden="0" customWidth="1"/>
    <col min="22" max="22" width="9.1796875" hidden="0" customWidth="1"/>
  </cols>
  <sheetData>
    <row r="1">
      <c r="B1" s="224" t="s">
        <v>55</v>
      </c>
      <c r="C1" s="224"/>
      <c r="D1" s="224"/>
      <c r="E1" s="224"/>
      <c r="F1" s="224"/>
      <c r="G1" s="224"/>
      <c r="H1" s="224"/>
      <c r="I1" s="224"/>
      <c r="J1" s="224"/>
      <c r="K1" s="224"/>
      <c r="L1" s="224"/>
      <c r="M1" s="224"/>
      <c r="N1" s="224"/>
      <c r="O1" s="224"/>
      <c r="P1" s="224"/>
      <c r="Q1" s="224"/>
      <c r="R1" s="224"/>
      <c r="S1" s="224"/>
      <c r="T1" s="224"/>
      <c r="U1" s="224"/>
      <c r="V1" s="224"/>
      <c r="W1" s="224"/>
      <c r="X1" s="224"/>
      <c r="Y1" s="224"/>
      <c r="Z1" s="224"/>
      <c r="AA1" s="224"/>
      <c r="AB1" s="224"/>
      <c r="AC1" s="224"/>
    </row>
    <row r="2" ht="14.25" customHeight="1">
      <c r="B2" s="97" t="s">
        <v>864</v>
      </c>
      <c r="C2" s="97"/>
      <c r="D2" s="97"/>
      <c r="E2" s="97"/>
      <c r="F2" s="97"/>
      <c r="G2" s="97"/>
      <c r="H2" s="97"/>
      <c r="I2" s="97"/>
      <c r="J2" s="97"/>
      <c r="K2" s="97"/>
      <c r="L2" s="97"/>
      <c r="M2" s="97"/>
      <c r="N2" s="97"/>
      <c r="O2" s="97"/>
      <c r="P2" s="97"/>
      <c r="Q2" s="97"/>
      <c r="R2" s="97"/>
      <c r="S2" s="675"/>
      <c r="T2" s="678" t="s">
        <v>917</v>
      </c>
      <c r="U2" s="678"/>
      <c r="V2" s="678"/>
      <c r="W2" s="678"/>
      <c r="X2" s="678"/>
      <c r="Y2" s="678"/>
      <c r="Z2" s="678"/>
      <c r="AA2" s="678"/>
      <c r="AB2" s="678"/>
      <c r="AC2" s="678"/>
    </row>
    <row r="3">
      <c r="B3" s="97"/>
      <c r="C3" s="97"/>
      <c r="D3" s="97"/>
      <c r="E3" s="97"/>
      <c r="F3" s="97"/>
      <c r="G3" s="97"/>
      <c r="H3" s="97"/>
      <c r="I3" s="97"/>
      <c r="J3" s="97"/>
      <c r="K3" s="97"/>
      <c r="L3" s="97"/>
      <c r="M3" s="97"/>
      <c r="N3" s="97"/>
      <c r="O3" s="97"/>
      <c r="P3" s="97"/>
      <c r="Q3" s="97"/>
      <c r="R3" s="97"/>
      <c r="S3" s="675"/>
      <c r="T3" s="678"/>
      <c r="U3" s="678"/>
      <c r="V3" s="678"/>
      <c r="W3" s="678"/>
      <c r="X3" s="678"/>
      <c r="Y3" s="678"/>
      <c r="Z3" s="678"/>
      <c r="AA3" s="678"/>
      <c r="AB3" s="678"/>
      <c r="AC3" s="678"/>
    </row>
    <row r="4" ht="21" customHeight="1">
      <c r="B4" s="97"/>
      <c r="C4" s="97"/>
      <c r="D4" s="97"/>
      <c r="E4" s="97"/>
      <c r="F4" s="97"/>
      <c r="G4" s="97"/>
      <c r="H4" s="97"/>
      <c r="I4" s="97"/>
      <c r="J4" s="97"/>
      <c r="K4" s="97"/>
      <c r="L4" s="97"/>
      <c r="M4" s="97"/>
      <c r="N4" s="97"/>
      <c r="O4" s="97"/>
      <c r="P4" s="97"/>
      <c r="Q4" s="97"/>
      <c r="R4" s="97"/>
      <c r="S4" s="675"/>
      <c r="T4" s="678"/>
      <c r="U4" s="678"/>
      <c r="V4" s="678"/>
      <c r="W4" s="678"/>
      <c r="X4" s="678"/>
      <c r="Y4" s="678"/>
      <c r="Z4" s="678"/>
      <c r="AA4" s="678"/>
      <c r="AB4" s="678"/>
      <c r="AC4" s="678"/>
    </row>
    <row r="6">
      <c r="B6" s="578" t="s">
        <v>333</v>
      </c>
    </row>
    <row r="7" ht="14.9" customHeight="1">
      <c r="B7" s="226" t="s">
        <v>405</v>
      </c>
      <c r="C7" s="227"/>
      <c r="D7" s="230" t="s">
        <v>280</v>
      </c>
      <c r="E7" s="242"/>
      <c r="F7" s="242"/>
      <c r="G7" s="242"/>
      <c r="H7" s="242"/>
      <c r="I7" s="242"/>
      <c r="J7" s="242"/>
      <c r="K7" s="242"/>
      <c r="L7" s="242"/>
      <c r="M7" s="242"/>
      <c r="N7" s="242"/>
      <c r="O7" s="242"/>
      <c r="P7" s="242"/>
      <c r="Q7" s="242"/>
      <c r="R7" s="242"/>
      <c r="S7" s="242"/>
      <c r="T7" s="242"/>
      <c r="U7" s="243"/>
      <c r="V7" s="229"/>
      <c r="W7" s="346" t="s">
        <v>281</v>
      </c>
      <c r="X7" s="347"/>
      <c r="Y7" s="347"/>
      <c r="Z7" s="347"/>
      <c r="AA7" s="347"/>
      <c r="AB7" s="347"/>
      <c r="AC7" s="347"/>
      <c r="AD7" s="347"/>
      <c r="AE7" s="347"/>
      <c r="AF7" s="347"/>
      <c r="AG7" s="347"/>
    </row>
    <row r="8">
      <c r="B8" s="228"/>
      <c r="C8" s="229"/>
      <c r="D8" s="179" t="n">
        <v>2018</v>
      </c>
      <c r="E8" s="179" t="n">
        <v>2019</v>
      </c>
      <c r="F8" s="235"/>
      <c r="G8" s="235"/>
      <c r="H8" s="236"/>
      <c r="I8" s="179" t="n">
        <v>2020</v>
      </c>
      <c r="J8" s="235"/>
      <c r="K8" s="235"/>
      <c r="L8" s="235"/>
      <c r="M8" s="179" t="n">
        <v>2021</v>
      </c>
      <c r="N8" s="235"/>
      <c r="O8" s="235"/>
      <c r="P8" s="180"/>
      <c r="Q8" s="179" t="n">
        <v>2022</v>
      </c>
      <c r="R8" s="180"/>
      <c r="S8" s="180"/>
      <c r="T8" s="180"/>
      <c r="U8" s="260"/>
      <c r="V8" s="315" t="n">
        <v>2023</v>
      </c>
      <c r="W8" s="317"/>
      <c r="X8" s="285"/>
      <c r="Y8" s="233" t="n">
        <v>2024</v>
      </c>
      <c r="Z8" s="318"/>
      <c r="AA8" s="318"/>
      <c r="AB8" s="234"/>
      <c r="AC8" s="232" t="n">
        <v>2025</v>
      </c>
      <c r="AD8" s="318"/>
      <c r="AE8" s="318"/>
      <c r="AF8" s="234"/>
      <c r="AG8" s="564" t="n">
        <v>2026</v>
      </c>
    </row>
    <row r="9">
      <c r="B9" s="230"/>
      <c r="C9" s="231"/>
      <c r="D9" s="195" t="s">
        <v>282</v>
      </c>
      <c r="E9" s="195" t="s">
        <v>283</v>
      </c>
      <c r="F9" s="191" t="s">
        <v>284</v>
      </c>
      <c r="G9" s="191" t="s">
        <v>238</v>
      </c>
      <c r="H9" s="192" t="s">
        <v>282</v>
      </c>
      <c r="I9" s="191" t="s">
        <v>283</v>
      </c>
      <c r="J9" s="191" t="s">
        <v>284</v>
      </c>
      <c r="K9" s="191" t="s">
        <v>238</v>
      </c>
      <c r="L9" s="191" t="s">
        <v>282</v>
      </c>
      <c r="M9" s="195" t="s">
        <v>283</v>
      </c>
      <c r="N9" s="191" t="s">
        <v>284</v>
      </c>
      <c r="O9" s="191" t="s">
        <v>238</v>
      </c>
      <c r="P9" s="191" t="s">
        <v>282</v>
      </c>
      <c r="Q9" s="195" t="s">
        <v>283</v>
      </c>
      <c r="R9" s="191" t="s">
        <v>284</v>
      </c>
      <c r="S9" s="191" t="s">
        <v>238</v>
      </c>
      <c r="T9" s="191" t="s">
        <v>282</v>
      </c>
      <c r="U9" s="311" t="s">
        <v>283</v>
      </c>
      <c r="V9" s="312" t="s">
        <v>284</v>
      </c>
      <c r="W9" s="295" t="s">
        <v>238</v>
      </c>
      <c r="X9" s="296" t="s">
        <v>282</v>
      </c>
      <c r="Y9" s="295" t="s">
        <v>283</v>
      </c>
      <c r="Z9" s="292" t="s">
        <v>284</v>
      </c>
      <c r="AA9" s="295" t="s">
        <v>238</v>
      </c>
      <c r="AB9" s="295" t="s">
        <v>282</v>
      </c>
      <c r="AC9" s="294" t="s">
        <v>283</v>
      </c>
      <c r="AD9" s="292" t="s">
        <v>284</v>
      </c>
      <c r="AE9" s="295" t="s">
        <v>238</v>
      </c>
      <c r="AF9" s="295" t="s">
        <v>282</v>
      </c>
      <c r="AG9" s="294" t="s">
        <v>283</v>
      </c>
    </row>
    <row r="10" ht="14.9" customHeight="1">
      <c r="B10" s="681" t="s">
        <v>455</v>
      </c>
      <c r="C10" s="63" t="s">
        <v>913</v>
      </c>
      <c r="D10" s="653" t="n">
        <f>'Haver Pivoted'!GO12</f>
        <v>755.3</v>
      </c>
      <c r="E10" s="654" t="n">
        <f>'Haver Pivoted'!GP12</f>
        <v>772.6</v>
      </c>
      <c r="F10" s="654" t="n">
        <f>'Haver Pivoted'!GQ12</f>
        <v>785.8</v>
      </c>
      <c r="G10" s="654" t="n">
        <f>'Haver Pivoted'!GR12</f>
        <v>793.7</v>
      </c>
      <c r="H10" s="654" t="n">
        <f>'Haver Pivoted'!GS12</f>
        <v>796.3</v>
      </c>
      <c r="I10" s="654" t="n">
        <f>'Haver Pivoted'!GT12</f>
        <v>795.3</v>
      </c>
      <c r="J10" s="654" t="n">
        <f>'Haver Pivoted'!GU12</f>
        <v>808</v>
      </c>
      <c r="K10" s="654" t="n">
        <f>'Haver Pivoted'!GV12</f>
        <v>822.1</v>
      </c>
      <c r="L10" s="654" t="n">
        <f>'Haver Pivoted'!GW12</f>
        <v>837.5</v>
      </c>
      <c r="M10" s="654" t="n">
        <f>'Haver Pivoted'!GX12</f>
        <v>857.6</v>
      </c>
      <c r="N10" s="654" t="n">
        <f>'Haver Pivoted'!GY12</f>
        <v>875.4</v>
      </c>
      <c r="O10" s="654" t="n">
        <f>'Haver Pivoted'!GZ12</f>
        <v>889.5</v>
      </c>
      <c r="P10" s="654" t="n">
        <f>'Haver Pivoted'!HA12</f>
        <v>900</v>
      </c>
      <c r="Q10" s="654" t="n">
        <f>'Haver Pivoted'!HB12</f>
        <v>908</v>
      </c>
      <c r="R10" s="654" t="n">
        <f>'Haver Pivoted'!HC12</f>
        <v>911.8</v>
      </c>
      <c r="S10" s="655" t="n">
        <f>'Haver Pivoted'!HD12</f>
        <v>920.3</v>
      </c>
      <c r="T10" s="638" t="n">
        <f>'Haver Pivoted'!HE12</f>
        <v>941.6</v>
      </c>
      <c r="U10" s="636" t="n">
        <f>'Haver Pivoted'!HF12</f>
        <v>960.5</v>
      </c>
      <c r="V10" s="655" t="n">
        <f>'Haver Pivoted'!HG12</f>
        <v>967.3</v>
      </c>
      <c r="W10" s="626" t="n">
        <f>V10*(1+W13)+W12</f>
        <v>970.16244735084217</v>
      </c>
      <c r="X10" s="626" t="n">
        <f t="shared" ref="X10:AC10" si="0">W10*(1+X13)</f>
        <v>993.55664296766474</v>
      </c>
      <c r="Y10" s="667" t="n">
        <f t="shared" si="0"/>
        <v>1017.514958943972</v>
      </c>
      <c r="Z10" s="667" t="n">
        <f t="shared" si="0"/>
        <v>1042.0509983027189</v>
      </c>
      <c r="AA10" s="667" t="n">
        <f t="shared" si="0"/>
        <v>1067.1786920859263</v>
      </c>
      <c r="AB10" s="667" t="n">
        <f t="shared" si="0"/>
        <v>1096.5429134899039</v>
      </c>
      <c r="AC10" s="635" t="n">
        <f t="shared" si="0"/>
        <v>1126.7151134499154</v>
      </c>
      <c r="AD10" s="635" t="n">
        <f t="shared" ref="AD10" si="1">AC10*(1+AD13)</f>
        <v>1157.7175241013895</v>
      </c>
      <c r="AE10" s="635" t="n">
        <f t="shared" ref="AE10" si="2">AD10*(1+AE13)</f>
        <v>1189.5729893136208</v>
      </c>
      <c r="AF10" s="635" t="n">
        <f t="shared" ref="AF10" si="3">AE10*(1+AF13)</f>
        <v>1222.3049815220859</v>
      </c>
      <c r="AG10" s="635" t="n">
        <f t="shared" ref="AG10" si="4">AF10*(1+AG13)</f>
        <v>1255.9376190239122</v>
      </c>
    </row>
    <row r="11" ht="28.5" customHeight="1">
      <c r="B11" s="704" t="s">
        <v>915</v>
      </c>
      <c r="C11" s="694" t="s">
        <v>524</v>
      </c>
      <c r="D11" s="705"/>
      <c r="E11" s="691"/>
      <c r="F11" s="691"/>
      <c r="G11" s="691"/>
      <c r="H11" s="691"/>
      <c r="I11" s="691"/>
      <c r="J11" s="692" t="n">
        <f>'Haver Pivoted'!GU46</f>
        <v>9.6</v>
      </c>
      <c r="K11" s="692" t="n">
        <f>'Haver Pivoted'!GV46</f>
        <v>14.4</v>
      </c>
      <c r="L11" s="692" t="n">
        <f>'Haver Pivoted'!GW46</f>
        <v>14.3</v>
      </c>
      <c r="M11" s="692" t="n">
        <f>'Haver Pivoted'!GX46</f>
        <v>15</v>
      </c>
      <c r="N11" s="692" t="n">
        <f>'Haver Pivoted'!GY46</f>
        <v>15.3</v>
      </c>
      <c r="O11" s="692" t="n">
        <f>'Haver Pivoted'!GZ46</f>
        <v>15.6</v>
      </c>
      <c r="P11" s="692" t="n">
        <f>'Haver Pivoted'!HA46</f>
        <v>15.7</v>
      </c>
      <c r="Q11" s="692" t="n">
        <f>'Haver Pivoted'!HB46</f>
        <v>15.8</v>
      </c>
      <c r="R11" s="692" t="n">
        <f>'Haver Pivoted'!HC46</f>
        <v>7.9</v>
      </c>
      <c r="S11" s="680" t="n">
        <f>'Haver Pivoted'!HD46</f>
        <v>0</v>
      </c>
      <c r="T11" s="680" t="n">
        <f>'Haver Pivoted'!HE46</f>
        <v>0</v>
      </c>
      <c r="U11" s="680" t="n">
        <f>'Haver Pivoted'!HF46</f>
        <v>0</v>
      </c>
      <c r="V11" s="680" t="n">
        <f>'Haver Pivoted'!HG46</f>
        <v>0</v>
      </c>
      <c r="W11" s="679" t="n">
        <f t="shared" ref="W11:Z11" si="5">V11</f>
        <v>0</v>
      </c>
      <c r="X11" s="679" t="n">
        <f t="shared" si="5"/>
        <v>0</v>
      </c>
      <c r="Y11" s="679" t="n">
        <f t="shared" si="5"/>
        <v>0</v>
      </c>
      <c r="Z11" s="679" t="n">
        <f t="shared" si="5"/>
        <v>0</v>
      </c>
      <c r="AA11" s="679"/>
      <c r="AB11" s="679"/>
      <c r="AC11" s="679"/>
      <c r="AD11" s="679"/>
      <c r="AE11" s="679"/>
      <c r="AF11" s="679"/>
      <c r="AG11" s="679"/>
    </row>
    <row r="12" ht="28.5" customHeight="1">
      <c r="B12" s="704" t="s">
        <v>1928</v>
      </c>
      <c r="C12" s="694"/>
      <c r="D12" s="705"/>
      <c r="E12" s="691"/>
      <c r="F12" s="691"/>
      <c r="G12" s="691"/>
      <c r="H12" s="691"/>
      <c r="I12" s="691"/>
      <c r="J12" s="692"/>
      <c r="K12" s="692"/>
      <c r="L12" s="692"/>
      <c r="M12" s="692"/>
      <c r="N12" s="692"/>
      <c r="O12" s="692"/>
      <c r="P12" s="692"/>
      <c r="Q12" s="692"/>
      <c r="R12" s="692"/>
      <c r="S12" s="680"/>
      <c r="T12" s="680"/>
      <c r="U12" s="680"/>
      <c r="V12" s="680"/>
      <c r="W12" s="679" t="n">
        <v>-7</v>
      </c>
      <c r="X12" s="679"/>
      <c r="Y12" s="679"/>
      <c r="Z12" s="679"/>
      <c r="AA12" s="679"/>
      <c r="AB12" s="679"/>
      <c r="AC12" s="679"/>
      <c r="AD12" s="679"/>
      <c r="AE12" s="679"/>
      <c r="AF12" s="679"/>
      <c r="AG12" s="679"/>
    </row>
    <row r="13">
      <c r="B13" s="697" t="s">
        <v>456</v>
      </c>
      <c r="C13" s="696"/>
      <c r="D13" s="672"/>
      <c r="E13" s="646"/>
      <c r="F13" s="646"/>
      <c r="G13" s="646"/>
      <c r="H13" s="646"/>
      <c r="I13" s="646"/>
      <c r="J13" s="657"/>
      <c r="K13" s="657"/>
      <c r="L13" s="657"/>
      <c r="M13" s="657"/>
      <c r="N13" s="657" t="n">
        <f>(1 + $E$24)^0.25-1</f>
        <v>0</v>
      </c>
      <c r="O13" s="657" t="n">
        <f>(1 + $E$24)^0.25-1</f>
        <v>0</v>
      </c>
      <c r="P13" s="657" t="n">
        <f>(1 + $F$24)^0.25-1</f>
        <v>3.0584654007782985E-2</v>
      </c>
      <c r="Q13" s="657" t="n">
        <f>(1 +$F$24)^0.25-1</f>
        <v>3.0584654007782985E-2</v>
      </c>
      <c r="R13" s="657" t="n">
        <f>(1 +$F$24)^0.25-1</f>
        <v>3.0584654007782985E-2</v>
      </c>
      <c r="S13" s="693" t="n">
        <f>(1 +$F$24)^0.25-1</f>
        <v>3.0584654007782985E-2</v>
      </c>
      <c r="T13" s="693" t="n">
        <f>(1 +$G$24)^0.25-1</f>
        <v>1.0195851701480629E-2</v>
      </c>
      <c r="U13" s="693" t="n">
        <f>(1 +$G$24)^0.25-1</f>
        <v>1.0195851701480629E-2</v>
      </c>
      <c r="V13" s="693" t="n">
        <f>(1 +$G$24)^0.25-1</f>
        <v>1.0195851701480629E-2</v>
      </c>
      <c r="W13" s="677" t="n">
        <f>(1 +$G$24)^0.25-1</f>
        <v>1.0195851701480629E-2</v>
      </c>
      <c r="X13" s="682" t="n">
        <f t="shared" ref="X13:AA13" si="6">(1 +$H$24)^0.25-1</f>
        <v>2.4113689084445111E-2</v>
      </c>
      <c r="Y13" s="677" t="n">
        <f t="shared" si="6"/>
        <v>2.4113689084445111E-2</v>
      </c>
      <c r="Z13" s="677" t="n">
        <f t="shared" si="6"/>
        <v>2.4113689084445111E-2</v>
      </c>
      <c r="AA13" s="677" t="n">
        <f t="shared" si="6"/>
        <v>2.4113689084445111E-2</v>
      </c>
      <c r="AB13" s="682" t="n">
        <f>(1 +$I$24)^0.25-1</f>
        <v>2.7515749350824903E-2</v>
      </c>
      <c r="AC13" s="677" t="n">
        <f>(1 +$I$24)^0.25-1</f>
        <v>2.7515749350824903E-2</v>
      </c>
      <c r="AD13" s="677" t="n">
        <f t="shared" ref="AD13:AG13" si="7">(1 +$I$24)^0.25-1</f>
        <v>2.7515749350824903E-2</v>
      </c>
      <c r="AE13" s="677" t="n">
        <f t="shared" si="7"/>
        <v>2.7515749350824903E-2</v>
      </c>
      <c r="AF13" s="677" t="n">
        <f t="shared" si="7"/>
        <v>2.7515749350824903E-2</v>
      </c>
      <c r="AG13" s="677" t="n">
        <f t="shared" si="7"/>
        <v>2.7515749350824903E-2</v>
      </c>
    </row>
    <row r="14" ht="15.75" customHeight="1">
      <c r="B14" s="695"/>
      <c r="C14" s="660"/>
      <c r="D14" s="627"/>
      <c r="E14" s="627"/>
      <c r="F14" s="627"/>
      <c r="G14" s="627"/>
      <c r="H14" s="627"/>
      <c r="I14" s="627"/>
      <c r="J14" s="629"/>
      <c r="K14" s="629"/>
      <c r="L14" s="629"/>
      <c r="M14" s="629"/>
    </row>
    <row r="15">
      <c r="B15" s="695"/>
      <c r="C15" s="660"/>
      <c r="D15" s="627"/>
      <c r="E15" s="627"/>
      <c r="F15" s="627"/>
      <c r="G15" s="627"/>
      <c r="H15" s="627"/>
      <c r="I15" s="627"/>
      <c r="J15" s="629"/>
      <c r="K15" s="629"/>
      <c r="L15" s="629"/>
      <c r="M15" s="629"/>
      <c r="S15" s="63"/>
      <c r="T15" s="631"/>
      <c r="U15" s="631"/>
      <c r="V15" s="631"/>
      <c r="W15" s="631"/>
      <c r="X15" s="631"/>
    </row>
    <row r="16">
      <c r="B16" s="695"/>
      <c r="C16" s="660"/>
      <c r="D16" s="627"/>
      <c r="E16" s="627"/>
      <c r="F16" s="627"/>
      <c r="G16" s="627"/>
      <c r="H16" s="627"/>
      <c r="I16" s="627"/>
      <c r="J16" s="629"/>
      <c r="K16" s="629"/>
      <c r="L16" s="629"/>
      <c r="M16" s="629"/>
      <c r="S16" s="63"/>
      <c r="T16" s="446"/>
      <c r="U16" s="446"/>
      <c r="V16" s="446"/>
      <c r="W16" s="446"/>
      <c r="X16" s="446"/>
    </row>
    <row r="17" ht="14.9" customHeight="1">
      <c r="B17" s="578" t="s">
        <v>352</v>
      </c>
      <c r="S17" s="63"/>
      <c r="T17" s="629"/>
      <c r="U17" s="629"/>
      <c r="V17" s="629"/>
      <c r="W17" s="629"/>
      <c r="X17" s="629"/>
    </row>
    <row r="18">
      <c r="B18" s="701" t="s">
        <v>433</v>
      </c>
      <c r="C18" s="701" t="n">
        <v>2019</v>
      </c>
      <c r="D18" s="702" t="n">
        <v>2020</v>
      </c>
      <c r="E18" s="702" t="n">
        <v>2021</v>
      </c>
      <c r="F18" s="702" t="n">
        <v>2022</v>
      </c>
      <c r="G18" s="702" t="n">
        <v>2023</v>
      </c>
      <c r="H18" s="703" t="n">
        <v>2024</v>
      </c>
      <c r="I18" s="703" t="n">
        <v>2025</v>
      </c>
      <c r="J18" s="703" t="n">
        <v>2026</v>
      </c>
    </row>
    <row r="19" ht="21" customHeight="1">
      <c r="B19" s="687" t="s">
        <v>1905</v>
      </c>
      <c r="C19" s="685"/>
      <c r="D19" s="686"/>
      <c r="E19" s="707" t="n">
        <v>867.67600000000004</v>
      </c>
      <c r="F19" s="291" t="n">
        <v>974.649</v>
      </c>
      <c r="G19" s="291" t="n">
        <v>1007.94</v>
      </c>
      <c r="H19" s="291" t="n">
        <v>1012.097</v>
      </c>
      <c r="I19" s="291" t="n">
        <v>1128.174</v>
      </c>
      <c r="J19" s="291" t="n">
        <v>1200.9649999999999</v>
      </c>
      <c r="K19" s="684"/>
      <c r="L19" s="684"/>
      <c r="M19" s="684"/>
      <c r="N19" s="684"/>
      <c r="O19" s="684"/>
      <c r="P19" s="446"/>
      <c r="Q19" s="446"/>
      <c r="R19" s="446"/>
      <c r="S19" s="446"/>
      <c r="T19" s="446"/>
      <c r="U19" s="446"/>
      <c r="V19" s="446"/>
      <c r="W19" s="446"/>
      <c r="X19" s="446"/>
      <c r="Y19" s="446"/>
      <c r="Z19" s="446"/>
      <c r="AA19" s="446"/>
      <c r="AB19" s="446"/>
      <c r="AC19" s="446"/>
    </row>
    <row r="20" ht="21" customHeight="1">
      <c r="B20" s="688"/>
      <c r="C20" s="683"/>
      <c r="D20" s="684"/>
      <c r="E20" s="291" t="n">
        <f>AVERAGE(L10:O10)</f>
        <v>865</v>
      </c>
      <c r="F20" s="291" t="n">
        <f>AVERAGE(P10:S10)</f>
        <v>910.02500000000009</v>
      </c>
      <c r="G20" s="291" t="n">
        <f>AVERAGE(T10:W10)</f>
        <v>959.89061183771048</v>
      </c>
      <c r="H20" s="291" t="n">
        <f>AVERAGE(X10:AA10)</f>
        <v>1030.0753230750706</v>
      </c>
      <c r="I20" s="291" t="n">
        <f>AVERAGE(AB10:AE10)</f>
        <v>1142.6371350887075</v>
      </c>
      <c r="J20" s="200"/>
      <c r="K20" s="684"/>
      <c r="L20" s="684"/>
      <c r="M20" s="684"/>
      <c r="N20" s="684"/>
      <c r="O20" s="684"/>
      <c r="P20" s="446"/>
      <c r="Q20" s="446"/>
      <c r="R20" s="446"/>
      <c r="S20" s="446"/>
      <c r="T20" s="446"/>
      <c r="U20" s="446"/>
      <c r="V20" s="446"/>
      <c r="W20" s="446"/>
      <c r="X20" s="446"/>
      <c r="Y20" s="446"/>
      <c r="Z20" s="446"/>
      <c r="AA20" s="446"/>
      <c r="AB20" s="446"/>
      <c r="AC20" s="446"/>
    </row>
    <row r="21" ht="21" customHeight="1">
      <c r="B21" s="706" t="s">
        <v>457</v>
      </c>
      <c r="C21" s="261"/>
      <c r="D21" s="261" t="n">
        <v>47</v>
      </c>
      <c r="E21" s="261" t="n">
        <v>48</v>
      </c>
      <c r="F21" s="63" t="n">
        <v>-50</v>
      </c>
      <c r="G21" s="63" t="n">
        <v>-45</v>
      </c>
      <c r="H21" s="63"/>
      <c r="I21" s="63"/>
      <c r="J21" s="699" t="n">
        <f>SUM(D21:G21)</f>
        <v>0</v>
      </c>
      <c r="M21" s="684"/>
      <c r="N21" s="684"/>
      <c r="O21" s="684"/>
      <c r="P21" s="446"/>
      <c r="Q21" s="446"/>
      <c r="R21" s="446"/>
      <c r="S21" s="446"/>
      <c r="T21" s="446"/>
      <c r="U21" s="446"/>
      <c r="V21" s="446"/>
      <c r="W21" s="446"/>
      <c r="X21" s="446"/>
      <c r="Y21" s="446"/>
      <c r="Z21" s="446"/>
      <c r="AA21" s="446"/>
      <c r="AB21" s="446"/>
      <c r="AC21" s="446"/>
    </row>
    <row r="22">
      <c r="B22" s="706" t="s">
        <v>1384</v>
      </c>
      <c r="C22" s="683"/>
      <c r="D22" s="683"/>
      <c r="E22" s="683" t="n">
        <f>E19-E21</f>
        <v>819.67600000000004</v>
      </c>
      <c r="F22" s="683" t="n">
        <f>F19+F21</f>
        <v>924.649</v>
      </c>
      <c r="G22" s="683" t="n">
        <f>G19+G21</f>
        <v>962.94</v>
      </c>
      <c r="H22" s="683" t="n">
        <f>H19+H21</f>
        <v>1012.097</v>
      </c>
      <c r="I22" s="683" t="n">
        <f>I19+I21</f>
        <v>1128.174</v>
      </c>
      <c r="J22" s="699"/>
      <c r="N22" s="700"/>
      <c r="O22" s="660"/>
      <c r="P22" s="446"/>
      <c r="Q22" s="446"/>
      <c r="R22" s="446"/>
      <c r="S22" s="446"/>
      <c r="T22" s="446"/>
      <c r="U22" s="446"/>
      <c r="V22" s="446"/>
      <c r="W22" s="446"/>
      <c r="X22" s="446"/>
      <c r="Y22" s="446"/>
      <c r="Z22" s="446"/>
      <c r="AA22" s="446"/>
      <c r="AB22" s="446"/>
      <c r="AC22" s="446"/>
    </row>
    <row r="23">
      <c r="B23" s="706" t="s">
        <v>459</v>
      </c>
      <c r="C23" s="252" t="n">
        <f>AVERAGE(D10:G10)</f>
        <v>776.84999999999991</v>
      </c>
      <c r="D23" s="252" t="n">
        <f>AVERAGE(H10:K10)</f>
        <v>805.42499999999995</v>
      </c>
      <c r="E23" s="683" t="n">
        <f>AVERAGE(L10:O10)</f>
        <v>865</v>
      </c>
      <c r="F23" s="63"/>
      <c r="G23" s="63"/>
      <c r="H23" s="63"/>
      <c r="I23" s="63"/>
      <c r="J23" s="699"/>
      <c r="K23" s="261" t="s">
        <v>458</v>
      </c>
      <c r="P23" s="446"/>
      <c r="Q23" s="446"/>
      <c r="R23" s="446"/>
      <c r="S23" s="446"/>
      <c r="T23" s="446"/>
      <c r="U23" s="446"/>
      <c r="V23" s="446"/>
      <c r="W23" s="446"/>
      <c r="X23" s="446"/>
      <c r="Y23" s="446"/>
      <c r="Z23" s="446"/>
      <c r="AA23" s="446"/>
      <c r="AB23" s="446"/>
      <c r="AC23" s="446"/>
    </row>
    <row r="24">
      <c r="B24" s="689" t="s">
        <v>926</v>
      </c>
      <c r="C24" s="261"/>
      <c r="D24" s="261"/>
      <c r="E24" s="261"/>
      <c r="F24" s="261" t="n">
        <f>F22/E22-1</f>
        <v>0.12806645552632978</v>
      </c>
      <c r="G24" s="261" t="n">
        <f>G22/F22-1+G25</f>
        <v>4.1411389619196104E-2</v>
      </c>
      <c r="H24" s="261" t="n">
        <v>0.1</v>
      </c>
      <c r="I24" s="261" t="n">
        <f t="shared" ref="I24:J24" si="8">I22/H22-1</f>
        <v>0.11468959990989003</v>
      </c>
      <c r="J24" s="699" t="n">
        <f t="shared" si="8"/>
        <v>-1</v>
      </c>
      <c r="P24" s="261"/>
      <c r="Q24" s="261"/>
      <c r="R24" s="261"/>
      <c r="S24" s="261"/>
      <c r="T24" s="261"/>
      <c r="U24" s="261"/>
      <c r="V24" s="261"/>
      <c r="W24" s="261"/>
      <c r="X24" s="261"/>
      <c r="Y24" s="261"/>
      <c r="Z24" s="261"/>
      <c r="AA24" s="261"/>
      <c r="AB24" s="261"/>
      <c r="AC24" s="261"/>
    </row>
    <row r="25">
      <c r="B25" s="690" t="s">
        <v>896</v>
      </c>
      <c r="C25" s="64"/>
      <c r="D25" s="64"/>
      <c r="E25" s="64"/>
      <c r="F25" s="64"/>
      <c r="G25" s="64" t="n">
        <v>0</v>
      </c>
      <c r="H25" s="64"/>
      <c r="I25" s="64"/>
      <c r="J25" s="202"/>
      <c r="P25" s="261"/>
      <c r="Q25" s="261"/>
      <c r="R25" s="261"/>
      <c r="S25" s="261"/>
      <c r="T25" s="261"/>
      <c r="U25" s="261"/>
      <c r="V25" s="261"/>
      <c r="W25" s="261"/>
      <c r="X25" s="261"/>
      <c r="Y25" s="261"/>
      <c r="Z25" s="261"/>
      <c r="AA25" s="261"/>
      <c r="AB25" s="261"/>
      <c r="AC25" s="261"/>
    </row>
    <row r="26">
      <c r="C26" s="698"/>
      <c r="D26" s="698"/>
      <c r="E26" s="698"/>
      <c r="F26" s="698"/>
      <c r="G26" s="698"/>
      <c r="H26" s="698"/>
      <c r="I26" s="698"/>
      <c r="J26" s="698"/>
      <c r="P26" s="261"/>
      <c r="Q26" s="261"/>
      <c r="R26" s="261"/>
      <c r="S26" s="261"/>
      <c r="T26" s="261"/>
      <c r="U26" s="261"/>
      <c r="V26" s="261"/>
      <c r="W26" s="261"/>
      <c r="X26" s="261"/>
      <c r="Y26" s="261"/>
      <c r="Z26" s="261"/>
      <c r="AA26" s="261"/>
      <c r="AB26" s="261"/>
      <c r="AC26" s="261"/>
    </row>
    <row r="27">
      <c r="K27" s="698"/>
      <c r="L27" s="698"/>
      <c r="M27" s="698"/>
      <c r="N27" s="698"/>
      <c r="P27" s="261"/>
      <c r="Q27" s="261"/>
      <c r="R27" s="261"/>
      <c r="S27" s="261"/>
      <c r="T27" s="261"/>
      <c r="U27" s="261"/>
      <c r="V27" s="261"/>
      <c r="W27" s="261"/>
      <c r="X27" s="261"/>
      <c r="Y27" s="261"/>
      <c r="Z27" s="261"/>
      <c r="AA27" s="261"/>
      <c r="AB27" s="261"/>
      <c r="AC27" s="261"/>
    </row>
    <row r="28">
      <c r="P28" s="261"/>
      <c r="Q28" s="261"/>
      <c r="R28" s="261"/>
      <c r="S28" s="261"/>
      <c r="T28" s="261"/>
      <c r="U28" s="261"/>
      <c r="V28" s="261"/>
      <c r="W28" s="261"/>
      <c r="X28" s="261"/>
      <c r="Y28" s="261"/>
      <c r="Z28" s="261"/>
      <c r="AA28" s="261"/>
      <c r="AB28" s="261"/>
      <c r="AC28" s="261"/>
    </row>
    <row r="29">
      <c r="S29" s="261"/>
      <c r="T29" s="261"/>
      <c r="U29" s="261"/>
      <c r="V29" s="261"/>
      <c r="W29" s="261"/>
      <c r="X29" s="261"/>
      <c r="Y29" s="261"/>
      <c r="Z29" s="261"/>
      <c r="AA29" s="261"/>
      <c r="AB29" s="261"/>
      <c r="AC29" s="261"/>
      <c r="AD29" s="261"/>
      <c r="AE29" s="261"/>
      <c r="AF29" s="261"/>
    </row>
    <row r="30">
      <c r="P30" s="261"/>
      <c r="Q30" s="261"/>
      <c r="R30" s="261"/>
      <c r="S30" s="261"/>
      <c r="T30" s="261"/>
      <c r="U30" s="261"/>
      <c r="V30" s="261"/>
      <c r="W30" s="261"/>
      <c r="X30" s="261"/>
      <c r="Y30" s="261"/>
      <c r="Z30" s="261"/>
      <c r="AA30" s="261"/>
      <c r="AB30" s="261"/>
      <c r="AC30" s="261"/>
    </row>
    <row r="31">
      <c r="F31" s="63"/>
      <c r="G31" s="63"/>
      <c r="P31" s="261"/>
      <c r="Q31" s="261"/>
      <c r="R31" s="261"/>
      <c r="S31" s="261"/>
      <c r="T31" s="261"/>
      <c r="U31" s="261"/>
      <c r="V31" s="261"/>
      <c r="W31" s="261"/>
      <c r="X31" s="261"/>
      <c r="Y31" s="261"/>
      <c r="Z31" s="261"/>
      <c r="AA31" s="261"/>
      <c r="AB31" s="261"/>
      <c r="AC31" s="261"/>
    </row>
    <row r="32">
      <c r="P32" s="261"/>
      <c r="Q32" s="261"/>
      <c r="R32" s="261"/>
      <c r="S32" s="261"/>
      <c r="T32" s="261"/>
      <c r="U32" s="261"/>
      <c r="V32" s="261"/>
      <c r="W32" s="261"/>
      <c r="X32" s="261"/>
      <c r="Y32" s="261"/>
      <c r="Z32" s="261"/>
      <c r="AA32" s="261"/>
      <c r="AB32" s="261"/>
      <c r="AC32" s="261"/>
    </row>
    <row r="33">
      <c r="P33" s="261"/>
      <c r="Q33" s="261"/>
      <c r="R33" s="261"/>
      <c r="S33" s="261"/>
      <c r="T33" s="261"/>
      <c r="U33" s="261"/>
      <c r="V33" s="261"/>
      <c r="W33" s="261"/>
      <c r="X33" s="261"/>
      <c r="Y33" s="261"/>
      <c r="Z33" s="261"/>
      <c r="AA33" s="261"/>
      <c r="AB33" s="261"/>
      <c r="AC33" s="261"/>
    </row>
  </sheetData>
  <mergeCells count="12">
    <mergeCell ref="B1:AC1"/>
    <mergeCell ref="B7:C9"/>
    <mergeCell ref="E8:H8"/>
    <mergeCell ref="I8:L8"/>
    <mergeCell ref="Y8:AB8"/>
    <mergeCell ref="M8:P8"/>
    <mergeCell ref="B2:R4"/>
    <mergeCell ref="T2:AC4"/>
    <mergeCell ref="Q8:T8"/>
    <mergeCell ref="D7:V7"/>
    <mergeCell ref="AC8:AF8"/>
    <mergeCell ref="W7:AG7"/>
  </mergeCells>
  <pageMargins left="0.7" right="0.7" top="0.75" bottom="0.75" header="0.3" footer="0.3"/>
  <pageSetup orientation="portrait"/>
  <drawing r:id="rId1"/>
  <legacyDrawing r:id="rIdvml"/>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I1" workbookViewId="0">
      <selection activeCell="J9" sqref="J9"/>
    </sheetView>
  </sheetViews>
  <sheetFormatPr defaultRowHeight="15.0" baseColWidth="10"/>
  <sheetData>
    <row r="1">
      <c r="B1" s="224" t="s">
        <v>1386</v>
      </c>
      <c r="C1" s="224"/>
      <c r="D1" s="224"/>
      <c r="E1" s="224"/>
      <c r="F1" s="224"/>
      <c r="G1" s="224"/>
      <c r="H1" s="224"/>
      <c r="I1" s="224"/>
      <c r="J1" s="224"/>
      <c r="K1" s="224"/>
      <c r="L1" s="224"/>
      <c r="M1" s="224"/>
      <c r="N1" s="224"/>
      <c r="O1" s="224"/>
      <c r="P1" s="224"/>
      <c r="Q1" s="224"/>
      <c r="R1" s="224"/>
      <c r="S1" s="224"/>
      <c r="T1" s="224"/>
      <c r="U1" s="224"/>
      <c r="V1" s="224"/>
      <c r="W1" s="224"/>
      <c r="X1" s="224"/>
      <c r="Y1" s="224"/>
      <c r="Z1" s="224"/>
      <c r="AA1" s="224"/>
      <c r="AB1" s="224"/>
      <c r="AC1" s="224"/>
    </row>
    <row r="2">
      <c r="B2" s="225" t="s">
        <v>1389</v>
      </c>
      <c r="C2" s="225"/>
      <c r="D2" s="225"/>
      <c r="E2" s="225"/>
      <c r="F2" s="225"/>
      <c r="G2" s="225"/>
      <c r="H2" s="225"/>
      <c r="I2" s="225"/>
      <c r="J2" s="225"/>
      <c r="K2" s="225"/>
      <c r="L2" s="225"/>
      <c r="M2" s="225"/>
      <c r="N2" s="225"/>
      <c r="O2" s="225"/>
      <c r="P2" s="225"/>
      <c r="Q2" s="225"/>
      <c r="R2" s="225"/>
      <c r="S2" s="225"/>
      <c r="T2" s="225"/>
      <c r="U2" s="225"/>
      <c r="V2" s="225"/>
      <c r="W2" s="225"/>
      <c r="X2" s="225"/>
      <c r="Y2" s="225"/>
      <c r="Z2" s="225"/>
      <c r="AA2" s="225"/>
      <c r="AB2" s="225"/>
      <c r="AC2" s="225"/>
    </row>
    <row r="3">
      <c r="B3" s="225"/>
      <c r="C3" s="225"/>
      <c r="D3" s="225"/>
      <c r="E3" s="225"/>
      <c r="F3" s="225"/>
      <c r="G3" s="225"/>
      <c r="H3" s="225"/>
      <c r="I3" s="225"/>
      <c r="J3" s="225"/>
      <c r="K3" s="225"/>
      <c r="L3" s="225"/>
      <c r="M3" s="225"/>
      <c r="N3" s="225"/>
      <c r="O3" s="225"/>
      <c r="P3" s="225"/>
      <c r="Q3" s="225"/>
      <c r="R3" s="225"/>
      <c r="S3" s="225"/>
      <c r="T3" s="225"/>
      <c r="U3" s="225"/>
      <c r="V3" s="225"/>
      <c r="W3" s="225"/>
      <c r="X3" s="225"/>
      <c r="Y3" s="225"/>
      <c r="Z3" s="225"/>
      <c r="AA3" s="225"/>
      <c r="AB3" s="225"/>
      <c r="AC3" s="225"/>
    </row>
    <row r="4">
      <c r="B4" s="225"/>
      <c r="C4" s="225"/>
      <c r="D4" s="225"/>
      <c r="E4" s="225"/>
      <c r="F4" s="225"/>
      <c r="G4" s="225"/>
      <c r="H4" s="225"/>
      <c r="I4" s="225"/>
      <c r="J4" s="225"/>
      <c r="K4" s="225"/>
      <c r="L4" s="225"/>
      <c r="M4" s="225"/>
      <c r="N4" s="225"/>
      <c r="O4" s="225"/>
      <c r="P4" s="225"/>
      <c r="Q4" s="225"/>
      <c r="R4" s="225"/>
      <c r="S4" s="225"/>
      <c r="T4" s="225"/>
      <c r="U4" s="225"/>
      <c r="V4" s="225"/>
      <c r="W4" s="225"/>
      <c r="X4" s="225"/>
      <c r="Y4" s="225"/>
      <c r="Z4" s="225"/>
      <c r="AA4" s="225"/>
      <c r="AB4" s="225"/>
      <c r="AC4" s="225"/>
    </row>
    <row r="5">
      <c r="B5" s="444"/>
      <c r="C5" s="261"/>
      <c r="D5" s="261"/>
      <c r="E5" s="261"/>
      <c r="F5" s="261"/>
      <c r="G5" s="261"/>
      <c r="H5" s="261"/>
      <c r="I5" s="261"/>
      <c r="J5" s="261"/>
      <c r="K5" s="261"/>
      <c r="L5" s="261"/>
      <c r="M5" s="261"/>
      <c r="N5" s="261"/>
      <c r="O5" s="261"/>
      <c r="P5" s="261"/>
      <c r="Q5" s="261"/>
      <c r="R5" s="261"/>
      <c r="S5" s="261"/>
      <c r="T5" s="261"/>
      <c r="U5" s="261"/>
      <c r="V5" s="261"/>
      <c r="W5" s="261"/>
      <c r="X5" s="261"/>
      <c r="Y5" s="261"/>
    </row>
    <row r="6">
      <c r="B6" s="226" t="s">
        <v>1703</v>
      </c>
      <c r="C6" s="481"/>
      <c r="D6" s="230" t="s">
        <v>280</v>
      </c>
      <c r="E6" s="242"/>
      <c r="F6" s="242"/>
      <c r="G6" s="242"/>
      <c r="H6" s="242"/>
      <c r="I6" s="242"/>
      <c r="J6" s="242"/>
      <c r="K6" s="242"/>
      <c r="L6" s="242"/>
      <c r="M6" s="242"/>
      <c r="N6" s="242"/>
      <c r="O6" s="242"/>
      <c r="P6" s="242"/>
      <c r="Q6" s="243"/>
      <c r="R6" s="243"/>
      <c r="S6" s="243"/>
      <c r="T6" s="243"/>
      <c r="U6" s="243"/>
      <c r="V6" s="229"/>
      <c r="W6" s="346" t="s">
        <v>281</v>
      </c>
      <c r="X6" s="347"/>
      <c r="Y6" s="347"/>
      <c r="Z6" s="347"/>
      <c r="AA6" s="347"/>
      <c r="AB6" s="347"/>
      <c r="AC6" s="347"/>
      <c r="AD6" s="347"/>
      <c r="AE6" s="347"/>
      <c r="AF6" s="347"/>
      <c r="AG6" s="347"/>
    </row>
    <row r="7">
      <c r="B7" s="228"/>
      <c r="C7" s="229"/>
      <c r="D7" s="195" t="n">
        <v>2018</v>
      </c>
      <c r="E7" s="195" t="n">
        <v>2019</v>
      </c>
      <c r="F7" s="191"/>
      <c r="G7" s="191"/>
      <c r="H7" s="192"/>
      <c r="I7" s="195" t="n">
        <v>2020</v>
      </c>
      <c r="J7" s="191"/>
      <c r="K7" s="191"/>
      <c r="L7" s="191"/>
      <c r="M7" s="195" t="n">
        <v>2021</v>
      </c>
      <c r="N7" s="191"/>
      <c r="O7" s="191"/>
      <c r="P7" s="191"/>
      <c r="Q7" s="325" t="n">
        <v>2022</v>
      </c>
      <c r="R7" s="326"/>
      <c r="S7" s="315"/>
      <c r="T7" s="315"/>
      <c r="U7" s="260"/>
      <c r="V7" s="315" t="n">
        <v>2023</v>
      </c>
      <c r="W7" s="317"/>
      <c r="X7" s="285"/>
      <c r="Y7" s="233" t="n">
        <v>2024</v>
      </c>
      <c r="Z7" s="318"/>
      <c r="AA7" s="318"/>
      <c r="AB7" s="234"/>
      <c r="AC7" s="232" t="n">
        <v>2025</v>
      </c>
      <c r="AD7" s="318"/>
      <c r="AE7" s="318"/>
      <c r="AF7" s="234"/>
      <c r="AG7" s="564" t="n">
        <v>2026</v>
      </c>
    </row>
    <row r="8">
      <c r="B8" s="230"/>
      <c r="C8" s="231"/>
      <c r="D8" s="195" t="s">
        <v>282</v>
      </c>
      <c r="E8" s="195" t="s">
        <v>283</v>
      </c>
      <c r="F8" s="191" t="s">
        <v>284</v>
      </c>
      <c r="G8" s="191" t="s">
        <v>238</v>
      </c>
      <c r="H8" s="192" t="s">
        <v>282</v>
      </c>
      <c r="I8" s="191" t="s">
        <v>283</v>
      </c>
      <c r="J8" s="191" t="s">
        <v>284</v>
      </c>
      <c r="K8" s="191" t="s">
        <v>238</v>
      </c>
      <c r="L8" s="191" t="s">
        <v>282</v>
      </c>
      <c r="M8" s="195" t="s">
        <v>283</v>
      </c>
      <c r="N8" s="191" t="s">
        <v>284</v>
      </c>
      <c r="O8" s="191" t="s">
        <v>238</v>
      </c>
      <c r="P8" s="191" t="s">
        <v>282</v>
      </c>
      <c r="Q8" s="311" t="s">
        <v>283</v>
      </c>
      <c r="R8" s="312" t="s">
        <v>284</v>
      </c>
      <c r="S8" s="312" t="s">
        <v>238</v>
      </c>
      <c r="T8" s="312" t="s">
        <v>282</v>
      </c>
      <c r="U8" s="311" t="s">
        <v>283</v>
      </c>
      <c r="V8" s="312" t="s">
        <v>284</v>
      </c>
      <c r="W8" s="295" t="s">
        <v>238</v>
      </c>
      <c r="X8" s="296" t="s">
        <v>282</v>
      </c>
      <c r="Y8" s="295" t="s">
        <v>283</v>
      </c>
      <c r="Z8" s="292" t="s">
        <v>284</v>
      </c>
      <c r="AA8" s="295" t="s">
        <v>238</v>
      </c>
      <c r="AB8" s="295" t="s">
        <v>282</v>
      </c>
      <c r="AC8" s="294" t="s">
        <v>283</v>
      </c>
      <c r="AD8" s="292" t="s">
        <v>284</v>
      </c>
      <c r="AE8" s="295" t="s">
        <v>238</v>
      </c>
      <c r="AF8" s="295" t="s">
        <v>282</v>
      </c>
      <c r="AG8" s="294" t="s">
        <v>283</v>
      </c>
    </row>
    <row r="9">
      <c r="B9" s="197" t="s">
        <v>1388</v>
      </c>
      <c r="C9" s="730"/>
      <c r="D9" s="731"/>
      <c r="E9" s="730"/>
      <c r="F9" s="730"/>
      <c r="G9" s="730"/>
      <c r="H9" s="730"/>
      <c r="I9" s="730"/>
      <c r="J9" s="732"/>
      <c r="K9" s="732"/>
      <c r="L9" s="732"/>
      <c r="M9" s="732"/>
      <c r="N9" s="732"/>
      <c r="O9" s="732"/>
      <c r="P9" s="732"/>
      <c r="Q9" s="710"/>
      <c r="R9" s="711" t="n">
        <v>0</v>
      </c>
      <c r="S9" s="712" t="n">
        <v>0</v>
      </c>
      <c r="T9" s="711" t="n">
        <v>0</v>
      </c>
      <c r="U9" s="711" t="n">
        <v>0</v>
      </c>
      <c r="V9" s="711" t="n">
        <v>0</v>
      </c>
      <c r="W9" s="711" t="n">
        <v>-7.7999999999999999E-4</v>
      </c>
      <c r="X9" s="711" t="n">
        <v>-7.7999999999999999E-4</v>
      </c>
      <c r="Y9" s="711" t="n">
        <v>-9.5E-4</v>
      </c>
      <c r="Z9" s="711" t="n">
        <v>-9.5E-4</v>
      </c>
      <c r="AA9" s="711" t="n">
        <v>-9.5E-4</v>
      </c>
      <c r="AB9" s="711" t="n">
        <v>-9.5E-4</v>
      </c>
      <c r="AC9" s="711" t="n">
        <v>-9.3999999999999997E-4</v>
      </c>
      <c r="AD9" s="711" t="n">
        <v>-9.3999999999999997E-4</v>
      </c>
      <c r="AE9" s="711" t="n">
        <v>-9.3999999999999997E-4</v>
      </c>
      <c r="AF9" s="711" t="n">
        <v>-9.3999999999999997E-4</v>
      </c>
      <c r="AG9" s="712" t="n">
        <v>-9.3999999999999997E-4</v>
      </c>
    </row>
    <row r="10">
      <c r="B10" s="63" t="s">
        <v>1387</v>
      </c>
      <c r="C10" s="288"/>
      <c r="D10" s="658"/>
      <c r="E10" s="288"/>
      <c r="F10" s="288"/>
      <c r="G10" s="288"/>
      <c r="H10" s="288"/>
      <c r="I10" s="288"/>
      <c r="J10" s="709"/>
      <c r="K10" s="709"/>
      <c r="L10" s="709"/>
      <c r="M10" s="709"/>
      <c r="N10" s="709"/>
      <c r="O10" s="709"/>
      <c r="P10" s="709"/>
      <c r="Q10" s="709"/>
      <c r="R10" s="188"/>
      <c r="S10" s="188"/>
      <c r="T10" s="188"/>
      <c r="U10" s="188" t="n">
        <v>26095</v>
      </c>
      <c r="V10" s="188" t="n">
        <v>26404</v>
      </c>
      <c r="W10" s="188" t="n">
        <v>26686</v>
      </c>
      <c r="X10" s="188" t="n">
        <v>26931</v>
      </c>
      <c r="Y10" s="188" t="n">
        <v>27174</v>
      </c>
      <c r="Z10" s="188" t="n">
        <v>27411</v>
      </c>
      <c r="AA10" s="188" t="n">
        <v>27647</v>
      </c>
      <c r="AB10" s="188" t="n">
        <v>27893</v>
      </c>
      <c r="AC10" s="188" t="n">
        <v>28143</v>
      </c>
      <c r="AD10" s="188" t="n">
        <v>28400</v>
      </c>
      <c r="AE10" s="188" t="n">
        <v>28649</v>
      </c>
      <c r="AF10" s="188" t="n">
        <v>28910</v>
      </c>
      <c r="AG10" s="188" t="n">
        <v>28910</v>
      </c>
    </row>
    <row r="11">
      <c r="B11" s="63" t="s">
        <v>312</v>
      </c>
      <c r="C11" s="603"/>
      <c r="D11" s="602"/>
      <c r="E11" s="603"/>
      <c r="F11" s="603"/>
      <c r="G11" s="603"/>
      <c r="H11" s="603"/>
      <c r="I11" s="603"/>
      <c r="J11" s="729" t="n">
        <v>45</v>
      </c>
      <c r="K11" s="729" t="n">
        <v>45</v>
      </c>
      <c r="L11" s="729" t="n">
        <v>45</v>
      </c>
      <c r="M11" s="729" t="n">
        <v>45</v>
      </c>
      <c r="N11" s="729" t="n">
        <v>45</v>
      </c>
      <c r="O11" s="729" t="n">
        <v>45</v>
      </c>
      <c r="P11" s="729" t="n">
        <v>45</v>
      </c>
      <c r="Q11" s="729" t="n">
        <v>45</v>
      </c>
      <c r="R11" s="728" t="n">
        <v>45</v>
      </c>
      <c r="S11" s="728" t="n">
        <v>45</v>
      </c>
      <c r="T11" s="728" t="n">
        <v>45</v>
      </c>
      <c r="U11" s="733" t="n">
        <v>45</v>
      </c>
      <c r="V11" s="733" t="n">
        <v>45</v>
      </c>
      <c r="W11" s="733" t="n">
        <f>W9*W10*(-1)*0.1</f>
        <v>2.0815079999999999</v>
      </c>
      <c r="X11" s="733" t="n">
        <f t="shared" ref="X11:AG11" si="0">X9*X10*(-1)*0.1</f>
        <v>2.1006180000000003</v>
      </c>
      <c r="Y11" s="733" t="n">
        <f t="shared" si="0"/>
        <v>2.5815300000000003</v>
      </c>
      <c r="Z11" s="733" t="n">
        <f t="shared" si="0"/>
        <v>2.6040450000000002</v>
      </c>
      <c r="AA11" s="733" t="n">
        <f t="shared" si="0"/>
        <v>2.626465</v>
      </c>
      <c r="AB11" s="733" t="n">
        <f t="shared" si="0"/>
        <v>2.6498349999999999</v>
      </c>
      <c r="AC11" s="733" t="n">
        <f t="shared" si="0"/>
        <v>2.6454420000000001</v>
      </c>
      <c r="AD11" s="733" t="n">
        <f t="shared" si="0"/>
        <v>2.6696</v>
      </c>
      <c r="AE11" s="733" t="n">
        <f t="shared" si="0"/>
        <v>2.693006</v>
      </c>
      <c r="AF11" s="733" t="n">
        <f t="shared" si="0"/>
        <v>2.7175400000000001</v>
      </c>
      <c r="AG11" s="733" t="n">
        <f t="shared" si="0"/>
        <v>2.7175400000000001</v>
      </c>
    </row>
    <row r="12">
      <c r="B12" s="63"/>
      <c r="C12" s="288"/>
      <c r="D12" s="288"/>
      <c r="E12" s="288"/>
      <c r="F12" s="288"/>
      <c r="G12" s="288"/>
      <c r="H12" s="288"/>
      <c r="I12" s="288"/>
      <c r="J12" s="709"/>
      <c r="K12" s="709"/>
      <c r="L12" s="709"/>
      <c r="M12" s="709"/>
      <c r="N12" s="709"/>
      <c r="O12" s="709"/>
      <c r="P12" s="709"/>
      <c r="Q12" s="709"/>
      <c r="R12" s="188"/>
      <c r="S12" s="188"/>
      <c r="T12" s="188"/>
      <c r="U12" s="98"/>
      <c r="V12" s="98"/>
      <c r="W12" s="98"/>
      <c r="X12" s="98"/>
      <c r="Y12" s="98"/>
      <c r="Z12" s="98"/>
      <c r="AA12" s="98"/>
      <c r="AB12" s="98"/>
      <c r="AC12" s="98"/>
      <c r="AD12" s="98"/>
      <c r="AE12" s="98"/>
      <c r="AF12" s="98"/>
      <c r="AG12" s="98"/>
    </row>
    <row r="13">
      <c r="B13" s="261"/>
      <c r="C13" s="261"/>
      <c r="D13" s="261"/>
      <c r="E13" s="261"/>
      <c r="F13" s="261"/>
      <c r="G13" s="261"/>
      <c r="H13" s="261"/>
      <c r="I13" s="261"/>
      <c r="J13" s="261"/>
      <c r="K13" s="261"/>
      <c r="L13" s="261"/>
      <c r="M13" s="261"/>
      <c r="N13" s="261"/>
      <c r="O13" s="261"/>
      <c r="P13" s="261"/>
      <c r="Q13" s="261"/>
      <c r="R13" s="261"/>
      <c r="S13" s="261"/>
      <c r="T13" s="261"/>
      <c r="U13" s="261"/>
      <c r="V13" s="261"/>
      <c r="W13" s="261"/>
      <c r="X13" s="261"/>
      <c r="Y13" s="261"/>
      <c r="Z13" s="63"/>
      <c r="AA13" s="63"/>
      <c r="AB13" s="63"/>
      <c r="AC13" s="63"/>
    </row>
    <row r="14">
      <c r="B14" s="4" t="s">
        <v>1810</v>
      </c>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row>
    <row r="15">
      <c r="B15" s="226" t="s">
        <v>1702</v>
      </c>
      <c r="C15" s="481"/>
      <c r="D15" s="559" t="s">
        <v>280</v>
      </c>
      <c r="E15" s="560"/>
      <c r="F15" s="560"/>
      <c r="G15" s="560"/>
      <c r="H15" s="560"/>
      <c r="I15" s="560"/>
      <c r="J15" s="560"/>
      <c r="K15" s="560"/>
      <c r="L15" s="560"/>
      <c r="M15" s="560"/>
      <c r="N15" s="560"/>
      <c r="O15" s="560"/>
      <c r="P15" s="560"/>
      <c r="Q15" s="560"/>
      <c r="R15" s="560"/>
      <c r="S15" s="560"/>
      <c r="T15" s="560"/>
      <c r="U15" s="560"/>
      <c r="V15" s="560"/>
      <c r="W15" s="347" t="s">
        <v>281</v>
      </c>
      <c r="X15" s="347"/>
      <c r="Y15" s="347"/>
      <c r="Z15" s="347"/>
      <c r="AA15" s="347"/>
      <c r="AB15" s="347"/>
      <c r="AC15" s="347"/>
      <c r="AD15" s="347"/>
      <c r="AE15" s="347"/>
      <c r="AF15" s="347"/>
      <c r="AG15" s="347"/>
    </row>
    <row r="16">
      <c r="B16" s="228"/>
      <c r="C16" s="229"/>
      <c r="D16" s="195" t="n">
        <v>2018</v>
      </c>
      <c r="E16" s="195" t="n">
        <v>2019</v>
      </c>
      <c r="F16" s="191"/>
      <c r="G16" s="191"/>
      <c r="H16" s="192"/>
      <c r="I16" s="195" t="n">
        <v>2020</v>
      </c>
      <c r="J16" s="191"/>
      <c r="K16" s="191"/>
      <c r="L16" s="191"/>
      <c r="M16" s="195" t="n">
        <v>2021</v>
      </c>
      <c r="N16" s="191"/>
      <c r="O16" s="191"/>
      <c r="P16" s="191"/>
      <c r="Q16" s="325" t="n">
        <v>2022</v>
      </c>
      <c r="R16" s="708"/>
      <c r="S16" s="315"/>
      <c r="T16" s="328"/>
      <c r="U16" s="260"/>
      <c r="V16" s="315" t="n">
        <v>2023</v>
      </c>
      <c r="W16" s="625"/>
      <c r="X16" s="625"/>
      <c r="Y16" s="232" t="n">
        <v>2024</v>
      </c>
      <c r="Z16" s="318"/>
      <c r="AA16" s="318"/>
      <c r="AB16" s="234"/>
      <c r="AC16" s="232" t="n">
        <v>2025</v>
      </c>
      <c r="AD16" s="318"/>
      <c r="AE16" s="318"/>
      <c r="AF16" s="234"/>
      <c r="AG16" s="564" t="n">
        <v>2026</v>
      </c>
    </row>
    <row r="17">
      <c r="B17" s="230"/>
      <c r="C17" s="231"/>
      <c r="D17" s="195" t="s">
        <v>282</v>
      </c>
      <c r="E17" s="195" t="s">
        <v>283</v>
      </c>
      <c r="F17" s="191" t="s">
        <v>284</v>
      </c>
      <c r="G17" s="191" t="s">
        <v>238</v>
      </c>
      <c r="H17" s="192" t="s">
        <v>282</v>
      </c>
      <c r="I17" s="191" t="s">
        <v>283</v>
      </c>
      <c r="J17" s="191" t="s">
        <v>284</v>
      </c>
      <c r="K17" s="191" t="s">
        <v>238</v>
      </c>
      <c r="L17" s="191" t="s">
        <v>282</v>
      </c>
      <c r="M17" s="195" t="s">
        <v>283</v>
      </c>
      <c r="N17" s="191" t="s">
        <v>284</v>
      </c>
      <c r="O17" s="191" t="s">
        <v>238</v>
      </c>
      <c r="P17" s="191" t="s">
        <v>282</v>
      </c>
      <c r="Q17" s="311" t="s">
        <v>283</v>
      </c>
      <c r="R17" s="312" t="s">
        <v>284</v>
      </c>
      <c r="S17" s="312" t="s">
        <v>238</v>
      </c>
      <c r="T17" s="310" t="s">
        <v>282</v>
      </c>
      <c r="U17" s="311" t="s">
        <v>283</v>
      </c>
      <c r="V17" s="312" t="s">
        <v>284</v>
      </c>
      <c r="W17" s="295" t="s">
        <v>238</v>
      </c>
      <c r="X17" s="295" t="s">
        <v>282</v>
      </c>
      <c r="Y17" s="294" t="s">
        <v>283</v>
      </c>
      <c r="Z17" s="292" t="s">
        <v>284</v>
      </c>
      <c r="AA17" s="295" t="s">
        <v>238</v>
      </c>
      <c r="AB17" s="296" t="s">
        <v>282</v>
      </c>
      <c r="AC17" s="294" t="s">
        <v>283</v>
      </c>
      <c r="AD17" s="292" t="s">
        <v>284</v>
      </c>
      <c r="AE17" s="295" t="s">
        <v>238</v>
      </c>
      <c r="AF17" s="295" t="s">
        <v>282</v>
      </c>
      <c r="AG17" s="294" t="s">
        <v>283</v>
      </c>
    </row>
    <row r="18">
      <c r="B18" s="197" t="s">
        <v>1388</v>
      </c>
      <c r="C18" s="716"/>
      <c r="D18" s="717"/>
      <c r="E18" s="716"/>
      <c r="F18" s="716"/>
      <c r="G18" s="716"/>
      <c r="H18" s="716"/>
      <c r="I18" s="716"/>
      <c r="J18" s="718"/>
      <c r="K18" s="718"/>
      <c r="L18" s="718"/>
      <c r="M18" s="718"/>
      <c r="N18" s="718"/>
      <c r="O18" s="718"/>
      <c r="P18" s="718"/>
      <c r="Q18" s="718"/>
      <c r="R18" s="719" t="n">
        <v>0</v>
      </c>
      <c r="S18" s="713" t="n">
        <v>0</v>
      </c>
      <c r="T18" s="715" t="n">
        <v>0</v>
      </c>
      <c r="U18" s="715" t="n">
        <v>-7.7999999999999999E-4</v>
      </c>
      <c r="V18" s="715" t="n">
        <v>-7.7999999999999999E-4</v>
      </c>
      <c r="W18" s="715" t="n">
        <v>-7.7999999999999999E-4</v>
      </c>
      <c r="X18" s="715" t="n">
        <v>-7.7999999999999999E-4</v>
      </c>
      <c r="Y18" s="715" t="n">
        <v>-9.5E-4</v>
      </c>
      <c r="Z18" s="715" t="n">
        <v>-9.5E-4</v>
      </c>
      <c r="AA18" s="715" t="n">
        <v>-9.5E-4</v>
      </c>
      <c r="AB18" s="715" t="n">
        <v>-9.5E-4</v>
      </c>
      <c r="AC18" s="715" t="n">
        <v>-9.3999999999999997E-4</v>
      </c>
      <c r="AD18" s="715" t="n">
        <v>-9.3999999999999997E-4</v>
      </c>
      <c r="AE18" s="715" t="n">
        <v>-9.3999999999999997E-4</v>
      </c>
      <c r="AF18" s="715" t="n">
        <v>-9.3999999999999997E-4</v>
      </c>
      <c r="AG18" s="713" t="n">
        <v>-9.3999999999999997E-4</v>
      </c>
    </row>
    <row r="19">
      <c r="B19" s="63" t="s">
        <v>1387</v>
      </c>
      <c r="C19" s="720"/>
      <c r="D19" s="721"/>
      <c r="E19" s="720"/>
      <c r="F19" s="720"/>
      <c r="G19" s="720"/>
      <c r="H19" s="720"/>
      <c r="I19" s="720"/>
      <c r="J19" s="722"/>
      <c r="K19" s="722"/>
      <c r="L19" s="722"/>
      <c r="M19" s="722"/>
      <c r="N19" s="722"/>
      <c r="O19" s="722"/>
      <c r="P19" s="722"/>
      <c r="Q19" s="722"/>
      <c r="R19" s="714"/>
      <c r="S19" s="714"/>
      <c r="T19" s="714"/>
      <c r="U19" s="714" t="n">
        <v>26095</v>
      </c>
      <c r="V19" s="714" t="n">
        <v>26404</v>
      </c>
      <c r="W19" s="714" t="n">
        <v>26686</v>
      </c>
      <c r="X19" s="714" t="n">
        <v>26931</v>
      </c>
      <c r="Y19" s="714" t="n">
        <v>27174</v>
      </c>
      <c r="Z19" s="714" t="n">
        <v>27411</v>
      </c>
      <c r="AA19" s="714" t="n">
        <v>27647</v>
      </c>
      <c r="AB19" s="714" t="n">
        <v>27893</v>
      </c>
      <c r="AC19" s="714" t="n">
        <v>28143</v>
      </c>
      <c r="AD19" s="714" t="n">
        <v>28400</v>
      </c>
      <c r="AE19" s="714" t="n">
        <v>28649</v>
      </c>
      <c r="AF19" s="714" t="n">
        <v>28910</v>
      </c>
      <c r="AG19" s="714" t="n">
        <v>28910</v>
      </c>
    </row>
    <row r="20">
      <c r="B20" s="63" t="s">
        <v>312</v>
      </c>
      <c r="C20" s="723"/>
      <c r="D20" s="724"/>
      <c r="E20" s="723"/>
      <c r="F20" s="723"/>
      <c r="G20" s="723"/>
      <c r="H20" s="723"/>
      <c r="I20" s="723"/>
      <c r="J20" s="725"/>
      <c r="K20" s="725"/>
      <c r="L20" s="725"/>
      <c r="M20" s="725"/>
      <c r="N20" s="725"/>
      <c r="O20" s="725"/>
      <c r="P20" s="725"/>
      <c r="Q20" s="725"/>
      <c r="R20" s="726" t="n">
        <f>R18*R19</f>
        <v>0</v>
      </c>
      <c r="S20" s="726" t="n">
        <f t="shared" ref="S20:T20" si="1">S18*S19</f>
        <v>0</v>
      </c>
      <c r="T20" s="726" t="n">
        <f t="shared" si="1"/>
        <v>0</v>
      </c>
      <c r="U20" s="727" t="n">
        <f>U18*U19*-1</f>
        <v>20.354099999999999</v>
      </c>
      <c r="V20" s="727" t="n">
        <f t="shared" ref="V20:AF20" si="2">V18*V19*-1</f>
        <v>20.595119999999998</v>
      </c>
      <c r="W20" s="727" t="n">
        <f t="shared" si="2"/>
        <v>20.815079999999998</v>
      </c>
      <c r="X20" s="727" t="n">
        <f t="shared" si="2"/>
        <v>21.006180000000001</v>
      </c>
      <c r="Y20" s="727" t="n">
        <f t="shared" si="2"/>
        <v>25.815300000000001</v>
      </c>
      <c r="Z20" s="727" t="n">
        <f t="shared" si="2"/>
        <v>26.04045</v>
      </c>
      <c r="AA20" s="727" t="n">
        <f t="shared" si="2"/>
        <v>26.26465</v>
      </c>
      <c r="AB20" s="727" t="n">
        <f t="shared" si="2"/>
        <v>26.498349999999999</v>
      </c>
      <c r="AC20" s="727" t="n">
        <f t="shared" si="2"/>
        <v>26.454419999999999</v>
      </c>
      <c r="AD20" s="727" t="n">
        <f t="shared" si="2"/>
        <v>26.695999999999998</v>
      </c>
      <c r="AE20" s="727" t="n">
        <f t="shared" si="2"/>
        <v>26.930059999999997</v>
      </c>
      <c r="AF20" s="727" t="n">
        <f t="shared" si="2"/>
        <v>27.1754</v>
      </c>
      <c r="AG20" s="727" t="n">
        <f t="shared" ref="AG20" si="3">AG18*AG19*-1</f>
        <v>27.1754</v>
      </c>
    </row>
    <row r="23">
      <c r="C23" t="s">
        <v>1930</v>
      </c>
      <c r="F23" s="122" t="s">
        <v>1929</v>
      </c>
    </row>
  </sheetData>
  <mergeCells count="21">
    <mergeCell ref="Y7:AB7"/>
    <mergeCell ref="B1:AC1"/>
    <mergeCell ref="B2:AC4"/>
    <mergeCell ref="B6:C8"/>
    <mergeCell ref="E7:H7"/>
    <mergeCell ref="I7:L7"/>
    <mergeCell ref="M7:P7"/>
    <mergeCell ref="Q7:R7"/>
    <mergeCell ref="D6:V6"/>
    <mergeCell ref="AC7:AF7"/>
    <mergeCell ref="W6:AG6"/>
    <mergeCell ref="B14:AF14"/>
    <mergeCell ref="B15:C17"/>
    <mergeCell ref="E16:H16"/>
    <mergeCell ref="I16:L16"/>
    <mergeCell ref="M16:P16"/>
    <mergeCell ref="Q16:R16"/>
    <mergeCell ref="Y16:AB16"/>
    <mergeCell ref="AC16:AF16"/>
    <mergeCell ref="D15:V15"/>
    <mergeCell ref="W15:AG15"/>
  </mergeCells>
  <hyperlinks>
    <hyperlink ref="F23" r:id="rId1h"/>
  </hyperlinks>
  <pageMargins left="0.7" right="0.7" top="0.75" bottom="0.75" header="0.3" footer="0.3"/>
  <pageSetup paperSize="9" orientation="portrait" horizontalDpi="300" verticalDpi="300"/>
  <drawing r:id="rId1"/>
  <legacyDrawing r:id="rIdvml"/>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zoomScale="85" zoomScaleNormal="85" workbookViewId="0">
      <pane xSplit="2" ySplit="11" topLeftCell="Z21" activePane="bottomRight" state="frozen"/>
      <selection pane="topRight" activeCell="C1" sqref="C1"/>
      <selection pane="bottomLeft" activeCell="A12" sqref="A12"/>
      <selection pane="bottomRight" activeCell="AB39" sqref="AB39"/>
    </sheetView>
  </sheetViews>
  <sheetFormatPr defaultRowHeight="15.0" baseColWidth="10" outlineLevelRow="1"/>
  <cols>
    <col min="2" max="2" width="71.1796875" hidden="0" customWidth="1"/>
    <col min="6" max="6" width="12.1796875" hidden="0" customWidth="1"/>
    <col min="7" max="7" width="10.453125" hidden="0" customWidth="1"/>
    <col min="9" max="9" width="12" hidden="0" customWidth="1"/>
  </cols>
  <sheetData>
    <row r="1" ht="18" customHeight="1">
      <c r="B1" s="742" t="s">
        <v>466</v>
      </c>
      <c r="C1" s="742"/>
      <c r="D1" s="742"/>
      <c r="E1" s="742"/>
      <c r="F1" s="742"/>
      <c r="G1" s="742"/>
      <c r="H1" s="742"/>
      <c r="I1" s="742"/>
      <c r="J1" s="742"/>
      <c r="K1" s="742"/>
      <c r="L1" s="742"/>
      <c r="M1" s="742"/>
      <c r="N1" s="742"/>
      <c r="O1" s="742"/>
      <c r="P1" s="742"/>
      <c r="Q1" s="742"/>
      <c r="R1" s="742"/>
      <c r="S1" s="742"/>
      <c r="T1" s="742"/>
      <c r="U1" s="742"/>
      <c r="V1" s="742"/>
      <c r="W1" s="742"/>
      <c r="X1" s="742"/>
      <c r="Y1" s="742"/>
      <c r="Z1" s="742"/>
      <c r="AA1" s="742"/>
      <c r="AB1" s="742"/>
      <c r="AC1" s="742"/>
    </row>
    <row r="2" ht="34.5" customHeight="1" outlineLevel="1" hidden="1">
      <c r="B2" s="225" t="s">
        <v>865</v>
      </c>
      <c r="C2" s="268"/>
      <c r="D2" s="268"/>
      <c r="E2" s="268"/>
      <c r="F2" s="268"/>
      <c r="G2" s="268"/>
      <c r="H2" s="268"/>
      <c r="I2" s="268"/>
      <c r="J2" s="268"/>
      <c r="K2" s="268"/>
      <c r="L2" s="268"/>
      <c r="M2" s="268"/>
      <c r="N2" s="268"/>
      <c r="O2" s="268"/>
      <c r="P2" s="268"/>
      <c r="Q2" s="268"/>
      <c r="R2" s="268"/>
      <c r="S2" s="268"/>
      <c r="T2" s="268"/>
      <c r="U2" s="268"/>
      <c r="V2" s="268"/>
      <c r="W2" s="268"/>
      <c r="X2" s="268"/>
      <c r="Y2" s="268"/>
      <c r="Z2" s="268"/>
      <c r="AA2" s="268"/>
      <c r="AB2" s="268"/>
      <c r="AC2" s="268"/>
    </row>
    <row r="3" ht="3" customHeight="1" outlineLevel="1" hidden="1">
      <c r="B3" s="268"/>
      <c r="C3" s="268"/>
      <c r="D3" s="268"/>
      <c r="E3" s="268"/>
      <c r="F3" s="268"/>
      <c r="G3" s="268"/>
      <c r="H3" s="268"/>
      <c r="I3" s="268"/>
      <c r="J3" s="268"/>
      <c r="K3" s="268"/>
      <c r="L3" s="268"/>
      <c r="M3" s="268"/>
      <c r="N3" s="268"/>
      <c r="O3" s="268"/>
      <c r="P3" s="268"/>
      <c r="Q3" s="268"/>
      <c r="R3" s="268"/>
      <c r="S3" s="268"/>
      <c r="T3" s="268"/>
      <c r="U3" s="268"/>
      <c r="V3" s="268"/>
      <c r="W3" s="268"/>
      <c r="X3" s="268"/>
      <c r="Y3" s="268"/>
      <c r="Z3" s="268"/>
      <c r="AA3" s="268"/>
      <c r="AB3" s="268"/>
      <c r="AC3" s="268"/>
    </row>
    <row r="4" ht="10.4" customHeight="1" outlineLevel="1" hidden="1">
      <c r="B4" s="268"/>
      <c r="C4" s="268"/>
      <c r="D4" s="268"/>
      <c r="E4" s="268"/>
      <c r="F4" s="268"/>
      <c r="G4" s="268"/>
      <c r="H4" s="268"/>
      <c r="I4" s="268"/>
      <c r="J4" s="268"/>
      <c r="K4" s="268"/>
      <c r="L4" s="268"/>
      <c r="M4" s="268"/>
      <c r="N4" s="268"/>
      <c r="O4" s="268"/>
      <c r="P4" s="268"/>
      <c r="Q4" s="268"/>
      <c r="R4" s="268"/>
      <c r="S4" s="268"/>
      <c r="T4" s="268"/>
      <c r="U4" s="268"/>
      <c r="V4" s="268"/>
      <c r="W4" s="268"/>
      <c r="X4" s="268"/>
      <c r="Y4" s="268"/>
      <c r="Z4" s="268"/>
      <c r="AA4" s="268"/>
      <c r="AB4" s="268"/>
      <c r="AC4" s="268"/>
    </row>
    <row r="5" ht="14.25" customHeight="1" outlineLevel="1" hidden="1">
      <c r="B5" s="268"/>
      <c r="C5" s="268"/>
      <c r="D5" s="268"/>
      <c r="E5" s="268"/>
      <c r="F5" s="268"/>
      <c r="G5" s="268"/>
      <c r="H5" s="268"/>
      <c r="I5" s="268"/>
      <c r="J5" s="268"/>
      <c r="K5" s="268"/>
      <c r="L5" s="268"/>
      <c r="M5" s="268"/>
      <c r="N5" s="268"/>
      <c r="O5" s="268"/>
      <c r="P5" s="268"/>
      <c r="Q5" s="268"/>
      <c r="R5" s="268"/>
      <c r="S5" s="268"/>
      <c r="T5" s="268"/>
      <c r="U5" s="268"/>
      <c r="V5" s="268"/>
      <c r="W5" s="268"/>
      <c r="X5" s="268"/>
      <c r="Y5" s="268"/>
      <c r="Z5" s="268"/>
      <c r="AA5" s="268"/>
      <c r="AB5" s="268"/>
      <c r="AC5" s="268"/>
    </row>
    <row r="6" ht="14.25" customHeight="1" outlineLevel="1" hidden="1">
      <c r="B6" s="268"/>
      <c r="C6" s="268"/>
      <c r="D6" s="268"/>
      <c r="E6" s="268"/>
      <c r="F6" s="268"/>
      <c r="G6" s="268"/>
      <c r="H6" s="268"/>
      <c r="I6" s="268"/>
      <c r="J6" s="268"/>
      <c r="K6" s="268"/>
      <c r="L6" s="268"/>
      <c r="M6" s="268"/>
      <c r="N6" s="268"/>
      <c r="O6" s="268"/>
      <c r="P6" s="268"/>
      <c r="Q6" s="268"/>
      <c r="R6" s="268"/>
      <c r="S6" s="268"/>
      <c r="T6" s="268"/>
      <c r="U6" s="268"/>
      <c r="V6" s="268"/>
      <c r="W6" s="268"/>
      <c r="X6" s="268"/>
      <c r="Y6" s="268"/>
      <c r="Z6" s="268"/>
      <c r="AA6" s="268"/>
      <c r="AB6" s="268"/>
      <c r="AC6" s="268"/>
    </row>
    <row r="7">
      <c r="B7" s="814" t="s">
        <v>333</v>
      </c>
      <c r="C7" s="290"/>
      <c r="D7" s="290"/>
      <c r="E7" s="290"/>
      <c r="F7" s="290"/>
      <c r="G7" s="290"/>
      <c r="H7" s="291"/>
      <c r="I7" s="291"/>
      <c r="J7" s="291"/>
      <c r="K7" s="291"/>
      <c r="L7" s="291"/>
      <c r="M7" s="291"/>
      <c r="N7" s="291"/>
      <c r="O7" s="291"/>
      <c r="P7" s="291"/>
      <c r="Q7" s="291"/>
      <c r="R7" s="291"/>
      <c r="S7" s="291"/>
      <c r="T7" s="291"/>
      <c r="U7" s="291"/>
    </row>
    <row r="8" ht="14.9" customHeight="1">
      <c r="B8" s="771" t="s">
        <v>304</v>
      </c>
      <c r="C8" s="772"/>
      <c r="D8" s="775" t="s">
        <v>280</v>
      </c>
      <c r="E8" s="776"/>
      <c r="F8" s="776"/>
      <c r="G8" s="776"/>
      <c r="H8" s="776"/>
      <c r="I8" s="776"/>
      <c r="J8" s="776"/>
      <c r="K8" s="776"/>
      <c r="L8" s="776"/>
      <c r="M8" s="776"/>
      <c r="N8" s="776"/>
      <c r="O8" s="776"/>
      <c r="P8" s="242"/>
      <c r="Q8" s="242"/>
      <c r="R8" s="242"/>
      <c r="S8" s="242"/>
      <c r="T8" s="242"/>
      <c r="U8" s="242"/>
      <c r="V8" s="231"/>
      <c r="W8" s="348" t="s">
        <v>281</v>
      </c>
      <c r="X8" s="259"/>
      <c r="Y8" s="259"/>
      <c r="Z8" s="259"/>
      <c r="AA8" s="259"/>
      <c r="AB8" s="259"/>
      <c r="AC8" s="259"/>
      <c r="AD8" s="259"/>
      <c r="AE8" s="259"/>
      <c r="AF8" s="259"/>
      <c r="AG8" s="259"/>
    </row>
    <row r="9" ht="14.9" customHeight="1">
      <c r="B9" s="773"/>
      <c r="C9" s="774"/>
      <c r="D9" s="179" t="n">
        <v>2018</v>
      </c>
      <c r="E9" s="179" t="n">
        <v>2019</v>
      </c>
      <c r="F9" s="235"/>
      <c r="G9" s="235"/>
      <c r="H9" s="236"/>
      <c r="I9" s="179" t="n">
        <v>2020</v>
      </c>
      <c r="J9" s="235"/>
      <c r="K9" s="235"/>
      <c r="L9" s="235"/>
      <c r="M9" s="179" t="n">
        <v>2021</v>
      </c>
      <c r="N9" s="235"/>
      <c r="O9" s="235"/>
      <c r="P9" s="235"/>
      <c r="Q9" s="179" t="n">
        <v>2022</v>
      </c>
      <c r="R9" s="180"/>
      <c r="S9" s="180"/>
      <c r="T9" s="236"/>
      <c r="U9" s="315"/>
      <c r="V9" s="315" t="n">
        <v>2023</v>
      </c>
      <c r="W9" s="625"/>
      <c r="X9" s="285"/>
      <c r="Y9" s="232" t="n">
        <v>2024</v>
      </c>
      <c r="Z9" s="318"/>
      <c r="AA9" s="318"/>
      <c r="AB9" s="234"/>
      <c r="AC9" s="232" t="n">
        <v>2025</v>
      </c>
      <c r="AD9" s="318"/>
      <c r="AE9" s="318"/>
      <c r="AF9" s="233"/>
      <c r="AG9" s="361" t="n">
        <v>2026</v>
      </c>
    </row>
    <row r="10">
      <c r="B10" s="773"/>
      <c r="C10" s="774"/>
      <c r="D10" s="195" t="s">
        <v>282</v>
      </c>
      <c r="E10" s="195" t="s">
        <v>283</v>
      </c>
      <c r="F10" s="191" t="s">
        <v>284</v>
      </c>
      <c r="G10" s="191" t="s">
        <v>238</v>
      </c>
      <c r="H10" s="192" t="s">
        <v>282</v>
      </c>
      <c r="I10" s="191" t="s">
        <v>283</v>
      </c>
      <c r="J10" s="191" t="s">
        <v>284</v>
      </c>
      <c r="K10" s="191" t="s">
        <v>238</v>
      </c>
      <c r="L10" s="191" t="s">
        <v>282</v>
      </c>
      <c r="M10" s="195" t="s">
        <v>283</v>
      </c>
      <c r="N10" s="191" t="s">
        <v>284</v>
      </c>
      <c r="O10" s="191" t="s">
        <v>238</v>
      </c>
      <c r="P10" s="191" t="s">
        <v>282</v>
      </c>
      <c r="Q10" s="195" t="s">
        <v>283</v>
      </c>
      <c r="R10" s="191" t="s">
        <v>284</v>
      </c>
      <c r="S10" s="191" t="s">
        <v>238</v>
      </c>
      <c r="T10" s="192" t="s">
        <v>282</v>
      </c>
      <c r="U10" s="191" t="s">
        <v>283</v>
      </c>
      <c r="V10" s="312" t="s">
        <v>284</v>
      </c>
      <c r="W10" s="295" t="s">
        <v>238</v>
      </c>
      <c r="X10" s="296" t="s">
        <v>282</v>
      </c>
      <c r="Y10" s="294" t="s">
        <v>283</v>
      </c>
      <c r="Z10" s="292" t="s">
        <v>284</v>
      </c>
      <c r="AA10" s="295" t="s">
        <v>238</v>
      </c>
      <c r="AB10" s="295" t="s">
        <v>282</v>
      </c>
      <c r="AC10" s="294" t="s">
        <v>283</v>
      </c>
      <c r="AD10" s="292" t="s">
        <v>284</v>
      </c>
      <c r="AE10" s="295" t="s">
        <v>238</v>
      </c>
      <c r="AF10" s="295" t="s">
        <v>282</v>
      </c>
      <c r="AG10" s="361" t="s">
        <v>283</v>
      </c>
    </row>
    <row r="11">
      <c r="B11" s="735" t="s">
        <v>467</v>
      </c>
      <c r="C11" s="736"/>
      <c r="D11" s="735"/>
      <c r="E11" s="806"/>
      <c r="F11" s="806"/>
      <c r="G11" s="806"/>
      <c r="H11" s="340"/>
      <c r="I11" s="340"/>
      <c r="J11" s="340"/>
      <c r="K11" s="340"/>
      <c r="L11" s="340"/>
      <c r="M11" s="650"/>
      <c r="N11" s="650"/>
      <c r="O11" s="650"/>
      <c r="P11" s="340"/>
      <c r="Q11" s="340"/>
      <c r="R11" s="340"/>
      <c r="S11" s="340"/>
      <c r="T11" s="314"/>
      <c r="U11" s="340"/>
      <c r="V11" s="340"/>
      <c r="W11" s="233"/>
      <c r="X11" s="233"/>
      <c r="Y11" s="233"/>
      <c r="Z11" s="233"/>
      <c r="AA11" s="233"/>
      <c r="AB11" s="233"/>
      <c r="AC11" s="234"/>
    </row>
    <row r="12" ht="17.149999999999999" customHeight="1">
      <c r="B12" s="750" t="s">
        <v>468</v>
      </c>
      <c r="C12" s="261" t="s">
        <v>469</v>
      </c>
      <c r="D12" s="671" t="n">
        <f>'Haver Pivoted'!GO31</f>
        <v>2224.3000000000002</v>
      </c>
      <c r="E12" s="627" t="n">
        <f>'Haver Pivoted'!GP31</f>
        <v>2303.4</v>
      </c>
      <c r="F12" s="627" t="n">
        <f>'Haver Pivoted'!GQ31</f>
        <v>2319.4</v>
      </c>
      <c r="G12" s="627" t="n">
        <f>'Haver Pivoted'!GR31</f>
        <v>2333.8000000000002</v>
      </c>
      <c r="H12" s="627" t="n">
        <f>'Haver Pivoted'!GS31</f>
        <v>2346.4</v>
      </c>
      <c r="I12" s="627" t="n">
        <f>'Haver Pivoted'!GT31</f>
        <v>2407.5</v>
      </c>
      <c r="J12" s="627" t="n">
        <f>'Haver Pivoted'!GU31</f>
        <v>4698.7</v>
      </c>
      <c r="K12" s="627" t="n">
        <f>'Haver Pivoted'!GV31</f>
        <v>3492.4</v>
      </c>
      <c r="L12" s="627" t="n">
        <f>'Haver Pivoted'!GW31</f>
        <v>2881.6</v>
      </c>
      <c r="M12" s="627" t="n">
        <f>'Haver Pivoted'!GX31</f>
        <v>5094.8</v>
      </c>
      <c r="N12" s="627" t="n">
        <f>'Haver Pivoted'!GY31</f>
        <v>3395.6</v>
      </c>
      <c r="O12" s="627" t="n">
        <f>'Haver Pivoted'!GZ31</f>
        <v>3146.3</v>
      </c>
      <c r="P12" s="627" t="n">
        <f>'Haver Pivoted'!HA31</f>
        <v>2937.4</v>
      </c>
      <c r="Q12" s="627" t="n">
        <f>'Haver Pivoted'!HB31</f>
        <v>2863</v>
      </c>
      <c r="R12" s="627" t="n">
        <f>'Haver Pivoted'!HC31</f>
        <v>2846.5</v>
      </c>
      <c r="S12" s="628" t="n">
        <f>'Haver Pivoted'!HD31</f>
        <v>2840.1</v>
      </c>
      <c r="T12" s="628" t="n">
        <f>'Haver Pivoted'!HE31</f>
        <v>2882.8</v>
      </c>
      <c r="U12" s="628" t="n">
        <f>'Haver Pivoted'!HF31</f>
        <v>2963</v>
      </c>
      <c r="V12" s="628" t="n">
        <f>'Haver Pivoted'!HG31</f>
        <v>2952.8</v>
      </c>
      <c r="W12" s="752" t="n">
        <f t="shared" ref="W12:AC12" si="0">SUM(W14:W31)-W30</f>
        <v>2941.1238759222706</v>
      </c>
      <c r="X12" s="752" t="n">
        <f t="shared" si="0"/>
        <v>2963.8030715390937</v>
      </c>
      <c r="Y12" s="752" t="n">
        <f t="shared" si="0"/>
        <v>3038.730964358258</v>
      </c>
      <c r="Z12" s="752" t="n">
        <f t="shared" si="0"/>
        <v>3072.2212894312911</v>
      </c>
      <c r="AA12" s="752" t="n">
        <f t="shared" si="0"/>
        <v>3105.651840357355</v>
      </c>
      <c r="AB12" s="752" t="n">
        <f t="shared" si="0"/>
        <v>3141.6199189041899</v>
      </c>
      <c r="AC12" s="805" t="n">
        <f t="shared" si="0"/>
        <v>3209.10651683163</v>
      </c>
    </row>
    <row r="13">
      <c r="B13" s="510"/>
      <c r="C13" s="261"/>
      <c r="D13" s="671"/>
      <c r="E13" s="627"/>
      <c r="F13" s="627"/>
      <c r="G13" s="627"/>
      <c r="H13" s="627"/>
      <c r="I13" s="627"/>
      <c r="J13" s="627"/>
      <c r="K13" s="627"/>
      <c r="L13" s="627"/>
      <c r="M13" s="627"/>
      <c r="N13" s="627"/>
      <c r="O13" s="627"/>
      <c r="P13" s="261"/>
      <c r="Q13" s="247"/>
      <c r="R13" s="247"/>
      <c r="S13" s="247"/>
      <c r="T13" s="247"/>
      <c r="U13" s="247"/>
      <c r="V13" s="247"/>
      <c r="W13" s="361"/>
      <c r="X13" s="361"/>
      <c r="Y13" s="361"/>
      <c r="Z13" s="361"/>
      <c r="AA13" s="361"/>
      <c r="AB13" s="361"/>
      <c r="AC13" s="479"/>
    </row>
    <row r="14">
      <c r="B14" s="746" t="s">
        <v>1931</v>
      </c>
      <c r="C14" s="261"/>
      <c r="D14" s="671" t="n">
        <f>'Unemployment Insurance'!D20+'Unemployment Insurance'!D19</f>
        <v>27.8</v>
      </c>
      <c r="E14" s="627" t="n">
        <f>'Unemployment Insurance'!E20+'Unemployment Insurance'!E19</f>
        <v>29.4</v>
      </c>
      <c r="F14" s="627" t="n">
        <f>'Unemployment Insurance'!F20+'Unemployment Insurance'!F19</f>
        <v>26.9</v>
      </c>
      <c r="G14" s="627" t="n">
        <f>'Unemployment Insurance'!G20+'Unemployment Insurance'!G19</f>
        <v>26.4</v>
      </c>
      <c r="H14" s="627" t="n">
        <f>'Unemployment Insurance'!H20+'Unemployment Insurance'!H19</f>
        <v>27.7</v>
      </c>
      <c r="I14" s="627" t="n">
        <f>'Unemployment Insurance'!I20+'Unemployment Insurance'!I19</f>
        <v>40.700000000000003</v>
      </c>
      <c r="J14" s="627" t="n">
        <f>'Unemployment Insurance'!J20+'Unemployment Insurance'!J19</f>
        <v>1007.5</v>
      </c>
      <c r="K14" s="627" t="n">
        <f>'Unemployment Insurance'!K20+'Unemployment Insurance'!K19</f>
        <v>792.89999999999986</v>
      </c>
      <c r="L14" s="627" t="n">
        <f>'Unemployment Insurance'!L20+'Unemployment Insurance'!L19</f>
        <v>308.5</v>
      </c>
      <c r="M14" s="627" t="n">
        <f>'Unemployment Insurance'!M20+'Unemployment Insurance'!M19</f>
        <v>556.20000000000005</v>
      </c>
      <c r="N14" s="627" t="n">
        <f>'Unemployment Insurance'!N20+'Unemployment Insurance'!N19</f>
        <v>448.6</v>
      </c>
      <c r="O14" s="627" t="n">
        <f>'Unemployment Insurance'!O20+'Unemployment Insurance'!O19</f>
        <v>245.1</v>
      </c>
      <c r="P14" s="627" t="n">
        <f>'Unemployment Insurance'!P20+'Unemployment Insurance'!P19</f>
        <v>33.799999999999997</v>
      </c>
      <c r="Q14" s="627" t="n">
        <f>'Unemployment Insurance'!Q20+'Unemployment Insurance'!Q19</f>
        <v>23.6</v>
      </c>
      <c r="R14" s="627" t="n">
        <f>'Unemployment Insurance'!R20+'Unemployment Insurance'!R19</f>
        <v>18.600000000000001</v>
      </c>
      <c r="S14" s="627" t="n">
        <f>'Unemployment Insurance'!S20+'Unemployment Insurance'!S19</f>
        <v>18.5</v>
      </c>
      <c r="T14" s="627" t="n">
        <f>'Unemployment Insurance'!T20+'Unemployment Insurance'!T19</f>
        <v>20.399999999999999</v>
      </c>
      <c r="U14" s="627" t="n">
        <f>'Unemployment Insurance'!U20+'Unemployment Insurance'!U19</f>
        <v>22.8</v>
      </c>
      <c r="V14" s="744" t="n">
        <f>V15+V16</f>
        <v>23.1</v>
      </c>
      <c r="W14" s="752" t="n">
        <f>'Unemployment Insurance'!W20+'Unemployment Insurance'!W19</f>
        <v>23.451428571428572</v>
      </c>
      <c r="X14" s="752" t="n">
        <f>'Unemployment Insurance'!X20+'Unemployment Insurance'!X19</f>
        <v>23.451428571428572</v>
      </c>
      <c r="Y14" s="752" t="n">
        <f>'Unemployment Insurance'!Y20+'Unemployment Insurance'!Y19</f>
        <v>24.754285714285711</v>
      </c>
      <c r="Z14" s="752" t="n">
        <f>'Unemployment Insurance'!Z20+'Unemployment Insurance'!Z19</f>
        <v>26.708571428571425</v>
      </c>
      <c r="AA14" s="752" t="n">
        <f>'Unemployment Insurance'!AA20+'Unemployment Insurance'!AA19</f>
        <v>28.011428571428567</v>
      </c>
      <c r="AB14" s="752" t="n">
        <f>'Unemployment Insurance'!AB20+'Unemployment Insurance'!AB19</f>
        <v>29.31428571428571</v>
      </c>
      <c r="AC14" s="805" t="n">
        <f>'Unemployment Insurance'!AC20+'Unemployment Insurance'!AC19</f>
        <v>29.965714285714277</v>
      </c>
    </row>
    <row r="15">
      <c r="B15" s="462" t="s">
        <v>203</v>
      </c>
      <c r="C15" s="261"/>
      <c r="D15" s="671"/>
      <c r="E15" s="627"/>
      <c r="F15" s="627"/>
      <c r="G15" s="627"/>
      <c r="H15" s="627"/>
      <c r="I15" s="627"/>
      <c r="J15" s="627"/>
      <c r="K15" s="627"/>
      <c r="L15" s="627"/>
      <c r="M15" s="627"/>
      <c r="N15" s="627"/>
      <c r="O15" s="627"/>
      <c r="P15" s="627"/>
      <c r="Q15" s="627"/>
      <c r="R15" s="627"/>
      <c r="S15" s="627"/>
      <c r="T15" s="627"/>
      <c r="U15" s="627"/>
      <c r="V15" s="627" t="n">
        <f>'Unemployment Insurance'!V19</f>
        <v>-0.35142857142857054</v>
      </c>
      <c r="W15" s="752"/>
      <c r="X15" s="752"/>
      <c r="Y15" s="752"/>
      <c r="Z15" s="752"/>
      <c r="AA15" s="752"/>
      <c r="AB15" s="752"/>
      <c r="AC15" s="805"/>
    </row>
    <row r="16">
      <c r="B16" s="462" t="s">
        <v>205</v>
      </c>
      <c r="C16" s="261"/>
      <c r="D16" s="671"/>
      <c r="E16" s="627"/>
      <c r="F16" s="627"/>
      <c r="G16" s="627"/>
      <c r="H16" s="627"/>
      <c r="I16" s="627"/>
      <c r="J16" s="627"/>
      <c r="K16" s="627"/>
      <c r="L16" s="627"/>
      <c r="M16" s="627"/>
      <c r="N16" s="627"/>
      <c r="O16" s="627"/>
      <c r="P16" s="627"/>
      <c r="Q16" s="627"/>
      <c r="R16" s="627"/>
      <c r="S16" s="627"/>
      <c r="T16" s="627"/>
      <c r="U16" s="627"/>
      <c r="V16" s="627" t="n">
        <f>'Unemployment Insurance'!V20</f>
        <v>23.451428571428572</v>
      </c>
      <c r="W16" s="752"/>
      <c r="X16" s="752"/>
      <c r="Y16" s="752"/>
      <c r="Z16" s="752"/>
      <c r="AA16" s="752"/>
      <c r="AB16" s="752"/>
      <c r="AC16" s="805"/>
    </row>
    <row r="17" ht="17.899999999999999" customHeight="1">
      <c r="B17" s="746" t="s">
        <v>55</v>
      </c>
      <c r="C17" s="261"/>
      <c r="D17" s="671" t="n">
        <f>Medicare!D10</f>
        <v>755.3</v>
      </c>
      <c r="E17" s="627" t="n">
        <f>Medicare!E10</f>
        <v>772.6</v>
      </c>
      <c r="F17" s="627" t="n">
        <f>Medicare!F10</f>
        <v>785.8</v>
      </c>
      <c r="G17" s="627" t="n">
        <f>Medicare!G10</f>
        <v>793.7</v>
      </c>
      <c r="H17" s="627" t="n">
        <f>Medicare!H10</f>
        <v>796.3</v>
      </c>
      <c r="I17" s="627" t="n">
        <f>Medicare!I10</f>
        <v>795.3</v>
      </c>
      <c r="J17" s="627" t="n">
        <f>Medicare!J10</f>
        <v>808</v>
      </c>
      <c r="K17" s="627" t="n">
        <f>Medicare!K10</f>
        <v>822.1</v>
      </c>
      <c r="L17" s="627" t="n">
        <f>Medicare!L10</f>
        <v>837.5</v>
      </c>
      <c r="M17" s="627" t="n">
        <f>Medicare!M10</f>
        <v>857.6</v>
      </c>
      <c r="N17" s="627" t="n">
        <f>Medicare!N10</f>
        <v>875.4</v>
      </c>
      <c r="O17" s="627" t="n">
        <f>Medicare!O10</f>
        <v>889.5</v>
      </c>
      <c r="P17" s="627" t="n">
        <f>Medicare!P10</f>
        <v>900</v>
      </c>
      <c r="Q17" s="627" t="n">
        <f>Medicare!Q10</f>
        <v>908</v>
      </c>
      <c r="R17" s="627" t="n">
        <f>Medicare!R10</f>
        <v>911.8</v>
      </c>
      <c r="S17" s="627" t="n">
        <f>Medicare!S10</f>
        <v>920.3</v>
      </c>
      <c r="T17" s="627" t="n">
        <f>Medicare!T10</f>
        <v>941.6</v>
      </c>
      <c r="U17" s="627" t="n">
        <f>Medicare!U10</f>
        <v>960.5</v>
      </c>
      <c r="V17" s="744" t="n">
        <f>Medicare!V10</f>
        <v>967.3</v>
      </c>
      <c r="W17" s="752" t="n">
        <f>Medicare!W10</f>
        <v>970.16244735084217</v>
      </c>
      <c r="X17" s="752" t="n">
        <f>Medicare!X10</f>
        <v>993.55664296766474</v>
      </c>
      <c r="Y17" s="752" t="n">
        <f>Medicare!Y10</f>
        <v>1017.514958943972</v>
      </c>
      <c r="Z17" s="752" t="n">
        <f>Medicare!Z10</f>
        <v>1042.0509983027189</v>
      </c>
      <c r="AA17" s="752" t="n">
        <f>Medicare!AA10</f>
        <v>1067.1786920859263</v>
      </c>
      <c r="AB17" s="752" t="n">
        <f>Medicare!AB10</f>
        <v>1096.5429134899039</v>
      </c>
      <c r="AC17" s="805" t="n">
        <f>Medicare!AC10</f>
        <v>1126.7151134499154</v>
      </c>
    </row>
    <row r="18" ht="18" customHeight="1">
      <c r="B18" s="747" t="s">
        <v>470</v>
      </c>
      <c r="C18" s="261"/>
      <c r="D18" s="300"/>
      <c r="E18" s="247"/>
      <c r="F18" s="247"/>
      <c r="G18" s="247"/>
      <c r="H18" s="627" t="n">
        <f>'Rebate Checks (expired)'!H10 +'Rebate Checks (expired)'!H11</f>
        <v>0</v>
      </c>
      <c r="I18" s="627" t="n">
        <f>'Rebate Checks (expired)'!I10 +'Rebate Checks (expired)'!I11</f>
        <v>0</v>
      </c>
      <c r="J18" s="627" t="n">
        <f>'Rebate Checks (expired)'!J10 +'Rebate Checks (expired)'!J11</f>
        <v>1078.0999999999999</v>
      </c>
      <c r="K18" s="627" t="n">
        <f>'Rebate Checks (expired)'!K10 +'Rebate Checks (expired)'!K11</f>
        <v>15.6</v>
      </c>
      <c r="L18" s="627" t="n">
        <f>'Rebate Checks (expired)'!L10 +'Rebate Checks (expired)'!L11</f>
        <v>5</v>
      </c>
      <c r="M18" s="627" t="n">
        <f>'Rebate Checks (expired)'!M10 +'Rebate Checks (expired)'!M11</f>
        <v>1933.6999999999998</v>
      </c>
      <c r="N18" s="627" t="n">
        <f>'Rebate Checks (expired)'!N10 +'Rebate Checks (expired)'!N11</f>
        <v>290.10000000000002</v>
      </c>
      <c r="O18" s="627" t="n">
        <f>'Rebate Checks (expired)'!O10 +'Rebate Checks (expired)'!O11</f>
        <v>38.9</v>
      </c>
      <c r="P18" s="627" t="n">
        <f>'Rebate Checks (expired)'!P10 +'Rebate Checks (expired)'!P11</f>
        <v>14.2</v>
      </c>
      <c r="Q18" s="627" t="n">
        <f>'Rebate Checks (expired)'!Q10 +'Rebate Checks (expired)'!Q11</f>
        <v>0</v>
      </c>
      <c r="R18" s="627" t="n">
        <f>'Rebate Checks (expired)'!Q10 +'Rebate Checks (expired)'!R11</f>
        <v>0</v>
      </c>
      <c r="S18" s="627" t="n">
        <f>'Rebate Checks (expired)'!S10 +'Rebate Checks (expired)'!S11</f>
        <v>0</v>
      </c>
      <c r="T18" s="627" t="n">
        <f>'Rebate Checks (expired)'!T10 +'Rebate Checks (expired)'!T11</f>
        <v>0</v>
      </c>
      <c r="U18" s="627" t="n">
        <f>'Rebate Checks (expired)'!U10 +'Rebate Checks (expired)'!U11</f>
        <v>0</v>
      </c>
      <c r="V18" s="744" t="n">
        <f>V19+V20</f>
        <v>0</v>
      </c>
      <c r="W18" s="752" t="n">
        <f>'Rebate Checks (expired)'!W10 +'Rebate Checks (expired)'!W11</f>
        <v>0</v>
      </c>
      <c r="X18" s="752" t="n">
        <f>'Rebate Checks (expired)'!X10 +'Rebate Checks (expired)'!X11</f>
        <v>0</v>
      </c>
      <c r="Y18" s="752" t="n">
        <f>'Rebate Checks (expired)'!Y10 +'Rebate Checks (expired)'!Y11</f>
        <v>0</v>
      </c>
      <c r="Z18" s="752" t="n">
        <f>'Rebate Checks (expired)'!Z10 +'Rebate Checks (expired)'!Z11</f>
        <v>0</v>
      </c>
      <c r="AA18" s="752" t="n">
        <f>'Rebate Checks (expired)'!AA10 +'Rebate Checks (expired)'!AA11</f>
        <v>0</v>
      </c>
      <c r="AB18" s="752" t="n">
        <f>'Rebate Checks (expired)'!AB10 +'Rebate Checks (expired)'!AB11</f>
        <v>0</v>
      </c>
      <c r="AC18" s="805" t="n">
        <f>'Rebate Checks (expired)'!AC10 +'Rebate Checks (expired)'!AC11</f>
        <v>0</v>
      </c>
    </row>
    <row r="19" ht="18" customHeight="1">
      <c r="B19" s="748" t="s">
        <v>1932</v>
      </c>
      <c r="C19" s="261"/>
      <c r="D19" s="300"/>
      <c r="E19" s="247"/>
      <c r="F19" s="247"/>
      <c r="G19" s="247"/>
      <c r="H19" s="627"/>
      <c r="I19" s="627"/>
      <c r="J19" s="627"/>
      <c r="K19" s="627"/>
      <c r="L19" s="627"/>
      <c r="M19" s="627"/>
      <c r="N19" s="627"/>
      <c r="O19" s="627"/>
      <c r="P19" s="627"/>
      <c r="Q19" s="627"/>
      <c r="R19" s="627"/>
      <c r="S19" s="627"/>
      <c r="T19" s="627"/>
      <c r="U19" s="627"/>
      <c r="V19" s="627" t="n">
        <v>0</v>
      </c>
      <c r="W19" s="752"/>
      <c r="X19" s="752"/>
      <c r="Y19" s="752"/>
      <c r="Z19" s="752"/>
      <c r="AA19" s="752"/>
      <c r="AB19" s="752"/>
      <c r="AC19" s="805"/>
    </row>
    <row r="20" ht="18" customHeight="1">
      <c r="B20" s="748" t="s">
        <v>1933</v>
      </c>
      <c r="C20" s="261"/>
      <c r="D20" s="300"/>
      <c r="E20" s="247"/>
      <c r="F20" s="247"/>
      <c r="G20" s="247"/>
      <c r="H20" s="627"/>
      <c r="I20" s="627"/>
      <c r="J20" s="627"/>
      <c r="K20" s="627"/>
      <c r="L20" s="627"/>
      <c r="M20" s="627"/>
      <c r="N20" s="627"/>
      <c r="O20" s="627"/>
      <c r="P20" s="627"/>
      <c r="Q20" s="627"/>
      <c r="R20" s="627"/>
      <c r="S20" s="627"/>
      <c r="T20" s="627"/>
      <c r="U20" s="627"/>
      <c r="V20" s="627" t="n">
        <v>0</v>
      </c>
      <c r="W20" s="752"/>
      <c r="X20" s="752"/>
      <c r="Y20" s="752"/>
      <c r="Z20" s="752"/>
      <c r="AA20" s="752"/>
      <c r="AB20" s="752"/>
      <c r="AC20" s="805"/>
    </row>
    <row r="21" ht="18" customHeight="1">
      <c r="B21" s="749" t="s">
        <v>49</v>
      </c>
      <c r="C21" s="261"/>
      <c r="D21" s="299" t="n">
        <f>'Provider Relief (expired)'!D11</f>
        <v>0</v>
      </c>
      <c r="E21" s="274" t="n">
        <f>'Provider Relief (expired)'!E11</f>
        <v>0</v>
      </c>
      <c r="F21" s="274" t="n">
        <f>'Provider Relief (expired)'!F11</f>
        <v>0</v>
      </c>
      <c r="G21" s="274" t="n">
        <f>'Provider Relief (expired)'!G11</f>
        <v>0</v>
      </c>
      <c r="H21" s="274" t="n">
        <f>'Provider Relief (expired)'!H11</f>
        <v>0</v>
      </c>
      <c r="I21" s="274" t="n">
        <f>'Provider Relief (expired)'!I11</f>
        <v>0</v>
      </c>
      <c r="J21" s="274" t="n">
        <f>'Provider Relief (expired)'!J11</f>
        <v>160.9</v>
      </c>
      <c r="K21" s="274" t="n">
        <f>'Provider Relief (expired)'!K11</f>
        <v>58.4</v>
      </c>
      <c r="L21" s="274" t="n">
        <f>'Provider Relief (expired)'!L11</f>
        <v>34.5</v>
      </c>
      <c r="M21" s="274" t="n">
        <f>'Provider Relief (expired)'!M11</f>
        <v>21.4</v>
      </c>
      <c r="N21" s="274" t="n">
        <f>'Provider Relief (expired)'!N11</f>
        <v>13.3</v>
      </c>
      <c r="O21" s="274" t="n">
        <f>'Provider Relief (expired)'!O11</f>
        <v>18.7</v>
      </c>
      <c r="P21" s="274" t="n">
        <f>'Provider Relief (expired)'!P11</f>
        <v>32.200000000000003</v>
      </c>
      <c r="Q21" s="274" t="n">
        <f>'Provider Relief (expired)'!Q11</f>
        <v>26.9</v>
      </c>
      <c r="R21" s="274" t="n">
        <f>'Provider Relief (expired)'!R11</f>
        <v>20</v>
      </c>
      <c r="S21" s="274" t="n">
        <f>'Provider Relief (expired)'!S11</f>
        <v>8.1</v>
      </c>
      <c r="T21" s="274" t="n">
        <f>'Provider Relief (expired)'!T11</f>
        <v>4.9000000000000004</v>
      </c>
      <c r="U21" s="274" t="n">
        <v>0</v>
      </c>
      <c r="V21" s="744" t="n">
        <v>0</v>
      </c>
      <c r="W21" s="752" t="n">
        <v>0</v>
      </c>
      <c r="X21" s="752" t="n">
        <v>0</v>
      </c>
      <c r="Y21" s="752" t="n">
        <v>0</v>
      </c>
      <c r="Z21" s="752" t="n">
        <v>0</v>
      </c>
      <c r="AA21" s="752" t="n">
        <v>0</v>
      </c>
      <c r="AB21" s="752" t="n">
        <v>0</v>
      </c>
      <c r="AC21" s="752" t="n">
        <v>0</v>
      </c>
      <c r="AD21" s="752" t="n">
        <v>0</v>
      </c>
      <c r="AE21" s="752" t="n">
        <v>0</v>
      </c>
      <c r="AF21" s="752" t="n">
        <v>0</v>
      </c>
      <c r="AG21" s="752" t="n">
        <v>0</v>
      </c>
    </row>
    <row r="22" ht="18" customHeight="1">
      <c r="B22" s="510" t="s">
        <v>1934</v>
      </c>
      <c r="C22" s="261"/>
      <c r="D22" s="299"/>
      <c r="E22" s="274"/>
      <c r="F22" s="274"/>
      <c r="G22" s="274"/>
      <c r="H22" s="274"/>
      <c r="I22" s="274"/>
      <c r="J22" s="274"/>
      <c r="K22" s="274"/>
      <c r="L22" s="274"/>
      <c r="M22" s="274"/>
      <c r="N22" s="274"/>
      <c r="O22" s="274"/>
      <c r="P22" s="274"/>
      <c r="Q22" s="274"/>
      <c r="R22" s="274"/>
      <c r="S22" s="274"/>
      <c r="T22" s="274"/>
      <c r="U22" s="274"/>
      <c r="V22" s="627"/>
      <c r="W22" s="752"/>
      <c r="X22" s="752"/>
      <c r="Y22" s="752"/>
      <c r="Z22" s="752"/>
      <c r="AA22" s="752"/>
      <c r="AB22" s="752"/>
      <c r="AC22" s="805"/>
    </row>
    <row r="23" ht="18" customHeight="1">
      <c r="B23" s="510" t="s">
        <v>1935</v>
      </c>
      <c r="C23" s="261"/>
      <c r="D23" s="299"/>
      <c r="E23" s="274"/>
      <c r="F23" s="274"/>
      <c r="G23" s="274"/>
      <c r="H23" s="274"/>
      <c r="I23" s="274"/>
      <c r="J23" s="274"/>
      <c r="K23" s="274"/>
      <c r="L23" s="274"/>
      <c r="M23" s="274"/>
      <c r="N23" s="274"/>
      <c r="O23" s="274"/>
      <c r="P23" s="274"/>
      <c r="Q23" s="274"/>
      <c r="R23" s="274"/>
      <c r="S23" s="274"/>
      <c r="T23" s="274"/>
      <c r="U23" s="274"/>
      <c r="V23" s="627"/>
      <c r="W23" s="752"/>
      <c r="X23" s="752"/>
      <c r="Y23" s="752"/>
      <c r="Z23" s="752"/>
      <c r="AA23" s="752"/>
      <c r="AB23" s="752"/>
      <c r="AC23" s="805"/>
    </row>
    <row r="24" ht="20.149999999999999" customHeight="1">
      <c r="B24" s="293" t="s">
        <v>473</v>
      </c>
      <c r="C24" s="288"/>
      <c r="D24" s="807"/>
      <c r="E24" s="709"/>
      <c r="F24" s="709"/>
      <c r="G24" s="709"/>
      <c r="H24" s="631"/>
      <c r="I24" s="631"/>
      <c r="J24" s="631"/>
      <c r="K24" s="631"/>
      <c r="L24" s="631"/>
      <c r="M24" s="631" t="n">
        <f>'ARP Quarterly'!C5</f>
        <v>0</v>
      </c>
      <c r="N24" s="631" t="n">
        <f>'ARP Quarterly'!D5</f>
        <v>33.921840000000024</v>
      </c>
      <c r="O24" s="631" t="n">
        <f>'ARP Quarterly'!E5</f>
        <v>44.966160000000031</v>
      </c>
      <c r="P24" s="631" t="n">
        <f>'ARP Quarterly'!F5</f>
        <v>52.756999999999998</v>
      </c>
      <c r="Q24" s="631" t="n">
        <f>'ARP Quarterly'!G5</f>
        <v>52.756999999999998</v>
      </c>
      <c r="R24" s="631" t="n">
        <f>'ARP Quarterly'!H5</f>
        <v>52.756999999999998</v>
      </c>
      <c r="S24" s="631" t="n">
        <f>'ARP Quarterly'!I5</f>
        <v>52.756999999999998</v>
      </c>
      <c r="T24" s="631" t="n">
        <v>30</v>
      </c>
      <c r="U24" s="631" t="n">
        <f>'ARP Quarterly'!K5</f>
        <v>12</v>
      </c>
      <c r="V24" s="745" t="n">
        <f>'ARP Quarterly'!L5</f>
        <v>12</v>
      </c>
      <c r="W24" s="626" t="n">
        <f>'ARP Quarterly'!M5</f>
        <v>12</v>
      </c>
      <c r="X24" s="626" t="n">
        <f>'ARP Quarterly'!N5</f>
        <v>4.2219999999999995</v>
      </c>
      <c r="Y24" s="626" t="n">
        <f>'ARP Quarterly'!O5</f>
        <v>4.2219999999999995</v>
      </c>
      <c r="Z24" s="626" t="n">
        <f>'ARP Quarterly'!P5</f>
        <v>4.2219999999999995</v>
      </c>
      <c r="AA24" s="626" t="n">
        <f>'ARP Quarterly'!Q5</f>
        <v>4.2219999999999995</v>
      </c>
      <c r="AB24" s="626" t="n">
        <f>'ARP Quarterly'!R5</f>
        <v>2.3719999999999999</v>
      </c>
      <c r="AC24" s="626" t="n">
        <f>'ARP Quarterly'!S5</f>
        <v>2.3719999999999999</v>
      </c>
      <c r="AD24" s="626" t="n">
        <f>'ARP Quarterly'!T5</f>
        <v>2.3719999999999999</v>
      </c>
      <c r="AE24" s="626" t="n">
        <f>'ARP Quarterly'!U5</f>
        <v>2.3719999999999999</v>
      </c>
      <c r="AF24" s="626" t="n">
        <f>'ARP Quarterly'!V5</f>
        <v>0.49</v>
      </c>
      <c r="AG24" s="562"/>
    </row>
    <row r="25" ht="22.4" customHeight="1">
      <c r="B25" s="269" t="s">
        <v>218</v>
      </c>
      <c r="C25" s="760"/>
      <c r="D25" s="299"/>
      <c r="E25" s="274"/>
      <c r="F25" s="274"/>
      <c r="G25" s="274"/>
      <c r="H25" s="274"/>
      <c r="I25" s="274"/>
      <c r="J25" s="274"/>
      <c r="K25" s="274"/>
      <c r="L25" s="274"/>
      <c r="M25" s="627" t="n">
        <f>'ARP Quarterly'!C4</f>
        <v>0</v>
      </c>
      <c r="N25" s="627" t="n">
        <f>'ARP Quarterly'!D4</f>
        <v>0</v>
      </c>
      <c r="O25" s="627" t="n">
        <f>'ARP Quarterly'!E4</f>
        <v>3.1040000000000418</v>
      </c>
      <c r="P25" s="627" t="n">
        <f>'ARP Quarterly'!F4</f>
        <v>19.719000000000005</v>
      </c>
      <c r="Q25" s="627" t="n">
        <f>'ARP Quarterly'!G4</f>
        <v>19.719000000000005</v>
      </c>
      <c r="R25" s="627" t="n">
        <f>'ARP Quarterly'!H4</f>
        <v>19.719000000000005</v>
      </c>
      <c r="S25" s="627" t="n">
        <f>'ARP Quarterly'!I4</f>
        <v>19.719000000000005</v>
      </c>
      <c r="T25" s="627" t="n">
        <f>'ARP Quarterly'!J4</f>
        <v>1.4159999999999999</v>
      </c>
      <c r="U25" s="627" t="n">
        <f>'ARP Quarterly'!K4</f>
        <v>1.4159999999999999</v>
      </c>
      <c r="V25" s="627" t="n">
        <f>'ARP Quarterly'!L4</f>
        <v>1.4159999999999999</v>
      </c>
      <c r="W25" s="752" t="n">
        <f>'ARP Quarterly'!M4</f>
        <v>1.4159999999999999</v>
      </c>
      <c r="X25" s="752" t="n">
        <f>'ARP Quarterly'!N4</f>
        <v>1.4790000000000001</v>
      </c>
      <c r="Y25" s="752" t="n">
        <f>'ARP Quarterly'!O4</f>
        <v>1.4790000000000001</v>
      </c>
      <c r="Z25" s="752" t="n">
        <f>'ARP Quarterly'!P4</f>
        <v>1.4790000000000001</v>
      </c>
      <c r="AA25" s="752" t="n">
        <f>'ARP Quarterly'!Q4</f>
        <v>1.4790000000000001</v>
      </c>
      <c r="AB25" s="752" t="n">
        <f>'ARP Quarterly'!R4</f>
        <v>1.63</v>
      </c>
      <c r="AC25" s="752" t="n">
        <f>'ARP Quarterly'!S4</f>
        <v>1.63</v>
      </c>
      <c r="AD25" s="752" t="n">
        <f>'ARP Quarterly'!T4</f>
        <v>1.63</v>
      </c>
      <c r="AE25" s="752" t="n">
        <f>'ARP Quarterly'!U4</f>
        <v>1.63</v>
      </c>
      <c r="AF25" s="752" t="n">
        <f>'ARP Quarterly'!V4</f>
        <v>1.671</v>
      </c>
      <c r="AG25" s="753"/>
      <c r="AH25" s="760"/>
      <c r="AI25" s="760"/>
      <c r="AJ25" s="760"/>
      <c r="AK25" s="760"/>
      <c r="AL25" s="760"/>
      <c r="AM25" s="760"/>
      <c r="AN25" s="760"/>
      <c r="AO25" s="760"/>
      <c r="AP25" s="760"/>
      <c r="AQ25" s="760"/>
      <c r="AR25" s="760"/>
      <c r="AS25" s="760"/>
      <c r="AT25" s="760"/>
      <c r="AU25" s="760"/>
      <c r="AV25" s="760"/>
      <c r="AW25" s="760"/>
      <c r="AX25" s="760"/>
      <c r="AY25" s="760"/>
      <c r="AZ25" s="760"/>
      <c r="BA25" s="760"/>
      <c r="BB25" s="760"/>
      <c r="BC25" s="760"/>
      <c r="BD25" s="760"/>
      <c r="BE25" s="760"/>
      <c r="BF25" s="760"/>
      <c r="BG25" s="760"/>
      <c r="BH25" s="760"/>
      <c r="BI25" s="760"/>
      <c r="BJ25" s="760"/>
      <c r="BK25" s="760"/>
      <c r="BL25" s="760"/>
      <c r="BM25" s="760"/>
      <c r="BN25" s="760"/>
      <c r="BO25" s="760"/>
      <c r="BP25" s="760"/>
      <c r="BQ25" s="760"/>
      <c r="BR25" s="760"/>
      <c r="BS25" s="760"/>
      <c r="BT25" s="760"/>
      <c r="BU25" s="760"/>
      <c r="BV25" s="760"/>
      <c r="BW25" s="760"/>
      <c r="BX25" s="760"/>
      <c r="BY25" s="760"/>
      <c r="BZ25" s="760"/>
      <c r="CA25" s="760"/>
      <c r="CB25" s="760"/>
      <c r="CC25" s="760"/>
      <c r="CD25" s="760"/>
      <c r="CE25" s="760"/>
      <c r="CF25" s="760"/>
      <c r="CG25" s="760"/>
      <c r="CH25" s="760"/>
      <c r="CI25" s="760"/>
      <c r="CJ25" s="760"/>
      <c r="CK25" s="760"/>
      <c r="CL25" s="760"/>
      <c r="CM25" s="760"/>
      <c r="CN25" s="760"/>
      <c r="CO25" s="760"/>
      <c r="CP25" s="760"/>
      <c r="CQ25" s="760"/>
      <c r="CR25" s="760"/>
      <c r="CS25" s="760"/>
      <c r="CT25" s="760"/>
      <c r="CU25" s="760"/>
      <c r="CV25" s="760"/>
      <c r="CW25" s="760"/>
    </row>
    <row r="26" ht="36.65" customHeight="1">
      <c r="B26" s="269" t="s">
        <v>1439</v>
      </c>
      <c r="C26" s="261"/>
      <c r="D26" s="300" t="n">
        <f>D77</f>
        <v>0</v>
      </c>
      <c r="E26" s="247" t="n">
        <f t="shared" ref="E26:AG26" si="1">E77</f>
        <v>0</v>
      </c>
      <c r="F26" s="247" t="n">
        <f t="shared" si="1"/>
        <v>0</v>
      </c>
      <c r="G26" s="247" t="n">
        <f t="shared" si="1"/>
        <v>0</v>
      </c>
      <c r="H26" s="247" t="n">
        <f t="shared" si="1"/>
        <v>0</v>
      </c>
      <c r="I26" s="627" t="n">
        <f t="shared" si="1"/>
        <v>5.0234999999999914</v>
      </c>
      <c r="J26" s="627" t="n">
        <f t="shared" si="1"/>
        <v>45.406499999999987</v>
      </c>
      <c r="K26" s="627" t="n">
        <f t="shared" si="1"/>
        <v>50.178499999999993</v>
      </c>
      <c r="L26" s="627" t="n">
        <f t="shared" si="1"/>
        <v>60.014499999999991</v>
      </c>
      <c r="M26" s="627" t="n">
        <f t="shared" si="1"/>
        <v>86.04249999999999</v>
      </c>
      <c r="N26" s="627" t="n">
        <f t="shared" si="1"/>
        <v>100.69149999999999</v>
      </c>
      <c r="O26" s="627" t="n">
        <f t="shared" si="1"/>
        <v>95.460499999999996</v>
      </c>
      <c r="P26" s="627" t="n">
        <f t="shared" si="1"/>
        <v>100.72550000000001</v>
      </c>
      <c r="Q26" s="627" t="n">
        <f t="shared" si="1"/>
        <v>80.643499999999989</v>
      </c>
      <c r="R26" s="627" t="n">
        <f t="shared" si="1"/>
        <v>63.702499999999993</v>
      </c>
      <c r="S26" s="627" t="n">
        <f t="shared" si="1"/>
        <v>56.879499999999986</v>
      </c>
      <c r="T26" s="627" t="n">
        <f t="shared" si="1"/>
        <v>71.822499999999991</v>
      </c>
      <c r="U26" s="627" t="n">
        <f t="shared" si="1"/>
        <v>65.127499999999998</v>
      </c>
      <c r="V26" s="627" t="n">
        <f>V77</f>
        <v>37.745499999999986</v>
      </c>
      <c r="W26" s="752" t="n">
        <f>W77</f>
        <v>37.745499999999986</v>
      </c>
      <c r="X26" s="752" t="n">
        <f t="shared" si="1"/>
        <v>37.745499999999986</v>
      </c>
      <c r="Y26" s="752" t="n">
        <f t="shared" si="1"/>
        <v>37.745499999999986</v>
      </c>
      <c r="Z26" s="752" t="n">
        <f t="shared" si="1"/>
        <v>37.745499999999986</v>
      </c>
      <c r="AA26" s="752" t="n">
        <f t="shared" si="1"/>
        <v>37.745499999999986</v>
      </c>
      <c r="AB26" s="752" t="n">
        <f t="shared" si="1"/>
        <v>37.745499999999986</v>
      </c>
      <c r="AC26" s="752" t="n">
        <f t="shared" si="1"/>
        <v>37.745499999999986</v>
      </c>
      <c r="AD26" s="752" t="n">
        <f t="shared" si="1"/>
        <v>37.745499999999986</v>
      </c>
      <c r="AE26" s="752" t="n">
        <f t="shared" si="1"/>
        <v>37.745499999999986</v>
      </c>
      <c r="AF26" s="752" t="n">
        <f t="shared" si="1"/>
        <v>37.745499999999986</v>
      </c>
      <c r="AG26" s="752" t="n">
        <f t="shared" si="1"/>
        <v>37.745499999999986</v>
      </c>
      <c r="AH26" s="261"/>
      <c r="AI26" s="261"/>
      <c r="AJ26" s="261"/>
      <c r="AK26" s="261"/>
      <c r="AL26" s="261"/>
      <c r="AM26" s="261"/>
      <c r="AN26" s="261"/>
      <c r="AO26" s="261"/>
      <c r="AP26" s="261"/>
      <c r="AQ26" s="261"/>
      <c r="AR26" s="261"/>
      <c r="AS26" s="261"/>
      <c r="AT26" s="261"/>
      <c r="AU26" s="261"/>
      <c r="AV26" s="261"/>
      <c r="AW26" s="261"/>
      <c r="AX26" s="261"/>
      <c r="AY26" s="261"/>
      <c r="AZ26" s="261"/>
      <c r="BA26" s="261"/>
      <c r="BB26" s="261"/>
      <c r="BC26" s="261"/>
      <c r="BD26" s="261"/>
      <c r="BE26" s="261"/>
      <c r="BF26" s="261"/>
      <c r="BG26" s="261"/>
      <c r="BH26" s="261"/>
      <c r="BI26" s="261"/>
      <c r="BJ26" s="261"/>
      <c r="BK26" s="261"/>
      <c r="BL26" s="261"/>
      <c r="BM26" s="261"/>
      <c r="BN26" s="261"/>
      <c r="BO26" s="261"/>
      <c r="BP26" s="261"/>
      <c r="BQ26" s="261"/>
      <c r="BR26" s="261"/>
      <c r="BS26" s="261"/>
      <c r="BT26" s="261"/>
      <c r="BU26" s="261"/>
      <c r="BV26" s="261"/>
      <c r="BW26" s="261"/>
      <c r="BX26" s="261"/>
      <c r="BY26" s="261"/>
      <c r="BZ26" s="261"/>
      <c r="CA26" s="261"/>
      <c r="CB26" s="261"/>
      <c r="CC26" s="261"/>
      <c r="CD26" s="261"/>
      <c r="CE26" s="261"/>
      <c r="CF26" s="261"/>
      <c r="CG26" s="261"/>
      <c r="CH26" s="261"/>
      <c r="CI26" s="261"/>
      <c r="CJ26" s="261"/>
      <c r="CK26" s="261"/>
      <c r="CL26" s="261"/>
      <c r="CM26" s="261"/>
      <c r="CN26" s="261"/>
      <c r="CO26" s="261"/>
      <c r="CP26" s="261"/>
      <c r="CQ26" s="261"/>
      <c r="CR26" s="261"/>
      <c r="CS26" s="261"/>
      <c r="CT26" s="261"/>
      <c r="CU26" s="261"/>
      <c r="CV26" s="261"/>
    </row>
    <row r="27" ht="15.65" customHeight="1">
      <c r="B27" s="269" t="s">
        <v>802</v>
      </c>
      <c r="C27" s="261" t="s">
        <v>829</v>
      </c>
      <c r="D27" s="299" t="n">
        <v>30</v>
      </c>
      <c r="E27" s="274" t="n">
        <v>30</v>
      </c>
      <c r="F27" s="274" t="n">
        <v>30</v>
      </c>
      <c r="G27" s="274" t="n">
        <v>30</v>
      </c>
      <c r="H27" s="274" t="n">
        <v>30</v>
      </c>
      <c r="I27" s="274" t="n">
        <v>30</v>
      </c>
      <c r="J27" s="274" t="n">
        <v>30</v>
      </c>
      <c r="K27" s="251" t="n">
        <v>30.2</v>
      </c>
      <c r="L27" s="251" t="n">
        <v>30.2</v>
      </c>
      <c r="M27" s="251" t="n">
        <f>'Haver Pivoted'!GX89</f>
        <v>34.4</v>
      </c>
      <c r="N27" s="251" t="n">
        <f>'Haver Pivoted'!GY89</f>
        <v>34.4</v>
      </c>
      <c r="O27" s="251" t="n">
        <f>'Haver Pivoted'!GZ89</f>
        <v>218.933333333333</v>
      </c>
      <c r="P27" s="251" t="n">
        <f>'Haver Pivoted'!HA89</f>
        <v>223.13333333333301</v>
      </c>
      <c r="Q27" s="251" t="n">
        <f>'Haver Pivoted'!HB89</f>
        <v>94.3</v>
      </c>
      <c r="R27" s="251" t="n">
        <f>'Haver Pivoted'!HC89</f>
        <v>94.3</v>
      </c>
      <c r="S27" s="253" t="n">
        <f>'Haver Pivoted'!HD89</f>
        <v>94.3</v>
      </c>
      <c r="T27" s="253" t="n">
        <f>'Haver Pivoted'!HE89</f>
        <v>94.3</v>
      </c>
      <c r="U27" s="752" t="n">
        <v>34</v>
      </c>
      <c r="V27" s="627" t="n">
        <v>34</v>
      </c>
      <c r="W27" s="752" t="n">
        <v>34</v>
      </c>
      <c r="X27" s="752" t="n">
        <v>34</v>
      </c>
      <c r="Y27" s="752" t="n">
        <v>34</v>
      </c>
      <c r="Z27" s="752" t="n">
        <v>34</v>
      </c>
      <c r="AA27" s="752" t="n">
        <v>34</v>
      </c>
      <c r="AB27" s="752" t="n">
        <v>34</v>
      </c>
      <c r="AC27" s="752" t="n">
        <v>34</v>
      </c>
      <c r="AD27" s="752" t="n">
        <v>34</v>
      </c>
      <c r="AE27" s="752" t="n">
        <v>34</v>
      </c>
      <c r="AF27" s="752" t="n">
        <v>34</v>
      </c>
      <c r="AG27" s="752" t="n">
        <v>34</v>
      </c>
    </row>
    <row r="28" ht="21.65" customHeight="1">
      <c r="B28" s="269" t="s">
        <v>471</v>
      </c>
      <c r="C28" s="261"/>
      <c r="D28" s="300"/>
      <c r="E28" s="247"/>
      <c r="F28" s="247"/>
      <c r="G28" s="247"/>
      <c r="H28" s="627"/>
      <c r="I28" s="627"/>
      <c r="J28" s="627" t="n">
        <f>'PPP (expired)'!J53</f>
        <v>57.2</v>
      </c>
      <c r="K28" s="627" t="n">
        <f>'PPP (expired)'!K53</f>
        <v>81.2</v>
      </c>
      <c r="L28" s="627" t="n">
        <f>'PPP (expired)'!L53</f>
        <v>24.4</v>
      </c>
      <c r="M28" s="627" t="n">
        <f>'PPP (expired)'!M53</f>
        <v>11.7</v>
      </c>
      <c r="N28" s="627" t="n">
        <f>'PPP (expired)'!N53</f>
        <v>28.5</v>
      </c>
      <c r="O28" s="627" t="n">
        <f>'PPP (expired)'!O53</f>
        <v>18.8</v>
      </c>
      <c r="P28" s="627" t="n">
        <f>'PPP (expired)'!P53</f>
        <v>1.6</v>
      </c>
      <c r="Q28" s="627" t="n">
        <f>'PPP (expired)'!Q53</f>
        <v>0</v>
      </c>
      <c r="R28" s="627" t="n">
        <f>'PPP (expired)'!Q61</f>
        <v>0</v>
      </c>
      <c r="S28" s="627" t="n">
        <f>'PPP (expired)'!S53</f>
        <v>0</v>
      </c>
      <c r="T28" s="627" t="n">
        <f>'PPP (expired)'!T53</f>
        <v>0</v>
      </c>
      <c r="U28" s="627" t="n">
        <f>'PPP (expired)'!U53</f>
        <v>0</v>
      </c>
      <c r="V28" s="627" t="n">
        <f>'PPP (expired)'!V53</f>
        <v>0</v>
      </c>
      <c r="W28" s="752" t="n">
        <f>'PPP (expired)'!W53</f>
        <v>0</v>
      </c>
      <c r="X28" s="752" t="n">
        <f>'PPP (expired)'!X53</f>
        <v>0</v>
      </c>
      <c r="Y28" s="752" t="n">
        <f>'PPP (expired)'!Y53</f>
        <v>0</v>
      </c>
      <c r="Z28" s="752" t="n">
        <f>'PPP (expired)'!Z53</f>
        <v>0</v>
      </c>
      <c r="AA28" s="752" t="n">
        <f>'PPP (expired)'!AA53</f>
        <v>0</v>
      </c>
      <c r="AB28" s="752" t="n">
        <f>'PPP (expired)'!AB53</f>
        <v>0</v>
      </c>
      <c r="AC28" s="752" t="n">
        <f>'PPP (expired)'!AC53</f>
        <v>0</v>
      </c>
      <c r="AD28" s="752" t="n">
        <f>'PPP (expired)'!AD53</f>
        <v>0</v>
      </c>
      <c r="AE28" s="752" t="n">
        <f>'PPP (expired)'!AE53</f>
        <v>0</v>
      </c>
      <c r="AF28" s="752" t="n">
        <f>'PPP (expired)'!AF53</f>
        <v>0</v>
      </c>
      <c r="AG28" s="752" t="n">
        <f>'PPP (expired)'!AG53</f>
        <v>0</v>
      </c>
    </row>
    <row r="29" ht="21.65" customHeight="1">
      <c r="B29" s="510" t="s">
        <v>803</v>
      </c>
      <c r="C29" s="261"/>
      <c r="D29" s="671" t="n">
        <f t="shared" ref="D29:AF29" si="2">D101</f>
        <v>0</v>
      </c>
      <c r="E29" s="627" t="n">
        <f t="shared" si="2"/>
        <v>0</v>
      </c>
      <c r="F29" s="627" t="n">
        <f t="shared" si="2"/>
        <v>0</v>
      </c>
      <c r="G29" s="627" t="n">
        <f t="shared" si="2"/>
        <v>0</v>
      </c>
      <c r="H29" s="627" t="n">
        <f t="shared" si="2"/>
        <v>0</v>
      </c>
      <c r="I29" s="627" t="n">
        <f t="shared" si="2"/>
        <v>-5.0235000000002401</v>
      </c>
      <c r="J29" s="627" t="n">
        <f t="shared" si="2"/>
        <v>-36.906500000000278</v>
      </c>
      <c r="K29" s="627" t="n">
        <f t="shared" si="2"/>
        <v>86.321499999999787</v>
      </c>
      <c r="L29" s="627" t="n">
        <f t="shared" si="2"/>
        <v>18.985499999999547</v>
      </c>
      <c r="M29" s="627" t="n">
        <f t="shared" si="2"/>
        <v>6.8144999999999527</v>
      </c>
      <c r="N29" s="627" t="n">
        <f t="shared" si="2"/>
        <v>-23.256340000000364</v>
      </c>
      <c r="O29" s="627" t="n">
        <f t="shared" si="2"/>
        <v>-28.106993333332866</v>
      </c>
      <c r="P29" s="627" t="n">
        <f t="shared" si="2"/>
        <v>-48.677833333333183</v>
      </c>
      <c r="Q29" s="627" t="n">
        <f t="shared" si="2"/>
        <v>-29.785220000000209</v>
      </c>
      <c r="R29" s="627" t="n">
        <f t="shared" si="2"/>
        <v>-28.244220000000269</v>
      </c>
      <c r="S29" s="627" t="n">
        <f t="shared" si="2"/>
        <v>-30.699220000000196</v>
      </c>
      <c r="T29" s="627" t="n">
        <f t="shared" si="2"/>
        <v>-11.394220000000132</v>
      </c>
      <c r="U29" s="758" t="n">
        <f t="shared" si="2"/>
        <v>23.770099999999729</v>
      </c>
      <c r="V29" s="627" t="n">
        <f>V101</f>
        <v>26.852099999999837</v>
      </c>
      <c r="W29" s="752" t="n">
        <f t="shared" si="2"/>
        <v>26.852099999999837</v>
      </c>
      <c r="X29" s="752" t="n">
        <f t="shared" si="2"/>
        <v>26.852099999999837</v>
      </c>
      <c r="Y29" s="752" t="n">
        <f t="shared" si="2"/>
        <v>26.852099999999837</v>
      </c>
      <c r="Z29" s="752" t="n">
        <f t="shared" si="2"/>
        <v>26.852099999999837</v>
      </c>
      <c r="AA29" s="752" t="n">
        <f t="shared" si="2"/>
        <v>26.852099999999837</v>
      </c>
      <c r="AB29" s="752" t="n">
        <f t="shared" si="2"/>
        <v>26.852099999999837</v>
      </c>
      <c r="AC29" s="752" t="n">
        <f t="shared" si="2"/>
        <v>26.852099999999837</v>
      </c>
      <c r="AD29" s="752" t="n">
        <f t="shared" si="2"/>
        <v>26.852099999999837</v>
      </c>
      <c r="AE29" s="752" t="n">
        <f t="shared" si="2"/>
        <v>26.852099999999837</v>
      </c>
      <c r="AF29" s="752" t="n">
        <f t="shared" si="2"/>
        <v>26.852099999999837</v>
      </c>
      <c r="AG29" s="754"/>
    </row>
    <row r="30" ht="21" customHeight="1">
      <c r="B30" s="293" t="s">
        <v>800</v>
      </c>
      <c r="C30" s="288"/>
      <c r="D30" s="807" t="n">
        <f t="shared" ref="D30:W30" si="3">D25+D21</f>
        <v>0</v>
      </c>
      <c r="E30" s="709" t="n">
        <f t="shared" si="3"/>
        <v>0</v>
      </c>
      <c r="F30" s="709" t="n">
        <f t="shared" si="3"/>
        <v>0</v>
      </c>
      <c r="G30" s="709" t="n">
        <f t="shared" si="3"/>
        <v>0</v>
      </c>
      <c r="H30" s="709" t="n">
        <f t="shared" si="3"/>
        <v>0</v>
      </c>
      <c r="I30" s="709" t="n">
        <f t="shared" si="3"/>
        <v>0</v>
      </c>
      <c r="J30" s="709" t="n">
        <f t="shared" si="3"/>
        <v>160.9</v>
      </c>
      <c r="K30" s="709" t="n">
        <f t="shared" si="3"/>
        <v>58.4</v>
      </c>
      <c r="L30" s="709" t="n">
        <f t="shared" si="3"/>
        <v>34.5</v>
      </c>
      <c r="M30" s="709" t="n">
        <f t="shared" si="3"/>
        <v>21.4</v>
      </c>
      <c r="N30" s="709" t="n">
        <f t="shared" si="3"/>
        <v>13.3</v>
      </c>
      <c r="O30" s="709" t="n">
        <f t="shared" si="3"/>
        <v>21.804000000000041</v>
      </c>
      <c r="P30" s="631" t="n">
        <f t="shared" si="3"/>
        <v>51.919000000000011</v>
      </c>
      <c r="Q30" s="709" t="n">
        <f t="shared" si="3"/>
        <v>46.619</v>
      </c>
      <c r="R30" s="709" t="n">
        <f t="shared" si="3"/>
        <v>39.719000000000008</v>
      </c>
      <c r="S30" s="709" t="n">
        <f t="shared" si="3"/>
        <v>27.819000000000003</v>
      </c>
      <c r="T30" s="631" t="n">
        <f t="shared" si="3"/>
        <v>6.3160000000000007</v>
      </c>
      <c r="U30" s="631" t="n">
        <f t="shared" si="3"/>
        <v>1.4159999999999999</v>
      </c>
      <c r="V30" s="745" t="n">
        <f t="shared" si="3"/>
        <v>1.4159999999999999</v>
      </c>
      <c r="W30" s="626" t="n">
        <f t="shared" si="3"/>
        <v>1.4159999999999999</v>
      </c>
      <c r="X30" s="626" t="n">
        <f t="shared" ref="X30:AB30" si="4">X25+X21</f>
        <v>1.4790000000000001</v>
      </c>
      <c r="Y30" s="626" t="n">
        <f t="shared" si="4"/>
        <v>1.4790000000000001</v>
      </c>
      <c r="Z30" s="626" t="n">
        <f t="shared" si="4"/>
        <v>1.4790000000000001</v>
      </c>
      <c r="AA30" s="626" t="n">
        <f t="shared" si="4"/>
        <v>1.4790000000000001</v>
      </c>
      <c r="AB30" s="626" t="n">
        <f t="shared" si="4"/>
        <v>1.63</v>
      </c>
      <c r="AC30" s="626" t="n">
        <f>AC25+AC21</f>
        <v>1.63</v>
      </c>
      <c r="AD30" s="626" t="n">
        <f t="shared" ref="AD30:AF30" si="5">AD25+AD21</f>
        <v>1.63</v>
      </c>
      <c r="AE30" s="626" t="n">
        <f t="shared" si="5"/>
        <v>1.63</v>
      </c>
      <c r="AF30" s="626" t="n">
        <f t="shared" si="5"/>
        <v>1.671</v>
      </c>
      <c r="AG30" s="562"/>
    </row>
    <row r="31" ht="44.9" customHeight="1">
      <c r="B31" s="269" t="s">
        <v>807</v>
      </c>
      <c r="C31" s="261"/>
      <c r="D31" s="671" t="n">
        <f t="shared" ref="D31:AF31" si="6">D93</f>
        <v>1411.2</v>
      </c>
      <c r="E31" s="627" t="n">
        <f t="shared" si="6"/>
        <v>1471.4</v>
      </c>
      <c r="F31" s="627" t="n">
        <f t="shared" si="6"/>
        <v>1476.7</v>
      </c>
      <c r="G31" s="627" t="n">
        <f t="shared" si="6"/>
        <v>1483.7</v>
      </c>
      <c r="H31" s="627" t="n">
        <f t="shared" si="6"/>
        <v>1492.4000000000003</v>
      </c>
      <c r="I31" s="627" t="n">
        <f t="shared" si="6"/>
        <v>1541.5000000000002</v>
      </c>
      <c r="J31" s="627" t="n">
        <f t="shared" si="6"/>
        <v>1548.5000000000002</v>
      </c>
      <c r="K31" s="627" t="n">
        <f t="shared" si="6"/>
        <v>1555.5000000000002</v>
      </c>
      <c r="L31" s="627" t="n">
        <f t="shared" si="6"/>
        <v>1562.5000000000002</v>
      </c>
      <c r="M31" s="627" t="n">
        <f t="shared" si="6"/>
        <v>1586.9430000000002</v>
      </c>
      <c r="N31" s="627" t="n">
        <f t="shared" si="6"/>
        <v>1593.9430000000002</v>
      </c>
      <c r="O31" s="627" t="n">
        <f t="shared" si="6"/>
        <v>1600.9430000000002</v>
      </c>
      <c r="P31" s="627" t="n">
        <f t="shared" si="6"/>
        <v>1607.9430000000002</v>
      </c>
      <c r="Q31" s="627" t="n">
        <f t="shared" si="6"/>
        <v>1686.8657200000002</v>
      </c>
      <c r="R31" s="627" t="n">
        <f t="shared" si="6"/>
        <v>1693.8657200000002</v>
      </c>
      <c r="S31" s="627" t="n">
        <f t="shared" si="6"/>
        <v>1700.8657200000002</v>
      </c>
      <c r="T31" s="627" t="n">
        <f t="shared" si="6"/>
        <v>1707.8657200000002</v>
      </c>
      <c r="U31" s="627" t="n">
        <f t="shared" si="6"/>
        <v>1821.4964000000002</v>
      </c>
      <c r="V31" s="627" t="n">
        <f t="shared" si="6"/>
        <v>1828.4964000000002</v>
      </c>
      <c r="W31" s="752" t="n">
        <f t="shared" si="6"/>
        <v>1835.4964000000002</v>
      </c>
      <c r="X31" s="752" t="n">
        <f t="shared" si="6"/>
        <v>1842.4964000000002</v>
      </c>
      <c r="Y31" s="752" t="n">
        <f t="shared" si="6"/>
        <v>1892.1631197000004</v>
      </c>
      <c r="Z31" s="752" t="n">
        <f t="shared" si="6"/>
        <v>1899.1631197000004</v>
      </c>
      <c r="AA31" s="752" t="n">
        <f t="shared" si="6"/>
        <v>1906.1631197000004</v>
      </c>
      <c r="AB31" s="752" t="n">
        <f t="shared" si="6"/>
        <v>1913.1631197000004</v>
      </c>
      <c r="AC31" s="752" t="n">
        <f t="shared" si="6"/>
        <v>1949.8260890960005</v>
      </c>
      <c r="AD31" s="752" t="n">
        <f t="shared" si="6"/>
        <v>1956.8260890960005</v>
      </c>
      <c r="AE31" s="752" t="n">
        <f t="shared" si="6"/>
        <v>1963.8260890960005</v>
      </c>
      <c r="AF31" s="752" t="n">
        <f t="shared" si="6"/>
        <v>1970.8260890960005</v>
      </c>
      <c r="AG31" s="562"/>
    </row>
    <row r="32" ht="44.9" customHeight="1">
      <c r="B32" s="472" t="s">
        <v>1191</v>
      </c>
      <c r="D32" s="671"/>
      <c r="E32" s="627"/>
      <c r="F32" s="627"/>
      <c r="G32" s="627"/>
      <c r="H32" s="627"/>
      <c r="I32" s="627"/>
      <c r="J32" s="627"/>
      <c r="K32" s="627"/>
      <c r="L32" s="627"/>
      <c r="M32" s="627"/>
      <c r="N32" s="627"/>
      <c r="O32" s="627"/>
      <c r="P32" s="627"/>
      <c r="Q32" s="627"/>
      <c r="R32" s="627"/>
      <c r="S32" s="759" t="n">
        <f>'IRA and CHIPS'!E191</f>
        <v>-0.622</v>
      </c>
      <c r="T32" s="759" t="n">
        <f>'IRA and CHIPS'!F191</f>
        <v>21.89</v>
      </c>
      <c r="U32" s="759" t="n">
        <f>'IRA and CHIPS'!G191</f>
        <v>21.89</v>
      </c>
      <c r="V32" s="759" t="n">
        <f>'IRA and CHIPS'!H191</f>
        <v>21.89</v>
      </c>
      <c r="W32" s="755" t="n">
        <f>'IRA and CHIPS'!I191</f>
        <v>21.89</v>
      </c>
      <c r="X32" s="755" t="n">
        <f>'IRA and CHIPS'!J191</f>
        <v>15.439</v>
      </c>
      <c r="Y32" s="755" t="n">
        <f>'IRA and CHIPS'!K191</f>
        <v>15.439</v>
      </c>
      <c r="Z32" s="755" t="n">
        <f>'IRA and CHIPS'!L191</f>
        <v>15.439</v>
      </c>
      <c r="AA32" s="755" t="n">
        <f>'IRA and CHIPS'!M191</f>
        <v>15.439</v>
      </c>
      <c r="AB32" s="755" t="n">
        <f>'IRA and CHIPS'!N191</f>
        <v>16.966999999999999</v>
      </c>
      <c r="AC32" s="755" t="n">
        <f>'IRA and CHIPS'!O191</f>
        <v>16.966999999999999</v>
      </c>
      <c r="AD32" s="755" t="n">
        <f>'IRA and CHIPS'!P191</f>
        <v>16.966999999999999</v>
      </c>
      <c r="AE32" s="755" t="n">
        <f>'IRA and CHIPS'!Q191</f>
        <v>16.966999999999999</v>
      </c>
      <c r="AF32" s="755" t="n">
        <f>'IRA and CHIPS'!R191</f>
        <v>0.72799999999999998</v>
      </c>
      <c r="AG32" s="755" t="n">
        <f>'IRA and CHIPS'!S191</f>
        <v>0.72799999999999998</v>
      </c>
    </row>
    <row r="33" ht="31.4" customHeight="1">
      <c r="B33" s="658" t="s">
        <v>804</v>
      </c>
      <c r="C33" s="288"/>
      <c r="D33" s="631" t="n">
        <f t="shared" ref="D33:R33" si="7">D31+SUM(D26:D29)+D32</f>
        <v>1441.2</v>
      </c>
      <c r="E33" s="631" t="n">
        <f t="shared" si="7"/>
        <v>1501.4</v>
      </c>
      <c r="F33" s="631" t="n">
        <f t="shared" si="7"/>
        <v>1506.7</v>
      </c>
      <c r="G33" s="631" t="n">
        <f t="shared" si="7"/>
        <v>1513.7</v>
      </c>
      <c r="H33" s="631" t="n">
        <f t="shared" si="7"/>
        <v>1522.4000000000003</v>
      </c>
      <c r="I33" s="631" t="n">
        <f t="shared" si="7"/>
        <v>1571.5</v>
      </c>
      <c r="J33" s="631" t="n">
        <f t="shared" si="7"/>
        <v>1644.1999999999998</v>
      </c>
      <c r="K33" s="631" t="n">
        <f t="shared" si="7"/>
        <v>1803.4</v>
      </c>
      <c r="L33" s="631" t="n">
        <f t="shared" si="7"/>
        <v>1696.0999999999997</v>
      </c>
      <c r="M33" s="631" t="n">
        <f t="shared" si="7"/>
        <v>1725.9</v>
      </c>
      <c r="N33" s="631" t="n">
        <f t="shared" si="7"/>
        <v>1734.2781599999998</v>
      </c>
      <c r="O33" s="631" t="n">
        <f t="shared" si="7"/>
        <v>1906.0298400000004</v>
      </c>
      <c r="P33" s="631" t="n">
        <f t="shared" si="7"/>
        <v>1884.7240000000002</v>
      </c>
      <c r="Q33" s="631" t="n">
        <f t="shared" si="7"/>
        <v>1832.0239999999999</v>
      </c>
      <c r="R33" s="631" t="n">
        <f t="shared" si="7"/>
        <v>1823.624</v>
      </c>
      <c r="S33" s="631" t="n">
        <f>S31+SUM(S26:S29)+S32</f>
        <v>1820.7239999999999</v>
      </c>
      <c r="T33" s="777" t="n">
        <f>T31+SUM(T26:T29)+T32</f>
        <v>1884.4840000000002</v>
      </c>
      <c r="U33" s="777" t="n">
        <f>U31+SUM(U26:U29)+U32</f>
        <v>1966.2840000000001</v>
      </c>
      <c r="V33" s="745" t="n">
        <f>V31+SUM(V26:V29)+V32</f>
        <v>1948.9840000000002</v>
      </c>
      <c r="W33" s="626" t="n">
        <f t="shared" ref="W33" si="8">W31+SUM(W26:W29)+W32</f>
        <v>1955.9840000000002</v>
      </c>
      <c r="X33" s="626" t="n">
        <f t="shared" ref="X33" si="9">X31+SUM(X26:X29)+X32</f>
        <v>1956.5330000000001</v>
      </c>
      <c r="Y33" s="626" t="n">
        <f t="shared" ref="Y33" si="10">Y31+SUM(Y26:Y29)+Y32</f>
        <v>2006.1997197000003</v>
      </c>
      <c r="Z33" s="626" t="n">
        <f t="shared" ref="Z33" si="11">Z31+SUM(Z26:Z29)+Z32</f>
        <v>2013.1997197000003</v>
      </c>
      <c r="AA33" s="626" t="n">
        <f t="shared" ref="AA33" si="12">AA31+SUM(AA26:AA29)+AA32</f>
        <v>2020.1997197000003</v>
      </c>
      <c r="AB33" s="626" t="n">
        <f t="shared" ref="AB33" si="13">AB31+SUM(AB26:AB29)+AB32</f>
        <v>2028.7277197000003</v>
      </c>
      <c r="AC33" s="626" t="n">
        <f>AC31+SUM(AC26:AC29)+AC32</f>
        <v>2065.3906890960002</v>
      </c>
      <c r="AD33" s="626" t="n">
        <f t="shared" ref="AD33:AF33" si="14">AD31+SUM(AD26:AD29)+AD32</f>
        <v>2072.3906890960002</v>
      </c>
      <c r="AE33" s="626" t="n">
        <f t="shared" si="14"/>
        <v>2079.3906890960002</v>
      </c>
      <c r="AF33" s="626" t="n">
        <f t="shared" si="14"/>
        <v>2070.1516890960002</v>
      </c>
      <c r="AG33" s="756"/>
    </row>
    <row r="34" ht="31.4" customHeight="1">
      <c r="B34" s="658"/>
      <c r="C34" s="288"/>
      <c r="D34" s="631"/>
      <c r="E34" s="631"/>
      <c r="F34" s="631"/>
      <c r="G34" s="631"/>
      <c r="H34" s="631"/>
      <c r="I34" s="631"/>
      <c r="J34" s="631"/>
      <c r="K34" s="631"/>
      <c r="L34" s="631"/>
      <c r="M34" s="631"/>
      <c r="N34" s="631"/>
      <c r="O34" s="631"/>
      <c r="P34" s="631"/>
      <c r="Q34" s="631"/>
      <c r="R34" s="631"/>
      <c r="S34" s="631"/>
      <c r="T34" s="631"/>
      <c r="U34" s="631"/>
      <c r="V34" s="631" t="n">
        <f>V12-SUM(V14,V17,V18,V21,V24,V25,V26,V27)+V32</f>
        <v>1899.1285000000003</v>
      </c>
      <c r="W34" s="626"/>
      <c r="X34" s="626"/>
      <c r="Y34" s="626"/>
      <c r="Z34" s="626"/>
      <c r="AA34" s="626"/>
      <c r="AB34" s="626"/>
      <c r="AC34" s="626"/>
    </row>
    <row r="35" ht="31.4" customHeight="1">
      <c r="B35" s="735" t="s">
        <v>474</v>
      </c>
      <c r="C35" s="736"/>
      <c r="D35" s="653"/>
      <c r="E35" s="654"/>
      <c r="F35" s="654"/>
      <c r="G35" s="654"/>
      <c r="H35" s="654"/>
      <c r="I35" s="654"/>
      <c r="J35" s="654"/>
      <c r="K35" s="654"/>
      <c r="L35" s="654"/>
      <c r="M35" s="654"/>
      <c r="N35" s="654"/>
      <c r="O35" s="654"/>
      <c r="P35" s="654"/>
      <c r="Q35" s="654"/>
      <c r="R35" s="654"/>
      <c r="S35" s="654"/>
      <c r="T35" s="631"/>
      <c r="U35" s="654"/>
      <c r="V35" s="631" t="n">
        <f>V31+V29</f>
        <v>1855.3485000000001</v>
      </c>
      <c r="W35" s="626"/>
      <c r="X35" s="626"/>
      <c r="Y35" s="626"/>
      <c r="Z35" s="626"/>
      <c r="AA35" s="626"/>
      <c r="AB35" s="626"/>
      <c r="AC35" s="770"/>
    </row>
    <row r="36">
      <c r="B36" s="510" t="s">
        <v>809</v>
      </c>
      <c r="C36" s="261" t="s">
        <v>475</v>
      </c>
      <c r="D36" s="300" t="n">
        <f>'Haver Pivoted'!GO37</f>
        <v>734.3</v>
      </c>
      <c r="E36" s="247" t="n">
        <f>'Haver Pivoted'!GP37</f>
        <v>745.2</v>
      </c>
      <c r="F36" s="247" t="n">
        <f>'Haver Pivoted'!GQ37</f>
        <v>763.2</v>
      </c>
      <c r="G36" s="247" t="n">
        <f>'Haver Pivoted'!GR37</f>
        <v>773.5</v>
      </c>
      <c r="H36" s="247" t="n">
        <f>'Haver Pivoted'!GS37</f>
        <v>773.8</v>
      </c>
      <c r="I36" s="247" t="n">
        <f>'Haver Pivoted'!GT37</f>
        <v>762.4</v>
      </c>
      <c r="J36" s="247" t="n">
        <f>'Haver Pivoted'!GU37</f>
        <v>813.3</v>
      </c>
      <c r="K36" s="247" t="n">
        <f>'Haver Pivoted'!GV37</f>
        <v>851.9</v>
      </c>
      <c r="L36" s="247" t="n">
        <f>'Haver Pivoted'!GW37</f>
        <v>840.6</v>
      </c>
      <c r="M36" s="247" t="n">
        <f>'Haver Pivoted'!GX37</f>
        <v>868</v>
      </c>
      <c r="N36" s="247" t="n">
        <f>'Haver Pivoted'!GY37</f>
        <v>910.1</v>
      </c>
      <c r="O36" s="247" t="n">
        <f>'Haver Pivoted'!GZ37</f>
        <v>918.1</v>
      </c>
      <c r="P36" s="247" t="n">
        <f>'Haver Pivoted'!HA37</f>
        <v>915.2</v>
      </c>
      <c r="Q36" s="247" t="n">
        <f>'Haver Pivoted'!HB37</f>
        <v>934.7</v>
      </c>
      <c r="R36" s="247" t="n">
        <f>'Haver Pivoted'!HC37</f>
        <v>962.7</v>
      </c>
      <c r="S36" s="188" t="n">
        <f>'Haver Pivoted'!HD37</f>
        <v>982.9</v>
      </c>
      <c r="T36" s="188" t="n">
        <f>'Haver Pivoted'!HE37</f>
        <v>1045.9000000000001</v>
      </c>
      <c r="U36" s="188" t="n">
        <f>'Haver Pivoted'!HF37</f>
        <v>1023.2</v>
      </c>
      <c r="V36" s="188" t="n">
        <f>'Haver Pivoted'!HG37</f>
        <v>1054</v>
      </c>
      <c r="W36" s="757"/>
      <c r="X36" s="757"/>
      <c r="Y36" s="757"/>
      <c r="Z36" s="757"/>
      <c r="AA36" s="757"/>
      <c r="AB36" s="757"/>
      <c r="AC36" s="819"/>
    </row>
    <row r="37">
      <c r="B37" s="309" t="s">
        <v>209</v>
      </c>
      <c r="C37" s="261"/>
      <c r="D37" s="671" t="n">
        <f>Medicaid!D26</f>
        <v>589.5</v>
      </c>
      <c r="E37" s="627" t="n">
        <f>Medicaid!E26</f>
        <v>598.70000000000005</v>
      </c>
      <c r="F37" s="627" t="n">
        <f>Medicaid!F26</f>
        <v>614.4</v>
      </c>
      <c r="G37" s="627" t="n">
        <f>Medicaid!G26</f>
        <v>622.4</v>
      </c>
      <c r="H37" s="627" t="n">
        <f>Medicaid!H26</f>
        <v>620.70000000000005</v>
      </c>
      <c r="I37" s="627" t="n">
        <f>Medicaid!I26</f>
        <v>606.6</v>
      </c>
      <c r="J37" s="627" t="n">
        <f>Medicaid!J26</f>
        <v>654.70000000000005</v>
      </c>
      <c r="K37" s="627" t="n">
        <f>Medicaid!K26</f>
        <v>690.7</v>
      </c>
      <c r="L37" s="627" t="n">
        <f>Medicaid!L26</f>
        <v>678.3</v>
      </c>
      <c r="M37" s="627" t="n">
        <f>Medicaid!M26</f>
        <v>704.4</v>
      </c>
      <c r="N37" s="627" t="n">
        <f>Medicaid!N26</f>
        <v>744.8</v>
      </c>
      <c r="O37" s="627" t="n">
        <f>Medicaid!O26</f>
        <v>748.2</v>
      </c>
      <c r="P37" s="627" t="n">
        <f>Medicaid!P26</f>
        <v>745</v>
      </c>
      <c r="Q37" s="627" t="n">
        <f>Medicaid!Q26</f>
        <v>763.1</v>
      </c>
      <c r="R37" s="627" t="n">
        <f>Medicaid!R26</f>
        <v>789.5</v>
      </c>
      <c r="S37" s="188" t="n">
        <f>Medicaid!S26</f>
        <v>786.1</v>
      </c>
      <c r="T37" s="627" t="n">
        <f>Medicaid!T26</f>
        <v>796.2</v>
      </c>
      <c r="U37" s="627" t="n">
        <f>Medicaid!U26</f>
        <v>839.4</v>
      </c>
      <c r="V37" s="627" t="n">
        <f>Medicaid!V26</f>
        <v>878.5</v>
      </c>
      <c r="W37" s="752" t="n">
        <f>Medicaid!W26</f>
        <v>877.66625425843256</v>
      </c>
      <c r="X37" s="752" t="n">
        <f>Medicaid!X26</f>
        <v>864.23659105979209</v>
      </c>
      <c r="Y37" s="752" t="n">
        <f>Medicaid!Y26</f>
        <v>851.01242266370764</v>
      </c>
      <c r="Z37" s="752" t="n">
        <f>Medicaid!Z26</f>
        <v>837.99060467904644</v>
      </c>
      <c r="AA37" s="752" t="n">
        <f>Medicaid!AA26</f>
        <v>825.16804082876661</v>
      </c>
      <c r="AB37" s="752" t="n">
        <f>Medicaid!AB26</f>
        <v>824.77108693483319</v>
      </c>
      <c r="AC37" s="805" t="n">
        <f>Medicaid!AC26</f>
        <v>824.3743239988454</v>
      </c>
    </row>
    <row r="38" ht="14.9" customHeight="1">
      <c r="B38" s="658" t="s">
        <v>810</v>
      </c>
      <c r="C38" s="288"/>
      <c r="D38" s="670" t="n">
        <f>D36-D37</f>
        <v>144.79999999999995</v>
      </c>
      <c r="E38" s="631" t="n">
        <f t="shared" ref="E38:O38" si="15">E36-E37</f>
        <v>146.5</v>
      </c>
      <c r="F38" s="631" t="n">
        <f t="shared" si="15"/>
        <v>148.80000000000007</v>
      </c>
      <c r="G38" s="631" t="n">
        <f t="shared" si="15"/>
        <v>151.10000000000002</v>
      </c>
      <c r="H38" s="631" t="n">
        <f t="shared" si="15"/>
        <v>153.09999999999991</v>
      </c>
      <c r="I38" s="631" t="n">
        <f t="shared" si="15"/>
        <v>155.79999999999995</v>
      </c>
      <c r="J38" s="631" t="n">
        <f t="shared" si="15"/>
        <v>158.59999999999991</v>
      </c>
      <c r="K38" s="631" t="n">
        <f t="shared" si="15"/>
        <v>161.19999999999993</v>
      </c>
      <c r="L38" s="631" t="n">
        <f t="shared" si="15"/>
        <v>162.30000000000007</v>
      </c>
      <c r="M38" s="631" t="n">
        <f t="shared" si="15"/>
        <v>163.60000000000002</v>
      </c>
      <c r="N38" s="631" t="n">
        <f t="shared" si="15"/>
        <v>165.30000000000007</v>
      </c>
      <c r="O38" s="631" t="n">
        <f t="shared" si="15"/>
        <v>169.89999999999998</v>
      </c>
      <c r="P38" s="631" t="n">
        <f>P36-P37</f>
        <v>170.20000000000005</v>
      </c>
      <c r="Q38" s="631" t="n">
        <f>Q36-Q37</f>
        <v>171.60000000000002</v>
      </c>
      <c r="R38" s="631" t="n">
        <f>R36-R37</f>
        <v>173.20000000000005</v>
      </c>
      <c r="S38" s="188" t="n">
        <f>S36-S37</f>
        <v>196.79999999999995</v>
      </c>
      <c r="T38" s="188" t="n">
        <f>T36-T37</f>
        <v>249.70000000000005</v>
      </c>
      <c r="U38" s="631" t="n">
        <f>T38*(1+AVERAGE($F$40:$I$40))+U39</f>
        <v>183.57212584485049</v>
      </c>
      <c r="V38" s="745" t="n">
        <f>U38*(1+AVERAGE($F$40:$I$40))+V39</f>
        <v>186.41879934456207</v>
      </c>
      <c r="W38" s="626" t="n">
        <f t="shared" ref="W38:AA38" si="16">V38*(1+AVERAGE($F$40:$I$40))</f>
        <v>189.30961652881547</v>
      </c>
      <c r="X38" s="626" t="n">
        <f t="shared" si="16"/>
        <v>192.24526193866711</v>
      </c>
      <c r="Y38" s="626" t="n">
        <f t="shared" si="16"/>
        <v>195.22643073042826</v>
      </c>
      <c r="Z38" s="626" t="n">
        <f t="shared" si="16"/>
        <v>198.25382884027687</v>
      </c>
      <c r="AA38" s="626" t="n">
        <f t="shared" si="16"/>
        <v>201.32817315142222</v>
      </c>
      <c r="AB38" s="626" t="n">
        <f>AA38*(1+AVERAGE($F$40:$I$40))</f>
        <v>204.45019166386174</v>
      </c>
      <c r="AC38" s="626" t="n">
        <f t="shared" ref="AC38:AG38" si="17">AB38*(1+AVERAGE($F$40:$I$40))</f>
        <v>207.62062366677031</v>
      </c>
      <c r="AD38" s="626" t="n">
        <f t="shared" si="17"/>
        <v>210.84021991356275</v>
      </c>
      <c r="AE38" s="626" t="n">
        <f t="shared" si="17"/>
        <v>214.10974279967112</v>
      </c>
      <c r="AF38" s="626" t="n">
        <f t="shared" si="17"/>
        <v>217.42996654307876</v>
      </c>
      <c r="AG38" s="626" t="n">
        <f t="shared" si="17"/>
        <v>220.80167736765395</v>
      </c>
    </row>
    <row r="39" ht="14.9" customHeight="1">
      <c r="B39" s="658" t="s">
        <v>1701</v>
      </c>
      <c r="C39" s="288"/>
      <c r="D39" s="670"/>
      <c r="E39" s="631"/>
      <c r="F39" s="631"/>
      <c r="G39" s="631"/>
      <c r="H39" s="631"/>
      <c r="I39" s="631"/>
      <c r="J39" s="631"/>
      <c r="K39" s="631"/>
      <c r="L39" s="631"/>
      <c r="M39" s="631"/>
      <c r="N39" s="631"/>
      <c r="O39" s="631"/>
      <c r="P39" s="631"/>
      <c r="Q39" s="631"/>
      <c r="R39" s="631"/>
      <c r="S39" s="188"/>
      <c r="T39" s="631"/>
      <c r="U39" s="631" t="n">
        <v>-70</v>
      </c>
      <c r="V39" s="631"/>
      <c r="W39" s="626"/>
      <c r="X39" s="626"/>
      <c r="Y39" s="626"/>
      <c r="Z39" s="626"/>
      <c r="AA39" s="626"/>
      <c r="AB39" s="626"/>
      <c r="AC39" s="770"/>
    </row>
    <row r="40">
      <c r="B40" s="799" t="s">
        <v>811</v>
      </c>
      <c r="C40" s="402"/>
      <c r="D40" s="672"/>
      <c r="E40" s="657" t="n">
        <f>E38/D38-1</f>
        <v>1.1740331491713052E-2</v>
      </c>
      <c r="F40" s="657" t="n">
        <f t="shared" ref="F40:N40" si="18">F38/E38-1</f>
        <v>1.5699658703072217E-2</v>
      </c>
      <c r="G40" s="657" t="n">
        <f t="shared" si="18"/>
        <v>1.5456989247311537E-2</v>
      </c>
      <c r="H40" s="657" t="n">
        <f t="shared" si="18"/>
        <v>1.3236267372600086E-2</v>
      </c>
      <c r="I40" s="657" t="n">
        <f t="shared" si="18"/>
        <v>1.7635532331809589E-2</v>
      </c>
      <c r="J40" s="657" t="n">
        <f t="shared" si="18"/>
        <v>1.7971758664954818E-2</v>
      </c>
      <c r="K40" s="657" t="n">
        <f t="shared" si="18"/>
        <v>1.639344262295106E-2</v>
      </c>
      <c r="L40" s="657" t="n">
        <f t="shared" si="18"/>
        <v>6.823821339951186E-3</v>
      </c>
      <c r="M40" s="657" t="n">
        <f t="shared" si="18"/>
        <v>8.0098582871224178E-3</v>
      </c>
      <c r="N40" s="657" t="n">
        <f t="shared" si="18"/>
        <v>1.0391198044010119E-2</v>
      </c>
      <c r="O40" s="657" t="n">
        <f>O38/N38-1</f>
        <v>2.7828191167573513E-2</v>
      </c>
      <c r="P40" s="657" t="n">
        <f t="shared" ref="P40:S40" si="19">P38/O38-1</f>
        <v>1.7657445556213958E-3</v>
      </c>
      <c r="Q40" s="657" t="n">
        <f t="shared" si="19"/>
        <v>8.2256169212688857E-3</v>
      </c>
      <c r="R40" s="657" t="n">
        <f t="shared" si="19"/>
        <v>9.3240093240094524E-3</v>
      </c>
      <c r="S40" s="728" t="n">
        <f t="shared" si="19"/>
        <v>0.13625866050808266</v>
      </c>
      <c r="T40" s="646"/>
      <c r="U40" s="646"/>
      <c r="V40" s="646"/>
      <c r="W40" s="666"/>
      <c r="X40" s="666"/>
      <c r="Y40" s="666"/>
      <c r="Z40" s="666"/>
      <c r="AA40" s="666"/>
      <c r="AB40" s="666"/>
      <c r="AC40" s="769"/>
    </row>
    <row r="43">
      <c r="B43" s="213"/>
      <c r="C43" s="213"/>
      <c r="U43" s="247"/>
      <c r="V43" s="247"/>
      <c r="W43" s="247"/>
      <c r="X43" s="247"/>
      <c r="Y43" s="247"/>
      <c r="Z43" s="247"/>
      <c r="AA43" s="247"/>
      <c r="AB43" s="247"/>
      <c r="AC43" s="247"/>
    </row>
    <row r="44">
      <c r="B44" s="523"/>
      <c r="C44" s="261"/>
      <c r="U44" s="627"/>
      <c r="V44" s="627" t="n">
        <f>V32+V31+V26+V27+V28+V29</f>
        <v>1948.9840000000002</v>
      </c>
      <c r="W44" s="627"/>
      <c r="X44" s="627"/>
      <c r="Y44" s="627"/>
      <c r="Z44" s="627"/>
      <c r="AA44" s="627"/>
      <c r="AB44" s="627"/>
      <c r="AC44" s="627"/>
      <c r="AD44" s="581"/>
      <c r="AE44" s="581"/>
      <c r="AF44" s="581"/>
      <c r="AG44" s="581"/>
      <c r="AH44" s="581"/>
      <c r="AI44" s="581"/>
      <c r="AJ44" s="581"/>
      <c r="AK44" s="581"/>
      <c r="AL44" s="581"/>
      <c r="AM44" s="581"/>
    </row>
    <row r="45">
      <c r="B45" s="523"/>
      <c r="C45" s="261"/>
      <c r="U45" s="247"/>
      <c r="V45" s="247"/>
      <c r="W45" s="247"/>
      <c r="X45" s="247"/>
      <c r="Y45" s="247"/>
      <c r="Z45" s="247"/>
      <c r="AA45" s="247"/>
      <c r="AB45" s="247"/>
      <c r="AC45" s="247"/>
      <c r="AD45" s="581"/>
      <c r="AE45" s="581"/>
      <c r="AF45" s="581"/>
      <c r="AG45" s="581"/>
      <c r="AH45" s="581"/>
      <c r="AI45" s="581"/>
      <c r="AJ45" s="581"/>
      <c r="AK45" s="581"/>
      <c r="AL45" s="581"/>
      <c r="AM45" s="581"/>
    </row>
    <row r="46" ht="28.5" customHeight="1">
      <c r="B46" s="270"/>
      <c r="C46" s="261"/>
      <c r="U46" s="627"/>
      <c r="V46" s="627"/>
      <c r="W46" s="627"/>
      <c r="X46" s="627"/>
      <c r="Y46" s="627"/>
      <c r="Z46" s="627"/>
      <c r="AA46" s="627"/>
      <c r="AB46" s="627"/>
      <c r="AC46" s="627"/>
      <c r="AD46" s="581"/>
      <c r="AE46" s="581"/>
      <c r="AF46" s="581"/>
      <c r="AG46" s="581"/>
      <c r="AH46" s="581"/>
      <c r="AI46" s="581"/>
      <c r="AJ46" s="581"/>
      <c r="AK46" s="581"/>
      <c r="AL46" s="581"/>
      <c r="AM46" s="581"/>
    </row>
    <row r="47">
      <c r="B47" s="270"/>
      <c r="C47" s="261"/>
      <c r="U47" s="627"/>
      <c r="V47" s="627"/>
      <c r="W47" s="627"/>
      <c r="X47" s="627"/>
      <c r="Y47" s="627"/>
      <c r="Z47" s="627"/>
      <c r="AA47" s="627"/>
      <c r="AB47" s="627"/>
      <c r="AC47" s="627"/>
      <c r="AD47" s="581"/>
      <c r="AE47" s="581"/>
      <c r="AF47" s="581"/>
      <c r="AG47" s="581"/>
      <c r="AH47" s="581"/>
      <c r="AI47" s="581"/>
      <c r="AJ47" s="581"/>
      <c r="AK47" s="581"/>
      <c r="AL47" s="581"/>
      <c r="AM47" s="581"/>
    </row>
    <row r="48">
      <c r="B48" s="523"/>
      <c r="C48" s="261"/>
      <c r="U48" s="627"/>
      <c r="V48" s="627"/>
      <c r="W48" s="627"/>
      <c r="X48" s="627"/>
      <c r="Y48" s="627"/>
      <c r="Z48" s="627"/>
      <c r="AA48" s="627"/>
      <c r="AB48" s="627"/>
      <c r="AC48" s="627"/>
      <c r="AD48" s="581"/>
      <c r="AE48" s="581"/>
      <c r="AF48" s="581"/>
      <c r="AG48" s="581"/>
      <c r="AH48" s="581"/>
      <c r="AI48" s="581"/>
      <c r="AJ48" s="581"/>
      <c r="AK48" s="581"/>
      <c r="AL48" s="581"/>
      <c r="AM48" s="581"/>
    </row>
    <row r="49">
      <c r="B49" s="280"/>
      <c r="C49" s="288"/>
      <c r="U49" s="631"/>
      <c r="V49" s="631"/>
      <c r="W49" s="631"/>
      <c r="X49" s="631"/>
      <c r="Y49" s="631"/>
      <c r="Z49" s="631"/>
      <c r="AA49" s="631"/>
      <c r="AB49" s="631"/>
      <c r="AC49" s="631"/>
      <c r="AD49" s="581"/>
      <c r="AE49" s="581"/>
      <c r="AF49" s="581"/>
      <c r="AG49" s="581"/>
      <c r="AH49" s="581"/>
      <c r="AI49" s="581"/>
      <c r="AJ49" s="581"/>
      <c r="AK49" s="581"/>
      <c r="AL49" s="581"/>
      <c r="AM49" s="581"/>
    </row>
    <row r="50">
      <c r="B50" s="270"/>
      <c r="C50" s="760"/>
      <c r="U50" s="627"/>
      <c r="V50" s="627"/>
      <c r="W50" s="627"/>
      <c r="X50" s="627"/>
      <c r="Y50" s="627"/>
      <c r="Z50" s="627"/>
      <c r="AA50" s="627"/>
      <c r="AB50" s="627"/>
      <c r="AC50" s="627"/>
      <c r="AD50" s="581"/>
      <c r="AE50" s="581"/>
      <c r="AF50" s="581"/>
      <c r="AG50" s="581"/>
      <c r="AH50" s="581"/>
      <c r="AI50" s="581"/>
      <c r="AJ50" s="581"/>
      <c r="AK50" s="581"/>
      <c r="AL50" s="581"/>
      <c r="AM50" s="581"/>
    </row>
    <row r="51">
      <c r="B51" s="270"/>
      <c r="C51" s="760"/>
      <c r="U51" s="274"/>
      <c r="V51" s="274"/>
      <c r="W51" s="274"/>
      <c r="X51" s="274"/>
      <c r="Y51" s="274"/>
      <c r="Z51" s="274"/>
      <c r="AA51" s="274"/>
      <c r="AB51" s="274"/>
      <c r="AC51" s="274"/>
      <c r="AD51" s="581"/>
      <c r="AE51" s="581"/>
      <c r="AF51" s="581"/>
      <c r="AG51" s="581"/>
      <c r="AH51" s="581"/>
      <c r="AI51" s="581"/>
      <c r="AJ51" s="581"/>
      <c r="AK51" s="581"/>
      <c r="AL51" s="581"/>
      <c r="AM51" s="581"/>
    </row>
    <row r="52">
      <c r="B52" s="270"/>
      <c r="C52" s="261"/>
      <c r="U52" s="627"/>
      <c r="V52" s="627"/>
      <c r="W52" s="627"/>
      <c r="X52" s="627"/>
      <c r="Y52" s="627"/>
      <c r="Z52" s="627"/>
      <c r="AA52" s="627"/>
      <c r="AB52" s="627"/>
      <c r="AC52" s="627"/>
      <c r="AD52" s="581"/>
      <c r="AE52" s="581"/>
      <c r="AF52" s="581"/>
      <c r="AG52" s="581"/>
      <c r="AH52" s="581"/>
      <c r="AI52" s="581"/>
      <c r="AJ52" s="581"/>
      <c r="AK52" s="581"/>
      <c r="AL52" s="581"/>
      <c r="AM52" s="581"/>
    </row>
    <row r="53">
      <c r="B53" s="270"/>
      <c r="C53" s="261"/>
      <c r="U53" s="627"/>
      <c r="V53" s="627"/>
      <c r="W53" s="627"/>
      <c r="X53" s="627"/>
      <c r="Y53" s="627"/>
      <c r="Z53" s="627"/>
      <c r="AA53" s="627"/>
      <c r="AB53" s="627"/>
      <c r="AC53" s="627"/>
      <c r="AD53" s="581"/>
      <c r="AE53" s="581"/>
      <c r="AF53" s="581"/>
      <c r="AG53" s="581"/>
      <c r="AH53" s="581"/>
      <c r="AI53" s="581"/>
      <c r="AJ53" s="581"/>
      <c r="AK53" s="581"/>
      <c r="AL53" s="581"/>
      <c r="AM53" s="581"/>
    </row>
    <row r="54">
      <c r="B54" s="270"/>
      <c r="C54" s="261"/>
      <c r="U54" s="627"/>
      <c r="V54" s="627"/>
      <c r="W54" s="627"/>
      <c r="X54" s="627"/>
      <c r="Y54" s="627"/>
      <c r="Z54" s="627"/>
      <c r="AA54" s="627"/>
      <c r="AB54" s="627"/>
      <c r="AC54" s="627"/>
      <c r="AD54" s="581"/>
      <c r="AE54" s="581"/>
      <c r="AF54" s="581"/>
      <c r="AG54" s="581"/>
      <c r="AH54" s="581"/>
      <c r="AI54" s="581"/>
      <c r="AJ54" s="581"/>
      <c r="AK54" s="581"/>
      <c r="AL54" s="581"/>
      <c r="AM54" s="581"/>
    </row>
    <row r="55">
      <c r="B55" s="523"/>
      <c r="C55" s="261"/>
      <c r="U55" s="627"/>
      <c r="V55" s="627"/>
      <c r="W55" s="627"/>
      <c r="X55" s="627"/>
      <c r="Y55" s="627"/>
      <c r="Z55" s="627"/>
      <c r="AA55" s="627"/>
      <c r="AB55" s="627"/>
      <c r="AC55" s="627"/>
      <c r="AD55" s="581"/>
      <c r="AE55" s="581"/>
      <c r="AF55" s="581"/>
      <c r="AG55" s="581"/>
      <c r="AH55" s="581"/>
      <c r="AI55" s="581"/>
      <c r="AJ55" s="581"/>
      <c r="AK55" s="581"/>
      <c r="AL55" s="581"/>
      <c r="AM55" s="581"/>
    </row>
    <row r="56">
      <c r="B56" s="280"/>
      <c r="C56" s="288"/>
      <c r="U56" s="709"/>
      <c r="V56" s="709"/>
      <c r="W56" s="709"/>
      <c r="X56" s="709"/>
      <c r="Y56" s="709"/>
      <c r="Z56" s="709"/>
      <c r="AA56" s="709"/>
      <c r="AB56" s="709"/>
      <c r="AC56" s="709"/>
      <c r="AD56" s="581"/>
      <c r="AE56" s="581"/>
      <c r="AF56" s="581"/>
      <c r="AG56" s="581"/>
      <c r="AH56" s="581"/>
      <c r="AI56" s="581"/>
      <c r="AJ56" s="581"/>
      <c r="AK56" s="581"/>
      <c r="AL56" s="581"/>
      <c r="AM56" s="581"/>
    </row>
    <row r="57" ht="28.5" customHeight="1">
      <c r="B57" s="270"/>
      <c r="C57" s="261"/>
      <c r="U57" s="627"/>
      <c r="V57" s="627"/>
      <c r="W57" s="627"/>
      <c r="X57" s="627"/>
      <c r="Y57" s="627"/>
      <c r="Z57" s="627"/>
      <c r="AA57" s="627"/>
      <c r="AB57" s="627"/>
      <c r="AC57" s="627"/>
      <c r="AD57" s="581"/>
      <c r="AE57" s="581"/>
      <c r="AF57" s="581"/>
      <c r="AG57" s="581"/>
      <c r="AH57" s="581"/>
      <c r="AI57" s="581"/>
      <c r="AJ57" s="581"/>
      <c r="AK57" s="581"/>
      <c r="AL57" s="581"/>
      <c r="AM57" s="581"/>
    </row>
    <row r="58">
      <c r="B58" s="423"/>
      <c r="C58" s="63"/>
      <c r="U58" s="759"/>
      <c r="V58" s="759"/>
      <c r="W58" s="759"/>
      <c r="X58" s="759"/>
      <c r="Y58" s="759"/>
      <c r="Z58" s="759"/>
      <c r="AA58" s="759"/>
      <c r="AB58" s="759"/>
      <c r="AC58" s="759"/>
      <c r="AD58" s="581"/>
      <c r="AE58" s="581"/>
      <c r="AF58" s="581"/>
      <c r="AG58" s="581"/>
      <c r="AH58" s="581"/>
      <c r="AI58" s="581"/>
      <c r="AJ58" s="581"/>
      <c r="AK58" s="581"/>
      <c r="AL58" s="581"/>
      <c r="AM58" s="581"/>
    </row>
    <row r="59">
      <c r="B59" s="288"/>
      <c r="C59" s="288"/>
      <c r="U59" s="631"/>
      <c r="V59" s="631"/>
      <c r="W59" s="631"/>
      <c r="X59" s="631"/>
      <c r="Y59" s="631"/>
      <c r="Z59" s="631"/>
      <c r="AA59" s="631"/>
      <c r="AB59" s="631"/>
      <c r="AC59" s="631"/>
      <c r="AD59" s="581"/>
      <c r="AE59" s="581"/>
      <c r="AF59" s="581"/>
      <c r="AG59" s="581"/>
      <c r="AH59" s="581"/>
      <c r="AI59" s="581"/>
      <c r="AJ59" s="581"/>
      <c r="AK59" s="581"/>
      <c r="AL59" s="581"/>
      <c r="AM59" s="581"/>
    </row>
    <row r="60">
      <c r="B60" s="213"/>
      <c r="C60" s="213"/>
      <c r="U60" s="631"/>
      <c r="V60" s="631"/>
      <c r="W60" s="631"/>
      <c r="X60" s="631"/>
      <c r="Y60" s="631"/>
      <c r="Z60" s="631"/>
      <c r="AA60" s="631"/>
      <c r="AB60" s="631"/>
      <c r="AC60" s="631"/>
      <c r="AD60" s="581"/>
      <c r="AE60" s="581"/>
      <c r="AF60" s="581"/>
      <c r="AG60" s="581"/>
      <c r="AH60" s="581"/>
      <c r="AI60" s="581"/>
      <c r="AJ60" s="581"/>
      <c r="AK60" s="581"/>
      <c r="AL60" s="581"/>
      <c r="AM60" s="581"/>
    </row>
    <row r="61">
      <c r="B61" s="523"/>
      <c r="C61" s="261"/>
      <c r="U61" s="261"/>
      <c r="V61" s="261"/>
      <c r="W61" s="261"/>
      <c r="X61" s="261"/>
      <c r="Y61" s="261"/>
      <c r="Z61" s="261"/>
      <c r="AA61" s="261"/>
      <c r="AB61" s="261"/>
      <c r="AC61" s="261"/>
      <c r="AD61" s="581"/>
      <c r="AE61" s="581"/>
      <c r="AF61" s="581"/>
      <c r="AG61" s="581"/>
      <c r="AH61" s="581"/>
      <c r="AI61" s="581"/>
      <c r="AJ61" s="581"/>
      <c r="AK61" s="581"/>
      <c r="AL61" s="581"/>
      <c r="AM61" s="581"/>
    </row>
    <row r="62">
      <c r="B62" s="261"/>
      <c r="C62" s="261"/>
      <c r="U62" s="627"/>
      <c r="V62" s="627"/>
      <c r="W62" s="627"/>
      <c r="X62" s="627"/>
      <c r="Y62" s="627"/>
      <c r="Z62" s="627"/>
      <c r="AA62" s="627"/>
      <c r="AB62" s="627"/>
      <c r="AC62" s="627"/>
      <c r="AD62" s="581"/>
      <c r="AE62" s="581"/>
      <c r="AF62" s="581"/>
      <c r="AG62" s="581"/>
      <c r="AH62" s="581"/>
      <c r="AI62" s="581"/>
      <c r="AJ62" s="581"/>
      <c r="AK62" s="581"/>
      <c r="AL62" s="581"/>
      <c r="AM62" s="581"/>
    </row>
    <row r="63">
      <c r="B63" s="288"/>
      <c r="C63" s="288"/>
      <c r="U63" s="631"/>
      <c r="V63" s="631"/>
      <c r="W63" s="631"/>
      <c r="X63" s="631"/>
      <c r="Y63" s="631"/>
      <c r="Z63" s="631"/>
      <c r="AA63" s="631"/>
      <c r="AB63" s="631"/>
      <c r="AC63" s="631"/>
      <c r="AD63" s="581"/>
      <c r="AE63" s="581"/>
      <c r="AF63" s="581"/>
      <c r="AG63" s="581"/>
      <c r="AH63" s="581"/>
      <c r="AI63" s="581"/>
      <c r="AJ63" s="581"/>
      <c r="AK63" s="581"/>
      <c r="AL63" s="581"/>
      <c r="AM63" s="581"/>
    </row>
    <row r="64">
      <c r="B64" s="288"/>
      <c r="C64" s="288"/>
      <c r="U64" s="631"/>
      <c r="V64" s="631"/>
      <c r="W64" s="631"/>
      <c r="X64" s="631"/>
      <c r="Y64" s="631"/>
      <c r="Z64" s="631"/>
      <c r="AA64" s="631"/>
      <c r="AB64" s="631"/>
      <c r="AC64" s="631"/>
      <c r="AD64" s="581"/>
      <c r="AE64" s="581"/>
      <c r="AF64" s="581"/>
      <c r="AG64" s="581"/>
      <c r="AH64" s="581"/>
      <c r="AI64" s="581"/>
      <c r="AJ64" s="581"/>
      <c r="AK64" s="581"/>
      <c r="AL64" s="581"/>
      <c r="AM64" s="581"/>
    </row>
    <row r="65">
      <c r="B65" s="761"/>
      <c r="C65" s="261"/>
      <c r="U65" s="627"/>
      <c r="V65" s="627"/>
      <c r="W65" s="627"/>
      <c r="X65" s="627"/>
      <c r="Y65" s="627"/>
      <c r="Z65" s="627"/>
      <c r="AA65" s="627"/>
      <c r="AB65" s="627"/>
      <c r="AC65" s="627"/>
      <c r="AD65" s="581"/>
      <c r="AE65" s="581"/>
      <c r="AF65" s="581"/>
      <c r="AG65" s="581"/>
      <c r="AH65" s="581"/>
      <c r="AI65" s="581"/>
      <c r="AJ65" s="581"/>
      <c r="AK65" s="581"/>
      <c r="AL65" s="581"/>
      <c r="AM65" s="581"/>
    </row>
    <row r="67">
      <c r="U67" s="734"/>
      <c r="V67" s="734"/>
      <c r="W67" s="734"/>
      <c r="X67" s="734"/>
    </row>
    <row r="68">
      <c r="U68" s="734"/>
      <c r="V68" s="734"/>
      <c r="W68" s="734"/>
      <c r="X68" s="734"/>
    </row>
    <row r="69">
      <c r="U69" s="734"/>
      <c r="V69" s="734"/>
      <c r="W69" s="734"/>
      <c r="X69" s="734"/>
    </row>
    <row r="71">
      <c r="P71" s="540"/>
      <c r="Q71" s="540"/>
    </row>
    <row r="72">
      <c r="B72" s="578" t="s">
        <v>352</v>
      </c>
      <c r="D72" s="627"/>
      <c r="E72" s="627"/>
      <c r="F72" s="627"/>
      <c r="G72" s="627"/>
      <c r="H72" s="627"/>
      <c r="I72" s="627"/>
      <c r="J72" s="627"/>
      <c r="K72" s="627"/>
      <c r="L72" s="627"/>
      <c r="M72" s="627"/>
      <c r="N72" s="627"/>
      <c r="O72" s="627"/>
      <c r="P72" s="627"/>
      <c r="Q72" s="627"/>
      <c r="R72" s="627"/>
      <c r="S72" s="627"/>
      <c r="T72" s="627"/>
      <c r="U72" s="627"/>
      <c r="V72" s="627"/>
      <c r="W72" s="627"/>
      <c r="X72" s="627"/>
      <c r="Y72" s="627"/>
      <c r="Z72" s="627"/>
      <c r="AA72" s="627"/>
      <c r="AB72" s="627"/>
      <c r="AC72" s="627"/>
    </row>
    <row r="73" ht="45.75" customHeight="1">
      <c r="B73" s="737" t="s">
        <v>478</v>
      </c>
      <c r="C73" s="737"/>
      <c r="D73" s="737"/>
      <c r="E73" s="737"/>
      <c r="F73" s="737"/>
      <c r="G73" s="737"/>
      <c r="H73" s="737"/>
      <c r="I73" s="737"/>
      <c r="J73" s="737"/>
      <c r="K73" s="737"/>
      <c r="L73" s="737"/>
      <c r="M73" s="737"/>
      <c r="N73" s="737"/>
      <c r="O73" s="737"/>
      <c r="P73" s="737"/>
      <c r="Q73" s="737"/>
      <c r="R73" s="737"/>
      <c r="S73" s="737"/>
      <c r="T73" s="737"/>
      <c r="U73" s="737"/>
      <c r="V73" s="737"/>
      <c r="W73" s="737"/>
      <c r="X73" s="737"/>
      <c r="Y73" s="737"/>
      <c r="Z73" s="737"/>
      <c r="AA73" s="737"/>
      <c r="AB73" s="737"/>
      <c r="AC73" s="737"/>
    </row>
    <row r="74" ht="14.9" customHeight="1">
      <c r="B74" s="228" t="s">
        <v>479</v>
      </c>
      <c r="C74" s="229"/>
      <c r="D74" s="559" t="s">
        <v>280</v>
      </c>
      <c r="E74" s="560"/>
      <c r="F74" s="560"/>
      <c r="G74" s="560"/>
      <c r="H74" s="560"/>
      <c r="I74" s="560"/>
      <c r="J74" s="560"/>
      <c r="K74" s="560"/>
      <c r="L74" s="560"/>
      <c r="M74" s="560"/>
      <c r="N74" s="560"/>
      <c r="O74" s="560"/>
      <c r="P74" s="560"/>
      <c r="Q74" s="560"/>
      <c r="R74" s="560"/>
      <c r="S74" s="560"/>
      <c r="T74" s="560"/>
      <c r="U74" s="560"/>
      <c r="V74" s="743"/>
      <c r="W74" s="346" t="s">
        <v>281</v>
      </c>
      <c r="X74" s="347"/>
      <c r="Y74" s="347"/>
      <c r="Z74" s="347"/>
      <c r="AA74" s="347"/>
      <c r="AB74" s="347"/>
      <c r="AC74" s="347"/>
      <c r="AD74" s="347"/>
      <c r="AE74" s="347"/>
      <c r="AF74" s="347"/>
      <c r="AG74" s="347"/>
    </row>
    <row r="75">
      <c r="B75" s="228"/>
      <c r="C75" s="229"/>
      <c r="D75" s="179" t="n">
        <v>2018</v>
      </c>
      <c r="E75" s="179" t="n">
        <v>2019</v>
      </c>
      <c r="F75" s="235"/>
      <c r="G75" s="235"/>
      <c r="H75" s="236"/>
      <c r="I75" s="179" t="n">
        <v>2020</v>
      </c>
      <c r="J75" s="235"/>
      <c r="K75" s="235"/>
      <c r="L75" s="235"/>
      <c r="M75" s="179" t="n">
        <v>2021</v>
      </c>
      <c r="N75" s="235"/>
      <c r="O75" s="235"/>
      <c r="P75" s="235"/>
      <c r="Q75" s="179" t="n">
        <v>2022</v>
      </c>
      <c r="R75" s="180"/>
      <c r="S75" s="180"/>
      <c r="T75" s="236"/>
      <c r="U75" s="315"/>
      <c r="V75" s="632" t="n">
        <v>2023</v>
      </c>
      <c r="W75" s="625"/>
      <c r="X75" s="285"/>
      <c r="Y75" s="232" t="n">
        <v>2024</v>
      </c>
      <c r="Z75" s="318"/>
      <c r="AA75" s="318"/>
      <c r="AB75" s="234"/>
      <c r="AC75" s="232" t="n">
        <v>2025</v>
      </c>
      <c r="AD75" s="318"/>
      <c r="AE75" s="318"/>
      <c r="AF75" s="234"/>
      <c r="AG75" s="564" t="n">
        <v>2026</v>
      </c>
    </row>
    <row r="76">
      <c r="B76" s="230"/>
      <c r="C76" s="231"/>
      <c r="D76" s="195" t="s">
        <v>282</v>
      </c>
      <c r="E76" s="195" t="s">
        <v>283</v>
      </c>
      <c r="F76" s="191" t="s">
        <v>284</v>
      </c>
      <c r="G76" s="191" t="s">
        <v>238</v>
      </c>
      <c r="H76" s="192" t="s">
        <v>282</v>
      </c>
      <c r="I76" s="191" t="s">
        <v>283</v>
      </c>
      <c r="J76" s="191" t="s">
        <v>284</v>
      </c>
      <c r="K76" s="191" t="s">
        <v>238</v>
      </c>
      <c r="L76" s="191" t="s">
        <v>282</v>
      </c>
      <c r="M76" s="195" t="s">
        <v>283</v>
      </c>
      <c r="N76" s="191" t="s">
        <v>284</v>
      </c>
      <c r="O76" s="191" t="s">
        <v>238</v>
      </c>
      <c r="P76" s="191" t="s">
        <v>282</v>
      </c>
      <c r="Q76" s="195" t="s">
        <v>283</v>
      </c>
      <c r="R76" s="191" t="s">
        <v>284</v>
      </c>
      <c r="S76" s="191" t="s">
        <v>238</v>
      </c>
      <c r="T76" s="192" t="s">
        <v>282</v>
      </c>
      <c r="U76" s="191" t="s">
        <v>283</v>
      </c>
      <c r="V76" s="312" t="s">
        <v>284</v>
      </c>
      <c r="W76" s="295" t="s">
        <v>238</v>
      </c>
      <c r="X76" s="296" t="s">
        <v>282</v>
      </c>
      <c r="Y76" s="294" t="s">
        <v>283</v>
      </c>
      <c r="Z76" s="292" t="s">
        <v>284</v>
      </c>
      <c r="AA76" s="295" t="s">
        <v>238</v>
      </c>
      <c r="AB76" s="295" t="s">
        <v>282</v>
      </c>
      <c r="AC76" s="294" t="s">
        <v>283</v>
      </c>
      <c r="AD76" s="292" t="s">
        <v>284</v>
      </c>
      <c r="AE76" s="295" t="s">
        <v>238</v>
      </c>
      <c r="AF76" s="295" t="s">
        <v>282</v>
      </c>
      <c r="AG76" s="294" t="s">
        <v>283</v>
      </c>
    </row>
    <row r="77">
      <c r="B77" s="309" t="s">
        <v>1440</v>
      </c>
      <c r="D77" s="278"/>
      <c r="E77" s="340"/>
      <c r="F77" s="340"/>
      <c r="G77" s="340"/>
      <c r="H77" s="340"/>
      <c r="I77" s="650" t="n">
        <f>(I78-AVERAGE($E78:$H78))</f>
        <v>5.0234999999999914</v>
      </c>
      <c r="J77" s="650" t="n">
        <f t="shared" ref="J77:N77" si="20">(J78-AVERAGE($E78:$H78))</f>
        <v>45.406499999999987</v>
      </c>
      <c r="K77" s="650" t="n">
        <f t="shared" si="20"/>
        <v>50.178499999999993</v>
      </c>
      <c r="L77" s="650" t="n">
        <f t="shared" si="20"/>
        <v>60.014499999999991</v>
      </c>
      <c r="M77" s="650" t="n">
        <f t="shared" si="20"/>
        <v>86.04249999999999</v>
      </c>
      <c r="N77" s="650" t="n">
        <f t="shared" si="20"/>
        <v>100.69149999999999</v>
      </c>
      <c r="O77" s="650" t="n">
        <f t="shared" ref="O77:U77" si="21">(O78-AVERAGE($E78:$H78))</f>
        <v>95.460499999999996</v>
      </c>
      <c r="P77" s="650" t="n">
        <f t="shared" si="21"/>
        <v>100.72550000000001</v>
      </c>
      <c r="Q77" s="650" t="n">
        <f t="shared" si="21"/>
        <v>80.643499999999989</v>
      </c>
      <c r="R77" s="650" t="n">
        <f t="shared" si="21"/>
        <v>63.702499999999993</v>
      </c>
      <c r="S77" s="651" t="n">
        <f t="shared" si="21"/>
        <v>56.879499999999986</v>
      </c>
      <c r="T77" s="637" t="n">
        <f t="shared" si="21"/>
        <v>71.822499999999991</v>
      </c>
      <c r="U77" s="651" t="n">
        <f t="shared" si="21"/>
        <v>65.127499999999998</v>
      </c>
      <c r="V77" s="651" t="n">
        <f>(V78-AVERAGE($E78:$H78))</f>
        <v>37.745499999999986</v>
      </c>
      <c r="W77" s="808" t="n">
        <f>V77</f>
        <v>37.745499999999986</v>
      </c>
      <c r="X77" s="808" t="n">
        <f t="shared" ref="X77:AC77" si="22">W77</f>
        <v>37.745499999999986</v>
      </c>
      <c r="Y77" s="808" t="n">
        <f t="shared" si="22"/>
        <v>37.745499999999986</v>
      </c>
      <c r="Z77" s="808" t="n">
        <f t="shared" si="22"/>
        <v>37.745499999999986</v>
      </c>
      <c r="AA77" s="808" t="n">
        <f t="shared" si="22"/>
        <v>37.745499999999986</v>
      </c>
      <c r="AB77" s="808" t="n">
        <f t="shared" si="22"/>
        <v>37.745499999999986</v>
      </c>
      <c r="AC77" s="767" t="n">
        <f t="shared" si="22"/>
        <v>37.745499999999986</v>
      </c>
      <c r="AD77" s="808" t="n">
        <f t="shared" ref="AD77" si="23">AC77</f>
        <v>37.745499999999986</v>
      </c>
      <c r="AE77" s="808" t="n">
        <f t="shared" ref="AE77" si="24">AD77</f>
        <v>37.745499999999986</v>
      </c>
      <c r="AF77" s="808" t="n">
        <f t="shared" ref="AF77" si="25">AE77</f>
        <v>37.745499999999986</v>
      </c>
      <c r="AG77" s="808" t="n">
        <f t="shared" ref="AG77" si="26">AF77</f>
        <v>37.745499999999986</v>
      </c>
    </row>
    <row r="78">
      <c r="B78" s="309" t="s">
        <v>160</v>
      </c>
      <c r="C78" s="261" t="s">
        <v>480</v>
      </c>
      <c r="D78" s="300" t="n">
        <f>'Haver Pivoted'!GO66</f>
        <v>57.347000000000001</v>
      </c>
      <c r="E78" s="247" t="n">
        <f>'Haver Pivoted'!GP66</f>
        <v>56.009</v>
      </c>
      <c r="F78" s="247" t="n">
        <f>'Haver Pivoted'!GQ66</f>
        <v>54.273000000000003</v>
      </c>
      <c r="G78" s="247" t="n">
        <f>'Haver Pivoted'!GR66</f>
        <v>54.103999999999999</v>
      </c>
      <c r="H78" s="247" t="n">
        <f>'Haver Pivoted'!GS66</f>
        <v>54.46</v>
      </c>
      <c r="I78" s="247" t="n">
        <f>'Haver Pivoted'!GT66</f>
        <v>59.734999999999999</v>
      </c>
      <c r="J78" s="247" t="n">
        <f>'Haver Pivoted'!GU66</f>
        <v>100.11799999999999</v>
      </c>
      <c r="K78" s="247" t="n">
        <f>'Haver Pivoted'!GV66</f>
        <v>104.89</v>
      </c>
      <c r="L78" s="247" t="n">
        <f>'Haver Pivoted'!GW66</f>
        <v>114.726</v>
      </c>
      <c r="M78" s="247" t="n">
        <f>'Haver Pivoted'!GX66</f>
        <v>140.75399999999999</v>
      </c>
      <c r="N78" s="247" t="n">
        <f>'Haver Pivoted'!GY66</f>
        <v>155.40299999999999</v>
      </c>
      <c r="O78" s="247" t="n">
        <f>'Haver Pivoted'!GZ66</f>
        <v>150.172</v>
      </c>
      <c r="P78" s="247" t="n">
        <f>'Haver Pivoted'!HA66</f>
        <v>155.43700000000001</v>
      </c>
      <c r="Q78" s="247" t="n">
        <f>'Haver Pivoted'!HB66</f>
        <v>135.35499999999999</v>
      </c>
      <c r="R78" s="247" t="n">
        <f>'Haver Pivoted'!HC66</f>
        <v>118.414</v>
      </c>
      <c r="S78" s="191" t="n">
        <f>'Haver Pivoted'!HD66</f>
        <v>111.59099999999999</v>
      </c>
      <c r="T78" s="191" t="n">
        <f>'Haver Pivoted'!HE66</f>
        <v>126.53400000000001</v>
      </c>
      <c r="U78" s="191" t="n">
        <f>'Haver Pivoted'!HF66</f>
        <v>119.839</v>
      </c>
      <c r="V78" s="191" t="n">
        <f>'Haver Pivoted'!HG66</f>
        <v>92.456999999999994</v>
      </c>
      <c r="W78" s="361"/>
      <c r="X78" s="361"/>
      <c r="Y78" s="361"/>
      <c r="Z78" s="361"/>
      <c r="AA78" s="361"/>
      <c r="AB78" s="361"/>
      <c r="AC78" s="361"/>
      <c r="AD78" s="569"/>
      <c r="AE78" s="569"/>
      <c r="AF78" s="569"/>
      <c r="AG78" s="569"/>
    </row>
    <row r="79" ht="29.15" customHeight="1">
      <c r="B79" s="401" t="s">
        <v>481</v>
      </c>
      <c r="C79" s="402"/>
      <c r="D79" s="803"/>
      <c r="E79" s="640"/>
      <c r="F79" s="640"/>
      <c r="G79" s="640"/>
      <c r="H79" s="640"/>
      <c r="I79" s="640"/>
      <c r="J79" s="640" t="n">
        <f t="shared" ref="J79:V79" si="27">J78-$H78</f>
        <v>45.657999999999994</v>
      </c>
      <c r="K79" s="640" t="n">
        <f t="shared" si="27"/>
        <v>50.43</v>
      </c>
      <c r="L79" s="640" t="n">
        <f t="shared" si="27"/>
        <v>60.265999999999998</v>
      </c>
      <c r="M79" s="640" t="n">
        <f t="shared" si="27"/>
        <v>86.293999999999983</v>
      </c>
      <c r="N79" s="640" t="n">
        <f>N78-$H78</f>
        <v>100.94299999999998</v>
      </c>
      <c r="O79" s="640" t="n">
        <f>O78-$H78</f>
        <v>95.711999999999989</v>
      </c>
      <c r="P79" s="640" t="n">
        <f t="shared" si="27"/>
        <v>100.977</v>
      </c>
      <c r="Q79" s="640" t="n">
        <f t="shared" si="27"/>
        <v>80.894999999999982</v>
      </c>
      <c r="R79" s="640" t="n">
        <f t="shared" si="27"/>
        <v>63.954000000000001</v>
      </c>
      <c r="S79" s="312" t="n">
        <f t="shared" si="27"/>
        <v>57.130999999999993</v>
      </c>
      <c r="T79" s="312" t="n">
        <f t="shared" si="27"/>
        <v>72.074000000000012</v>
      </c>
      <c r="U79" s="312" t="n">
        <f t="shared" si="27"/>
        <v>65.378999999999991</v>
      </c>
      <c r="V79" s="312" t="n">
        <f t="shared" si="27"/>
        <v>37.996999999999993</v>
      </c>
      <c r="W79" s="295"/>
      <c r="X79" s="295"/>
      <c r="Y79" s="295"/>
      <c r="Z79" s="295"/>
      <c r="AA79" s="295"/>
      <c r="AB79" s="295"/>
      <c r="AC79" s="295"/>
      <c r="AD79" s="569"/>
      <c r="AE79" s="569"/>
      <c r="AF79" s="569"/>
      <c r="AG79" s="569"/>
    </row>
    <row r="80" ht="29.15" customHeight="1">
      <c r="B80" s="261"/>
      <c r="C80" s="261"/>
      <c r="D80" s="247"/>
      <c r="E80" s="247"/>
      <c r="F80" s="247"/>
      <c r="G80" s="247"/>
      <c r="H80" s="247"/>
      <c r="I80" s="247"/>
      <c r="J80" s="247"/>
      <c r="K80" s="247"/>
      <c r="L80" s="247"/>
      <c r="M80" s="247"/>
      <c r="N80" s="247"/>
      <c r="O80" s="247"/>
      <c r="P80" s="247"/>
      <c r="Q80" s="247"/>
      <c r="R80" s="247"/>
      <c r="S80" s="247"/>
      <c r="T80" s="247"/>
      <c r="U80" s="247"/>
      <c r="V80" s="247"/>
      <c r="W80" s="247"/>
      <c r="X80" s="247"/>
      <c r="Y80" s="247"/>
      <c r="Z80" s="247"/>
      <c r="AA80" s="247"/>
      <c r="AB80" s="247"/>
      <c r="AC80" s="247"/>
    </row>
    <row r="81" ht="29.15" customHeight="1">
      <c r="B81" s="261"/>
      <c r="C81" s="261"/>
      <c r="D81" s="247"/>
      <c r="E81" s="247"/>
      <c r="F81" s="247"/>
      <c r="G81" s="247"/>
      <c r="H81" s="247"/>
      <c r="I81" s="247"/>
      <c r="J81" s="247"/>
      <c r="K81" s="247"/>
      <c r="L81" s="247"/>
      <c r="M81" s="247"/>
      <c r="N81" s="247"/>
      <c r="O81" s="247"/>
      <c r="P81" s="247"/>
      <c r="Q81" s="247"/>
      <c r="R81" s="247"/>
      <c r="S81" s="247"/>
      <c r="T81" s="247"/>
      <c r="U81" s="247"/>
      <c r="V81" s="247"/>
      <c r="W81" s="247"/>
      <c r="X81" s="247"/>
      <c r="Y81" s="247"/>
      <c r="Z81" s="247"/>
      <c r="AA81" s="247"/>
      <c r="AB81" s="247"/>
      <c r="AC81" s="247"/>
    </row>
    <row r="82" ht="29.15" customHeight="1">
      <c r="B82" s="261"/>
      <c r="C82" s="261"/>
      <c r="D82" s="247"/>
      <c r="E82" s="247"/>
      <c r="F82" s="247"/>
      <c r="G82" s="247"/>
      <c r="H82" s="247"/>
      <c r="I82" s="247"/>
      <c r="J82" s="247"/>
      <c r="K82" s="247"/>
      <c r="L82" s="247"/>
      <c r="M82" s="247"/>
      <c r="N82" s="247"/>
      <c r="O82" s="247"/>
      <c r="P82" s="247"/>
      <c r="Q82" s="247"/>
      <c r="R82" s="247"/>
      <c r="S82" s="247"/>
      <c r="T82" s="247"/>
      <c r="U82" s="247"/>
      <c r="V82" s="247"/>
      <c r="W82" s="247"/>
      <c r="X82" s="247"/>
      <c r="Y82" s="247"/>
      <c r="Z82" s="247"/>
      <c r="AA82" s="247"/>
      <c r="AB82" s="247"/>
      <c r="AC82" s="247"/>
    </row>
    <row r="83" ht="35.9" customHeight="1"/>
    <row r="84">
      <c r="B84" s="578" t="s">
        <v>365</v>
      </c>
    </row>
    <row r="85">
      <c r="B85" s="738" t="s">
        <v>808</v>
      </c>
      <c r="C85" s="739"/>
      <c r="D85" s="230" t="s">
        <v>280</v>
      </c>
      <c r="E85" s="242"/>
      <c r="F85" s="242"/>
      <c r="G85" s="242"/>
      <c r="H85" s="242"/>
      <c r="I85" s="242"/>
      <c r="J85" s="242"/>
      <c r="K85" s="242"/>
      <c r="L85" s="242"/>
      <c r="M85" s="242"/>
      <c r="N85" s="242"/>
      <c r="O85" s="242"/>
      <c r="P85" s="242"/>
      <c r="Q85" s="242"/>
      <c r="R85" s="242"/>
      <c r="S85" s="242"/>
      <c r="T85" s="242"/>
      <c r="U85" s="242"/>
      <c r="V85" s="231"/>
      <c r="W85" s="346" t="s">
        <v>281</v>
      </c>
      <c r="X85" s="347"/>
      <c r="Y85" s="347"/>
      <c r="Z85" s="347"/>
      <c r="AA85" s="347"/>
      <c r="AB85" s="347"/>
      <c r="AC85" s="347"/>
      <c r="AD85" s="347"/>
      <c r="AE85" s="347"/>
      <c r="AF85" s="347"/>
      <c r="AG85" s="347"/>
    </row>
    <row r="86">
      <c r="B86" s="740"/>
      <c r="C86" s="741"/>
      <c r="D86" s="179" t="n">
        <v>2018</v>
      </c>
      <c r="E86" s="179" t="n">
        <v>2019</v>
      </c>
      <c r="F86" s="235"/>
      <c r="G86" s="235"/>
      <c r="H86" s="236"/>
      <c r="I86" s="179" t="n">
        <v>2020</v>
      </c>
      <c r="J86" s="235"/>
      <c r="K86" s="235"/>
      <c r="L86" s="235"/>
      <c r="M86" s="179" t="n">
        <v>2021</v>
      </c>
      <c r="N86" s="235"/>
      <c r="O86" s="235"/>
      <c r="P86" s="235"/>
      <c r="Q86" s="179" t="n">
        <v>2022</v>
      </c>
      <c r="R86" s="180"/>
      <c r="S86" s="180"/>
      <c r="T86" s="236"/>
      <c r="U86" s="315"/>
      <c r="V86" s="632" t="n">
        <v>2023</v>
      </c>
      <c r="W86" s="625"/>
      <c r="X86" s="285"/>
      <c r="Y86" s="232" t="n">
        <v>2024</v>
      </c>
      <c r="Z86" s="318"/>
      <c r="AA86" s="318"/>
      <c r="AB86" s="234"/>
      <c r="AC86" s="232" t="n">
        <v>2025</v>
      </c>
      <c r="AD86" s="318"/>
      <c r="AE86" s="318"/>
      <c r="AF86" s="234"/>
      <c r="AG86" s="564" t="n">
        <v>2026</v>
      </c>
    </row>
    <row r="87">
      <c r="B87" s="740"/>
      <c r="C87" s="741"/>
      <c r="D87" s="195" t="s">
        <v>282</v>
      </c>
      <c r="E87" s="195" t="s">
        <v>283</v>
      </c>
      <c r="F87" s="191" t="s">
        <v>284</v>
      </c>
      <c r="G87" s="191" t="s">
        <v>238</v>
      </c>
      <c r="H87" s="192" t="s">
        <v>282</v>
      </c>
      <c r="I87" s="191" t="s">
        <v>283</v>
      </c>
      <c r="J87" s="191" t="s">
        <v>284</v>
      </c>
      <c r="K87" s="191" t="s">
        <v>238</v>
      </c>
      <c r="L87" s="191" t="s">
        <v>282</v>
      </c>
      <c r="M87" s="195" t="s">
        <v>283</v>
      </c>
      <c r="N87" s="191" t="s">
        <v>284</v>
      </c>
      <c r="O87" s="191" t="s">
        <v>238</v>
      </c>
      <c r="P87" s="191" t="s">
        <v>282</v>
      </c>
      <c r="Q87" s="195" t="s">
        <v>283</v>
      </c>
      <c r="R87" s="191" t="s">
        <v>284</v>
      </c>
      <c r="S87" s="191" t="s">
        <v>238</v>
      </c>
      <c r="T87" s="192" t="s">
        <v>282</v>
      </c>
      <c r="U87" s="191" t="s">
        <v>283</v>
      </c>
      <c r="V87" s="312" t="s">
        <v>284</v>
      </c>
      <c r="W87" s="295" t="s">
        <v>238</v>
      </c>
      <c r="X87" s="296" t="s">
        <v>282</v>
      </c>
      <c r="Y87" s="294" t="s">
        <v>283</v>
      </c>
      <c r="Z87" s="292" t="s">
        <v>284</v>
      </c>
      <c r="AA87" s="295" t="s">
        <v>238</v>
      </c>
      <c r="AB87" s="295" t="s">
        <v>282</v>
      </c>
      <c r="AC87" s="294" t="s">
        <v>283</v>
      </c>
      <c r="AD87" s="292" t="s">
        <v>284</v>
      </c>
      <c r="AE87" s="295" t="s">
        <v>238</v>
      </c>
      <c r="AF87" s="295" t="s">
        <v>282</v>
      </c>
      <c r="AG87" s="294" t="s">
        <v>283</v>
      </c>
    </row>
    <row r="88" ht="25.75" customHeight="1">
      <c r="B88" s="751" t="s">
        <v>468</v>
      </c>
      <c r="C88" s="539" t="s">
        <v>469</v>
      </c>
      <c r="D88" s="410" t="n">
        <f>'Haver Pivoted'!GO31</f>
        <v>2224.3000000000002</v>
      </c>
      <c r="E88" s="411" t="n">
        <f>'Haver Pivoted'!GP31</f>
        <v>2303.4</v>
      </c>
      <c r="F88" s="411" t="n">
        <f>'Haver Pivoted'!GQ31</f>
        <v>2319.4</v>
      </c>
      <c r="G88" s="411" t="n">
        <f>'Haver Pivoted'!GR31</f>
        <v>2333.8000000000002</v>
      </c>
      <c r="H88" s="411" t="n">
        <f>'Haver Pivoted'!GS31</f>
        <v>2346.4</v>
      </c>
      <c r="I88" s="411" t="n">
        <f>'Haver Pivoted'!GT31</f>
        <v>2407.5</v>
      </c>
      <c r="J88" s="411" t="n">
        <f>'Haver Pivoted'!GU31</f>
        <v>4698.7</v>
      </c>
      <c r="K88" s="411" t="n">
        <f>'Haver Pivoted'!GV31</f>
        <v>3492.4</v>
      </c>
      <c r="L88" s="411" t="n">
        <f>'Haver Pivoted'!GW31</f>
        <v>2881.6</v>
      </c>
      <c r="M88" s="411" t="n">
        <f>'Haver Pivoted'!GX31</f>
        <v>5094.8</v>
      </c>
      <c r="N88" s="411" t="n">
        <f>'Haver Pivoted'!GY31</f>
        <v>3395.6</v>
      </c>
      <c r="O88" s="411" t="n">
        <f>'Haver Pivoted'!GZ31</f>
        <v>3146.3</v>
      </c>
      <c r="P88" s="411" t="n">
        <f>'Haver Pivoted'!HA31</f>
        <v>2937.4</v>
      </c>
      <c r="Q88" s="411" t="n">
        <f>'Haver Pivoted'!HB31</f>
        <v>2863</v>
      </c>
      <c r="R88" s="411" t="n">
        <f>'Haver Pivoted'!HC31</f>
        <v>2846.5</v>
      </c>
      <c r="S88" s="412" t="n">
        <f>'Haver Pivoted'!HD31</f>
        <v>2840.1</v>
      </c>
      <c r="T88" s="768" t="n">
        <f>'Haver Pivoted'!HE31</f>
        <v>2882.8</v>
      </c>
      <c r="U88" s="412" t="n">
        <f>'Haver Pivoted'!HF31</f>
        <v>2963</v>
      </c>
      <c r="V88" s="412" t="n">
        <f>'Haver Pivoted'!HG31</f>
        <v>2952.8</v>
      </c>
      <c r="W88" s="778"/>
      <c r="X88" s="778"/>
      <c r="Y88" s="778"/>
      <c r="Z88" s="778"/>
      <c r="AA88" s="778"/>
      <c r="AB88" s="778"/>
      <c r="AC88" s="823"/>
      <c r="AD88" s="823"/>
      <c r="AE88" s="823"/>
      <c r="AF88" s="823"/>
      <c r="AG88" s="569"/>
    </row>
    <row r="89" ht="25.75" customHeight="1">
      <c r="B89" s="534" t="s">
        <v>1938</v>
      </c>
      <c r="C89" s="261"/>
      <c r="D89" s="798" t="n">
        <f>D90+D91</f>
        <v>813.09999999999991</v>
      </c>
      <c r="E89" s="493" t="n">
        <f>E90+E91</f>
        <v>832</v>
      </c>
      <c r="F89" s="493" t="n">
        <f>F90+F91</f>
        <v>842.69999999999993</v>
      </c>
      <c r="G89" s="493" t="n">
        <f t="shared" ref="G89:N89" si="28">G90+G91</f>
        <v>850.1</v>
      </c>
      <c r="H89" s="493" t="n">
        <f t="shared" si="28"/>
        <v>854</v>
      </c>
      <c r="I89" s="493" t="n">
        <f t="shared" si="28"/>
        <v>871.02350000000001</v>
      </c>
      <c r="J89" s="493" t="n">
        <f t="shared" si="28"/>
        <v>3187.1064999999999</v>
      </c>
      <c r="K89" s="493" t="n">
        <f t="shared" si="28"/>
        <v>1850.5785000000001</v>
      </c>
      <c r="L89" s="493" t="n">
        <f t="shared" si="28"/>
        <v>1300.1145000000001</v>
      </c>
      <c r="M89" s="493" t="n">
        <f t="shared" si="28"/>
        <v>3501.0425</v>
      </c>
      <c r="N89" s="493" t="n">
        <f t="shared" si="28"/>
        <v>1824.9133400000001</v>
      </c>
      <c r="O89" s="493" t="n">
        <f>O90+O91</f>
        <v>1573.4639933333328</v>
      </c>
      <c r="P89" s="493" t="n">
        <f t="shared" ref="P89" si="29">P90+P91</f>
        <v>1378.1348333333331</v>
      </c>
      <c r="Q89" s="493" t="n">
        <f t="shared" ref="Q89" si="30">Q90+Q91</f>
        <v>1205.9195</v>
      </c>
      <c r="R89" s="493" t="n">
        <f t="shared" ref="R89" si="31">R90+R91</f>
        <v>1180.8785</v>
      </c>
      <c r="S89" s="762" t="n">
        <f>S90+S91</f>
        <v>1169.9334999999999</v>
      </c>
      <c r="T89" s="762" t="n">
        <f t="shared" ref="T89" si="32">T90+T91</f>
        <v>1186.3285000000001</v>
      </c>
      <c r="U89" s="762" t="n">
        <f t="shared" ref="U89" si="33">U90+U91</f>
        <v>1117.7335</v>
      </c>
      <c r="V89" s="762" t="n">
        <f>V90+V91</f>
        <v>1097.4515000000001</v>
      </c>
      <c r="W89" s="494"/>
      <c r="X89" s="494"/>
      <c r="Y89" s="494"/>
      <c r="Z89" s="494"/>
      <c r="AA89" s="494"/>
      <c r="AB89" s="494"/>
      <c r="AC89" s="494"/>
      <c r="AD89" s="494"/>
      <c r="AE89" s="494"/>
      <c r="AF89" s="494"/>
      <c r="AG89" s="569"/>
    </row>
    <row r="90" ht="25.75" customHeight="1">
      <c r="B90" s="471" t="s">
        <v>1936</v>
      </c>
      <c r="C90" s="261"/>
      <c r="D90" s="798" t="n">
        <f t="shared" ref="D90:V90" si="34">D14+D17+D27</f>
        <v>813.09999999999991</v>
      </c>
      <c r="E90" s="798" t="n">
        <f t="shared" si="34"/>
        <v>832</v>
      </c>
      <c r="F90" s="493" t="n">
        <f t="shared" si="34"/>
        <v>842.69999999999993</v>
      </c>
      <c r="G90" s="493" t="n">
        <f t="shared" si="34"/>
        <v>850.1</v>
      </c>
      <c r="H90" s="493" t="n">
        <f t="shared" si="34"/>
        <v>854</v>
      </c>
      <c r="I90" s="493" t="n">
        <f t="shared" si="34"/>
        <v>866</v>
      </c>
      <c r="J90" s="493" t="n">
        <f t="shared" si="34"/>
        <v>1845.5</v>
      </c>
      <c r="K90" s="493" t="n">
        <f t="shared" si="34"/>
        <v>1645.2</v>
      </c>
      <c r="L90" s="493" t="n">
        <f t="shared" si="34"/>
        <v>1176.2</v>
      </c>
      <c r="M90" s="493" t="n">
        <f t="shared" si="34"/>
        <v>1448.2000000000003</v>
      </c>
      <c r="N90" s="493" t="n">
        <f t="shared" si="34"/>
        <v>1358.4</v>
      </c>
      <c r="O90" s="493" t="n">
        <f t="shared" si="34"/>
        <v>1353.5333333333328</v>
      </c>
      <c r="P90" s="493" t="n">
        <f t="shared" si="34"/>
        <v>1156.9333333333329</v>
      </c>
      <c r="Q90" s="493" t="n">
        <f t="shared" si="34"/>
        <v>1025.9000000000001</v>
      </c>
      <c r="R90" s="493" t="n">
        <f t="shared" si="34"/>
        <v>1024.7</v>
      </c>
      <c r="S90" s="762" t="n">
        <f t="shared" si="34"/>
        <v>1033.0999999999999</v>
      </c>
      <c r="T90" s="762" t="n">
        <f t="shared" si="34"/>
        <v>1056.3</v>
      </c>
      <c r="U90" s="762" t="n">
        <f t="shared" si="34"/>
        <v>1017.3</v>
      </c>
      <c r="V90" s="762" t="n">
        <f t="shared" si="34"/>
        <v>1024.4000000000001</v>
      </c>
      <c r="W90" s="494"/>
      <c r="X90" s="494"/>
      <c r="Y90" s="494"/>
      <c r="Z90" s="494"/>
      <c r="AA90" s="494"/>
      <c r="AB90" s="494"/>
      <c r="AC90" s="494"/>
      <c r="AD90" s="494"/>
      <c r="AE90" s="494"/>
      <c r="AF90" s="494"/>
      <c r="AG90" s="494"/>
    </row>
    <row r="91" ht="36" customHeight="1">
      <c r="B91" s="471" t="s">
        <v>1937</v>
      </c>
      <c r="C91" s="261"/>
      <c r="D91" s="762" t="n">
        <f t="shared" ref="D91:U91" si="35">D18+D21+D24+D25+D26+D28+D32</f>
        <v>0</v>
      </c>
      <c r="E91" s="762" t="n">
        <f t="shared" si="35"/>
        <v>0</v>
      </c>
      <c r="F91" s="762" t="n">
        <f t="shared" si="35"/>
        <v>0</v>
      </c>
      <c r="G91" s="762" t="n">
        <f t="shared" si="35"/>
        <v>0</v>
      </c>
      <c r="H91" s="762" t="n">
        <f t="shared" si="35"/>
        <v>0</v>
      </c>
      <c r="I91" s="762" t="n">
        <f t="shared" si="35"/>
        <v>5.0234999999999914</v>
      </c>
      <c r="J91" s="762" t="n">
        <f t="shared" si="35"/>
        <v>1341.6065000000001</v>
      </c>
      <c r="K91" s="762" t="n">
        <f t="shared" si="35"/>
        <v>205.37849999999997</v>
      </c>
      <c r="L91" s="762" t="n">
        <f t="shared" si="35"/>
        <v>123.9145</v>
      </c>
      <c r="M91" s="762" t="n">
        <f t="shared" si="35"/>
        <v>2052.8424999999997</v>
      </c>
      <c r="N91" s="762" t="n">
        <f t="shared" si="35"/>
        <v>466.51334000000008</v>
      </c>
      <c r="O91" s="762" t="n">
        <f t="shared" si="35"/>
        <v>219.93066000000007</v>
      </c>
      <c r="P91" s="762" t="n">
        <f t="shared" si="35"/>
        <v>221.20150000000004</v>
      </c>
      <c r="Q91" s="762" t="n">
        <f t="shared" si="35"/>
        <v>180.01949999999999</v>
      </c>
      <c r="R91" s="762" t="n">
        <f t="shared" si="35"/>
        <v>156.17850000000001</v>
      </c>
      <c r="S91" s="762" t="n">
        <f t="shared" si="35"/>
        <v>136.83349999999999</v>
      </c>
      <c r="T91" s="762" t="n">
        <f t="shared" si="35"/>
        <v>130.02850000000001</v>
      </c>
      <c r="U91" s="762" t="n">
        <f t="shared" si="35"/>
        <v>100.4335</v>
      </c>
      <c r="V91" s="762" t="n">
        <f>V18+V21+V24+V25+V26+V28+V32</f>
        <v>73.05149999999999</v>
      </c>
      <c r="W91" s="494" t="n">
        <f t="shared" ref="W91:AG91" si="36">W18+W21+W24+W25+W26+W28+W32</f>
        <v>73.05149999999999</v>
      </c>
      <c r="X91" s="494" t="n">
        <f t="shared" si="36"/>
        <v>58.885499999999986</v>
      </c>
      <c r="Y91" s="494" t="n">
        <f t="shared" si="36"/>
        <v>58.885499999999986</v>
      </c>
      <c r="Z91" s="494" t="n">
        <f t="shared" si="36"/>
        <v>58.885499999999986</v>
      </c>
      <c r="AA91" s="494" t="n">
        <f t="shared" si="36"/>
        <v>58.885499999999986</v>
      </c>
      <c r="AB91" s="494" t="n">
        <f t="shared" si="36"/>
        <v>58.714499999999987</v>
      </c>
      <c r="AC91" s="494" t="n">
        <f t="shared" si="36"/>
        <v>58.714499999999987</v>
      </c>
      <c r="AD91" s="494" t="n">
        <f t="shared" si="36"/>
        <v>58.714499999999987</v>
      </c>
      <c r="AE91" s="494" t="n">
        <f t="shared" si="36"/>
        <v>58.714499999999987</v>
      </c>
      <c r="AF91" s="494" t="n">
        <f t="shared" si="36"/>
        <v>40.634499999999989</v>
      </c>
      <c r="AG91" s="494" t="n">
        <f t="shared" si="36"/>
        <v>38.473499999999987</v>
      </c>
    </row>
    <row r="92" ht="25.75" customHeight="1">
      <c r="B92" s="534" t="s">
        <v>805</v>
      </c>
      <c r="C92" s="261"/>
      <c r="D92" s="762" t="n">
        <f t="shared" ref="D92:U92" si="37">D88-D89</f>
        <v>1411.2000000000003</v>
      </c>
      <c r="E92" s="762" t="n">
        <f t="shared" si="37"/>
        <v>1471.4</v>
      </c>
      <c r="F92" s="762" t="n">
        <f t="shared" si="37"/>
        <v>1476.7000000000003</v>
      </c>
      <c r="G92" s="762" t="n">
        <f t="shared" si="37"/>
        <v>1483.7000000000003</v>
      </c>
      <c r="H92" s="762" t="n">
        <f t="shared" si="37"/>
        <v>1492.4</v>
      </c>
      <c r="I92" s="762" t="n">
        <f t="shared" si="37"/>
        <v>1536.4765</v>
      </c>
      <c r="J92" s="762" t="n">
        <f t="shared" si="37"/>
        <v>1511.5934999999999</v>
      </c>
      <c r="K92" s="762" t="n">
        <f t="shared" si="37"/>
        <v>1641.8215</v>
      </c>
      <c r="L92" s="762" t="n">
        <f t="shared" si="37"/>
        <v>1581.4854999999998</v>
      </c>
      <c r="M92" s="762" t="n">
        <f t="shared" si="37"/>
        <v>1593.7575000000002</v>
      </c>
      <c r="N92" s="762" t="n">
        <f t="shared" si="37"/>
        <v>1570.6866599999998</v>
      </c>
      <c r="O92" s="762" t="n">
        <f t="shared" si="37"/>
        <v>1572.8360066666673</v>
      </c>
      <c r="P92" s="762" t="n">
        <f t="shared" si="37"/>
        <v>1559.265166666667</v>
      </c>
      <c r="Q92" s="762" t="n">
        <f t="shared" si="37"/>
        <v>1657.0805</v>
      </c>
      <c r="R92" s="762" t="n">
        <f t="shared" si="37"/>
        <v>1665.6215</v>
      </c>
      <c r="S92" s="762" t="n">
        <f t="shared" si="37"/>
        <v>1670.1665</v>
      </c>
      <c r="T92" s="762" t="n">
        <f t="shared" si="37"/>
        <v>1696.4715000000001</v>
      </c>
      <c r="U92" s="762" t="n">
        <f t="shared" si="37"/>
        <v>1845.2665</v>
      </c>
      <c r="V92" s="762" t="n">
        <f>V88-V89</f>
        <v>1855.3485000000001</v>
      </c>
      <c r="W92" s="494"/>
      <c r="X92" s="494"/>
      <c r="Y92" s="494"/>
      <c r="Z92" s="494"/>
      <c r="AA92" s="494"/>
      <c r="AB92" s="494"/>
      <c r="AC92" s="494"/>
      <c r="AD92" s="494"/>
      <c r="AE92" s="494"/>
      <c r="AF92" s="494"/>
      <c r="AG92" s="569"/>
    </row>
    <row r="93" ht="20.5" customHeight="1">
      <c r="B93" s="779" t="s">
        <v>806</v>
      </c>
      <c r="C93" s="780"/>
      <c r="D93" s="786" t="n">
        <f t="shared" ref="D93:I93" si="38">D12-D14-D17-D27</f>
        <v>1411.2</v>
      </c>
      <c r="E93" s="787" t="n">
        <f t="shared" si="38"/>
        <v>1471.4</v>
      </c>
      <c r="F93" s="787" t="n">
        <f t="shared" si="38"/>
        <v>1476.7</v>
      </c>
      <c r="G93" s="787" t="n">
        <f t="shared" si="38"/>
        <v>1483.7</v>
      </c>
      <c r="H93" s="787" t="n">
        <f t="shared" si="38"/>
        <v>1492.4000000000003</v>
      </c>
      <c r="I93" s="787" t="n">
        <f t="shared" si="38"/>
        <v>1541.5000000000002</v>
      </c>
      <c r="J93" s="788" t="n">
        <f>I93+($H$93-$E$93)/3</f>
        <v>1548.5000000000002</v>
      </c>
      <c r="K93" s="788" t="n">
        <f>J93+($H$93-$E$93)/3</f>
        <v>1555.5000000000002</v>
      </c>
      <c r="L93" s="788" t="n">
        <f>K93+($H$93-$E$93)/3</f>
        <v>1562.5000000000002</v>
      </c>
      <c r="M93" s="789" t="n">
        <f>L93+($H$93-$E$93)/3 +(M97-L97)</f>
        <v>1586.9430000000002</v>
      </c>
      <c r="N93" s="788" t="n">
        <f>M93+($H$93-$E$93)/3</f>
        <v>1593.9430000000002</v>
      </c>
      <c r="O93" s="788" t="n">
        <f>N93+($H$93-$E$93)/3</f>
        <v>1600.9430000000002</v>
      </c>
      <c r="P93" s="788" t="n">
        <f>O93+($H$93-$E$93)/3</f>
        <v>1607.9430000000002</v>
      </c>
      <c r="Q93" s="789" t="n">
        <f>P93+($H$93-$E$93)/3 + 0.06*Q97</f>
        <v>1686.8657200000002</v>
      </c>
      <c r="R93" s="788" t="n">
        <f>Q93+($H$93-$E$93)/3</f>
        <v>1693.8657200000002</v>
      </c>
      <c r="S93" s="788" t="n">
        <f>R93+($H$93-$E$93)/3</f>
        <v>1700.8657200000002</v>
      </c>
      <c r="T93" s="788" t="n">
        <f>S93+($H$93-$E$93)/3</f>
        <v>1707.8657200000002</v>
      </c>
      <c r="U93" s="788" t="n">
        <f>T93+U94</f>
        <v>1821.4964000000002</v>
      </c>
      <c r="V93" s="788" t="n">
        <f>U93+V94</f>
        <v>1828.4964000000002</v>
      </c>
      <c r="W93" s="781" t="n">
        <f t="shared" ref="W93:AC93" si="39">V93+W94</f>
        <v>1835.4964000000002</v>
      </c>
      <c r="X93" s="781" t="n">
        <f t="shared" si="39"/>
        <v>1842.4964000000002</v>
      </c>
      <c r="Y93" s="781" t="n">
        <f t="shared" si="39"/>
        <v>1892.1631197000004</v>
      </c>
      <c r="Z93" s="781" t="n">
        <f t="shared" si="39"/>
        <v>1899.1631197000004</v>
      </c>
      <c r="AA93" s="781" t="n">
        <f t="shared" si="39"/>
        <v>1906.1631197000004</v>
      </c>
      <c r="AB93" s="781" t="n">
        <f t="shared" si="39"/>
        <v>1913.1631197000004</v>
      </c>
      <c r="AC93" s="781" t="n">
        <f t="shared" si="39"/>
        <v>1949.8260890960005</v>
      </c>
      <c r="AD93" s="781" t="n">
        <f t="shared" ref="AD93" si="40">AC93+AD94</f>
        <v>1956.8260890960005</v>
      </c>
      <c r="AE93" s="781" t="n">
        <f t="shared" ref="AE93" si="41">AD93+AE94</f>
        <v>1963.8260890960005</v>
      </c>
      <c r="AF93" s="781" t="n">
        <f t="shared" ref="AF93" si="42">AE93+AF94</f>
        <v>1970.8260890960005</v>
      </c>
      <c r="AG93" s="562"/>
    </row>
    <row r="94" ht="20.5" customHeight="1">
      <c r="B94" s="782" t="s">
        <v>1868</v>
      </c>
      <c r="C94" s="261"/>
      <c r="D94" s="798"/>
      <c r="E94" s="493"/>
      <c r="F94" s="493"/>
      <c r="G94" s="493"/>
      <c r="H94" s="493"/>
      <c r="I94" s="493"/>
      <c r="J94" s="763"/>
      <c r="K94" s="763"/>
      <c r="L94" s="763"/>
      <c r="M94" s="790"/>
      <c r="N94" s="763"/>
      <c r="O94" s="763"/>
      <c r="P94" s="763"/>
      <c r="Q94" s="790"/>
      <c r="R94" s="763"/>
      <c r="S94" s="763"/>
      <c r="T94" s="763"/>
      <c r="U94" s="763" t="n">
        <f>U95+U96</f>
        <v>113.63068000000007</v>
      </c>
      <c r="V94" s="763" t="n">
        <f>V95+V96</f>
        <v>7.0000000000000755</v>
      </c>
      <c r="W94" s="494" t="n">
        <f t="shared" ref="W94:AC94" si="43">W95+W100*W97</f>
        <v>7.0000000000000755</v>
      </c>
      <c r="X94" s="494" t="n">
        <f t="shared" si="43"/>
        <v>7.0000000000000755</v>
      </c>
      <c r="Y94" s="494" t="n">
        <f t="shared" si="43"/>
        <v>49.666719700000073</v>
      </c>
      <c r="Z94" s="494" t="n">
        <f t="shared" si="43"/>
        <v>7.0000000000000755</v>
      </c>
      <c r="AA94" s="494" t="n">
        <f t="shared" si="43"/>
        <v>7.0000000000000755</v>
      </c>
      <c r="AB94" s="494" t="n">
        <f t="shared" si="43"/>
        <v>7.0000000000000755</v>
      </c>
      <c r="AC94" s="494" t="n">
        <f t="shared" si="43"/>
        <v>36.662969396000072</v>
      </c>
      <c r="AD94" s="494" t="n">
        <f t="shared" ref="AD94:AF94" si="44">AD95+AD100*AD97</f>
        <v>7.0000000000000755</v>
      </c>
      <c r="AE94" s="494" t="n">
        <f t="shared" si="44"/>
        <v>7.0000000000000755</v>
      </c>
      <c r="AF94" s="494" t="n">
        <f t="shared" si="44"/>
        <v>7.0000000000000755</v>
      </c>
      <c r="AG94" s="569"/>
    </row>
    <row r="95" ht="28.4" customHeight="1">
      <c r="B95" s="783" t="s">
        <v>1865</v>
      </c>
      <c r="C95" s="261"/>
      <c r="D95" s="798"/>
      <c r="E95" s="493"/>
      <c r="F95" s="493"/>
      <c r="G95" s="493"/>
      <c r="H95" s="493"/>
      <c r="I95" s="493"/>
      <c r="J95" s="763"/>
      <c r="K95" s="763"/>
      <c r="L95" s="763"/>
      <c r="M95" s="790"/>
      <c r="N95" s="763"/>
      <c r="O95" s="763"/>
      <c r="P95" s="763"/>
      <c r="Q95" s="790"/>
      <c r="R95" s="763"/>
      <c r="S95" s="763"/>
      <c r="T95" s="763"/>
      <c r="U95" s="763" t="n">
        <f>($H$93-$E$93)/3</f>
        <v>7.0000000000000755</v>
      </c>
      <c r="V95" s="763" t="n">
        <f>($H$93-$E$93)/3</f>
        <v>7.0000000000000755</v>
      </c>
      <c r="W95" s="494" t="n">
        <f t="shared" ref="W95:AC95" si="45">V95</f>
        <v>7.0000000000000755</v>
      </c>
      <c r="X95" s="494" t="n">
        <f t="shared" si="45"/>
        <v>7.0000000000000755</v>
      </c>
      <c r="Y95" s="494" t="n">
        <f t="shared" si="45"/>
        <v>7.0000000000000755</v>
      </c>
      <c r="Z95" s="494" t="n">
        <f t="shared" si="45"/>
        <v>7.0000000000000755</v>
      </c>
      <c r="AA95" s="494" t="n">
        <f t="shared" si="45"/>
        <v>7.0000000000000755</v>
      </c>
      <c r="AB95" s="494" t="n">
        <f t="shared" si="45"/>
        <v>7.0000000000000755</v>
      </c>
      <c r="AC95" s="494" t="n">
        <f t="shared" si="45"/>
        <v>7.0000000000000755</v>
      </c>
      <c r="AD95" s="494" t="n">
        <f t="shared" ref="AD95" si="46">AC95</f>
        <v>7.0000000000000755</v>
      </c>
      <c r="AE95" s="494" t="n">
        <f t="shared" ref="AE95" si="47">AD95</f>
        <v>7.0000000000000755</v>
      </c>
      <c r="AF95" s="494" t="n">
        <f t="shared" ref="AF95" si="48">AE95</f>
        <v>7.0000000000000755</v>
      </c>
      <c r="AG95" s="569"/>
    </row>
    <row r="96" ht="30.65" customHeight="1">
      <c r="B96" s="784" t="s">
        <v>1866</v>
      </c>
      <c r="C96" s="785"/>
      <c r="D96" s="791"/>
      <c r="E96" s="792"/>
      <c r="F96" s="792"/>
      <c r="G96" s="792"/>
      <c r="H96" s="792"/>
      <c r="I96" s="792"/>
      <c r="J96" s="793"/>
      <c r="K96" s="793"/>
      <c r="L96" s="793"/>
      <c r="M96" s="794"/>
      <c r="N96" s="793"/>
      <c r="O96" s="793"/>
      <c r="P96" s="793"/>
      <c r="Q96" s="794"/>
      <c r="R96" s="793"/>
      <c r="S96" s="793"/>
      <c r="T96" s="793"/>
      <c r="U96" s="793" t="n">
        <f>U100*T97</f>
        <v>106.63068</v>
      </c>
      <c r="V96" s="793" t="n">
        <f>V100*U97</f>
        <v>0</v>
      </c>
      <c r="W96" s="795" t="n">
        <f t="shared" ref="W96:AC96" si="49">W100*V97</f>
        <v>0</v>
      </c>
      <c r="X96" s="795" t="n">
        <f t="shared" si="49"/>
        <v>0</v>
      </c>
      <c r="Y96" s="795" t="n">
        <f>Y100*X97</f>
        <v>41.190989999999992</v>
      </c>
      <c r="Z96" s="795" t="n">
        <f t="shared" si="49"/>
        <v>0</v>
      </c>
      <c r="AA96" s="795" t="n">
        <f t="shared" si="49"/>
        <v>0</v>
      </c>
      <c r="AB96" s="795" t="n">
        <f t="shared" si="49"/>
        <v>0</v>
      </c>
      <c r="AC96" s="795" t="n">
        <f t="shared" si="49"/>
        <v>28.9244798</v>
      </c>
      <c r="AD96" s="795" t="n">
        <f t="shared" ref="AD96" si="50">AD100*AC97</f>
        <v>0</v>
      </c>
      <c r="AE96" s="795" t="n">
        <f t="shared" ref="AE96" si="51">AE100*AD97</f>
        <v>0</v>
      </c>
      <c r="AF96" s="795" t="n">
        <f t="shared" ref="AF96" si="52">AF100*AE97</f>
        <v>0</v>
      </c>
      <c r="AG96" s="569"/>
    </row>
    <row r="97" ht="17.5" customHeight="1">
      <c r="B97" s="309" t="s">
        <v>476</v>
      </c>
      <c r="C97" s="261" t="s">
        <v>477</v>
      </c>
      <c r="D97" s="798" t="n">
        <f>'Haver Pivoted'!GO88/1000</f>
        <v>983.88599999999997</v>
      </c>
      <c r="E97" s="493" t="n">
        <f>'Haver Pivoted'!GP88/1000</f>
        <v>1019.2089999999999</v>
      </c>
      <c r="F97" s="493" t="n">
        <f>'Haver Pivoted'!GQ88/1000</f>
        <v>1026.6220000000001</v>
      </c>
      <c r="G97" s="493" t="n">
        <f>'Haver Pivoted'!GR88/1000</f>
        <v>1034.357</v>
      </c>
      <c r="H97" s="493" t="n">
        <f>'Haver Pivoted'!GS88/1000</f>
        <v>1042.7819999999999</v>
      </c>
      <c r="I97" s="493" t="n">
        <f>'Haver Pivoted'!GT88/1000</f>
        <v>1068.2280000000001</v>
      </c>
      <c r="J97" s="493" t="n">
        <f>'Haver Pivoted'!GU88/1000</f>
        <v>1074.912</v>
      </c>
      <c r="K97" s="493" t="n">
        <f>'Haver Pivoted'!GV88/1000</f>
        <v>1080.3399999999999</v>
      </c>
      <c r="L97" s="493" t="n">
        <f>'Haver Pivoted'!GW88/1000</f>
        <v>1088.2329999999999</v>
      </c>
      <c r="M97" s="493" t="n">
        <f>'Haver Pivoted'!GX88/1000</f>
        <v>1105.6759999999999</v>
      </c>
      <c r="N97" s="493" t="n">
        <f>'Haver Pivoted'!GY88/1000</f>
        <v>1109.3710000000001</v>
      </c>
      <c r="O97" s="493" t="n">
        <f>'Haver Pivoted'!GZ88/1000</f>
        <v>1116.8150000000001</v>
      </c>
      <c r="P97" s="493" t="n">
        <f>'Haver Pivoted'!HA88/1000</f>
        <v>1126.539</v>
      </c>
      <c r="Q97" s="493" t="n">
        <f>'Haver Pivoted'!HB88/1000</f>
        <v>1198.712</v>
      </c>
      <c r="R97" s="493" t="n">
        <f>'Haver Pivoted'!HC88/1000</f>
        <v>1206.8920000000001</v>
      </c>
      <c r="S97" s="762" t="n">
        <f>'Haver Pivoted'!HD88/1000</f>
        <v>1214.6369999999999</v>
      </c>
      <c r="T97" s="762" t="n">
        <f>'Haver Pivoted'!HE88/1000</f>
        <v>1225.6400000000001</v>
      </c>
      <c r="U97" s="762" t="n">
        <f>'Haver Pivoted'!HF88/1000</f>
        <v>1340.1120000000001</v>
      </c>
      <c r="V97" s="762" t="n">
        <f>'Haver Pivoted'!HG88/1000</f>
        <v>1354.0329999999999</v>
      </c>
      <c r="W97" s="494" t="n">
        <f t="shared" ref="W97:AC97" si="53">V97+W98</f>
        <v>1365.0329999999999</v>
      </c>
      <c r="X97" s="494" t="n">
        <f t="shared" si="53"/>
        <v>1373.0329999999999</v>
      </c>
      <c r="Y97" s="494" t="n">
        <f t="shared" si="53"/>
        <v>1422.22399</v>
      </c>
      <c r="Z97" s="494" t="n">
        <f t="shared" si="53"/>
        <v>1430.22399</v>
      </c>
      <c r="AA97" s="494" t="n">
        <f t="shared" si="53"/>
        <v>1438.22399</v>
      </c>
      <c r="AB97" s="494" t="n">
        <f t="shared" si="53"/>
        <v>1446.22399</v>
      </c>
      <c r="AC97" s="494" t="n">
        <f t="shared" si="53"/>
        <v>1483.1484697999999</v>
      </c>
      <c r="AD97" s="494" t="n">
        <f t="shared" ref="AD97" si="54">AC97+AD98</f>
        <v>1492.1484697999999</v>
      </c>
      <c r="AE97" s="494" t="n">
        <f t="shared" ref="AE97" si="55">AD97+AE98</f>
        <v>1502.1484697999999</v>
      </c>
      <c r="AF97" s="494" t="n">
        <f t="shared" ref="AF97" si="56">AE97+AF98</f>
        <v>1513.1484697999999</v>
      </c>
      <c r="AG97" s="569"/>
    </row>
    <row r="98" ht="17.5" customHeight="1">
      <c r="B98" s="471" t="s">
        <v>1867</v>
      </c>
      <c r="C98" s="261"/>
      <c r="D98" s="798"/>
      <c r="E98" s="493"/>
      <c r="F98" s="493"/>
      <c r="G98" s="493"/>
      <c r="H98" s="493"/>
      <c r="I98" s="493"/>
      <c r="J98" s="493"/>
      <c r="K98" s="493"/>
      <c r="L98" s="493"/>
      <c r="M98" s="493"/>
      <c r="N98" s="493"/>
      <c r="O98" s="493"/>
      <c r="P98" s="493"/>
      <c r="Q98" s="493"/>
      <c r="R98" s="493"/>
      <c r="S98" s="762"/>
      <c r="T98" s="762"/>
      <c r="U98" s="762" t="n">
        <f>U96+U99</f>
        <v>114.63068</v>
      </c>
      <c r="V98" s="762" t="n">
        <f>V96+V99</f>
        <v>8</v>
      </c>
      <c r="W98" s="494" t="n">
        <f t="shared" ref="W98:AC98" si="57">W96+W99</f>
        <v>11</v>
      </c>
      <c r="X98" s="494" t="n">
        <f t="shared" si="57"/>
        <v>8</v>
      </c>
      <c r="Y98" s="494" t="n">
        <f>Y96+Y99</f>
        <v>49.190989999999992</v>
      </c>
      <c r="Z98" s="494" t="n">
        <f t="shared" si="57"/>
        <v>8</v>
      </c>
      <c r="AA98" s="494" t="n">
        <f t="shared" si="57"/>
        <v>8</v>
      </c>
      <c r="AB98" s="494" t="n">
        <f t="shared" si="57"/>
        <v>8</v>
      </c>
      <c r="AC98" s="494" t="n">
        <f t="shared" si="57"/>
        <v>36.9244798</v>
      </c>
      <c r="AD98" s="494" t="n">
        <f t="shared" ref="AD98:AF98" si="58">AD96+AD99</f>
        <v>9</v>
      </c>
      <c r="AE98" s="494" t="n">
        <f t="shared" si="58"/>
        <v>10</v>
      </c>
      <c r="AF98" s="494" t="n">
        <f t="shared" si="58"/>
        <v>11</v>
      </c>
      <c r="AG98" s="569"/>
    </row>
    <row r="99" ht="17.5" customHeight="1">
      <c r="B99" s="462" t="s">
        <v>1870</v>
      </c>
      <c r="C99" s="261"/>
      <c r="D99" s="798"/>
      <c r="E99" s="493"/>
      <c r="F99" s="493"/>
      <c r="G99" s="493"/>
      <c r="H99" s="493"/>
      <c r="I99" s="493"/>
      <c r="J99" s="493"/>
      <c r="K99" s="493"/>
      <c r="L99" s="493"/>
      <c r="M99" s="493"/>
      <c r="N99" s="493"/>
      <c r="O99" s="493"/>
      <c r="P99" s="493"/>
      <c r="Q99" s="493"/>
      <c r="R99" s="493"/>
      <c r="S99" s="762"/>
      <c r="T99" s="762"/>
      <c r="U99" s="762" t="n">
        <v>8</v>
      </c>
      <c r="V99" s="762" t="n">
        <v>8</v>
      </c>
      <c r="W99" s="494" t="n">
        <v>11</v>
      </c>
      <c r="X99" s="494" t="n">
        <v>8</v>
      </c>
      <c r="Y99" s="494" t="n">
        <v>8</v>
      </c>
      <c r="Z99" s="494" t="n">
        <v>8</v>
      </c>
      <c r="AA99" s="494" t="n">
        <v>8</v>
      </c>
      <c r="AB99" s="494" t="n">
        <v>8</v>
      </c>
      <c r="AC99" s="494" t="n">
        <v>8</v>
      </c>
      <c r="AD99" s="494" t="n">
        <v>9</v>
      </c>
      <c r="AE99" s="494" t="n">
        <v>10</v>
      </c>
      <c r="AF99" s="494" t="n">
        <v>11</v>
      </c>
      <c r="AG99" s="569"/>
    </row>
    <row r="100" ht="39" customHeight="1">
      <c r="B100" s="462" t="s">
        <v>1871</v>
      </c>
      <c r="C100" s="261"/>
      <c r="D100" s="798"/>
      <c r="E100" s="493"/>
      <c r="F100" s="493"/>
      <c r="G100" s="493"/>
      <c r="H100" s="493"/>
      <c r="I100" s="792"/>
      <c r="J100" s="792"/>
      <c r="K100" s="792"/>
      <c r="L100" s="792"/>
      <c r="M100" s="792"/>
      <c r="N100" s="792"/>
      <c r="O100" s="792"/>
      <c r="P100" s="792"/>
      <c r="Q100" s="792"/>
      <c r="R100" s="792"/>
      <c r="S100" s="796"/>
      <c r="T100" s="796"/>
      <c r="U100" s="764" t="n">
        <v>8.6999999999999994E-2</v>
      </c>
      <c r="V100" s="766" t="n">
        <v>0</v>
      </c>
      <c r="W100" s="797" t="n">
        <v>0</v>
      </c>
      <c r="X100" s="797" t="n">
        <v>0</v>
      </c>
      <c r="Y100" s="797" t="n">
        <v>0.03</v>
      </c>
      <c r="Z100" s="797" t="n">
        <v>0</v>
      </c>
      <c r="AA100" s="797" t="n">
        <v>0</v>
      </c>
      <c r="AB100" s="797" t="n">
        <v>0</v>
      </c>
      <c r="AC100" s="797" t="n">
        <v>0.02</v>
      </c>
      <c r="AD100" s="797" t="n">
        <v>0</v>
      </c>
      <c r="AE100" s="797" t="n">
        <v>0</v>
      </c>
      <c r="AF100" s="797" t="n">
        <v>0</v>
      </c>
      <c r="AG100" s="569"/>
    </row>
    <row r="101" ht="49.75" customHeight="1">
      <c r="B101" s="534" t="s">
        <v>1438</v>
      </c>
      <c r="C101" s="261"/>
      <c r="D101" s="798" t="n">
        <f t="shared" ref="D101:T101" si="59">D92-D93</f>
        <v>0</v>
      </c>
      <c r="E101" s="493" t="n">
        <f t="shared" si="59"/>
        <v>0</v>
      </c>
      <c r="F101" s="493" t="n">
        <f t="shared" si="59"/>
        <v>0</v>
      </c>
      <c r="G101" s="493" t="n">
        <f t="shared" si="59"/>
        <v>0</v>
      </c>
      <c r="H101" s="493" t="n">
        <f t="shared" si="59"/>
        <v>0</v>
      </c>
      <c r="I101" s="493" t="n">
        <f t="shared" si="59"/>
        <v>-5.0235000000002401</v>
      </c>
      <c r="J101" s="493" t="n">
        <f t="shared" si="59"/>
        <v>-36.906500000000278</v>
      </c>
      <c r="K101" s="493" t="n">
        <f t="shared" si="59"/>
        <v>86.321499999999787</v>
      </c>
      <c r="L101" s="493" t="n">
        <f t="shared" si="59"/>
        <v>18.985499999999547</v>
      </c>
      <c r="M101" s="493" t="n">
        <f t="shared" si="59"/>
        <v>6.8144999999999527</v>
      </c>
      <c r="N101" s="493" t="n">
        <f t="shared" si="59"/>
        <v>-23.256340000000364</v>
      </c>
      <c r="O101" s="493" t="n">
        <f t="shared" si="59"/>
        <v>-28.106993333332866</v>
      </c>
      <c r="P101" s="493" t="n">
        <f t="shared" si="59"/>
        <v>-48.677833333333183</v>
      </c>
      <c r="Q101" s="493" t="n">
        <f t="shared" si="59"/>
        <v>-29.785220000000209</v>
      </c>
      <c r="R101" s="493" t="n">
        <f t="shared" si="59"/>
        <v>-28.244220000000269</v>
      </c>
      <c r="S101" s="762" t="n">
        <f t="shared" si="59"/>
        <v>-30.699220000000196</v>
      </c>
      <c r="T101" s="762" t="n">
        <f t="shared" si="59"/>
        <v>-11.394220000000132</v>
      </c>
      <c r="U101" s="762" t="n">
        <f>U92-U93</f>
        <v>23.770099999999729</v>
      </c>
      <c r="V101" s="762" t="n">
        <f>V92-V93</f>
        <v>26.852099999999837</v>
      </c>
      <c r="W101" s="494" t="n">
        <f t="shared" ref="W101:AC101" si="60">V101</f>
        <v>26.852099999999837</v>
      </c>
      <c r="X101" s="494" t="n">
        <f t="shared" si="60"/>
        <v>26.852099999999837</v>
      </c>
      <c r="Y101" s="494" t="n">
        <f t="shared" si="60"/>
        <v>26.852099999999837</v>
      </c>
      <c r="Z101" s="494" t="n">
        <f t="shared" si="60"/>
        <v>26.852099999999837</v>
      </c>
      <c r="AA101" s="494" t="n">
        <f t="shared" si="60"/>
        <v>26.852099999999837</v>
      </c>
      <c r="AB101" s="494" t="n">
        <f t="shared" si="60"/>
        <v>26.852099999999837</v>
      </c>
      <c r="AC101" s="494" t="n">
        <f t="shared" si="60"/>
        <v>26.852099999999837</v>
      </c>
      <c r="AD101" s="494" t="n">
        <f t="shared" ref="AD101" si="61">AC101</f>
        <v>26.852099999999837</v>
      </c>
      <c r="AE101" s="494" t="n">
        <f t="shared" ref="AE101" si="62">AD101</f>
        <v>26.852099999999837</v>
      </c>
      <c r="AF101" s="494" t="n">
        <f t="shared" ref="AF101" si="63">AE101</f>
        <v>26.852099999999837</v>
      </c>
      <c r="AG101" s="562"/>
    </row>
    <row r="102" ht="29.5" customHeight="1">
      <c r="B102" s="308"/>
      <c r="C102" s="261"/>
      <c r="D102" s="252"/>
      <c r="E102" s="252"/>
      <c r="F102" s="252"/>
      <c r="G102" s="252"/>
      <c r="H102" s="252"/>
      <c r="I102" s="252"/>
      <c r="J102" s="252"/>
      <c r="K102" s="252"/>
      <c r="L102" s="252"/>
      <c r="M102" s="252"/>
      <c r="N102" s="252"/>
      <c r="O102" s="252"/>
      <c r="P102" s="252"/>
      <c r="Q102" s="252"/>
      <c r="R102" s="252"/>
      <c r="S102" s="252"/>
      <c r="T102" s="252"/>
      <c r="U102" s="252"/>
      <c r="V102" s="252"/>
      <c r="W102" s="252"/>
      <c r="X102" s="252"/>
      <c r="Y102" s="252"/>
      <c r="Z102" s="252"/>
      <c r="AA102" s="252"/>
      <c r="AB102" s="252"/>
      <c r="AC102" s="252"/>
    </row>
    <row r="103" ht="16.75" customHeight="1">
      <c r="B103" s="261"/>
      <c r="C103" s="261"/>
      <c r="S103" s="627"/>
      <c r="T103" s="627"/>
      <c r="U103" s="261"/>
      <c r="V103" s="261"/>
      <c r="W103" s="261"/>
      <c r="X103" s="261"/>
      <c r="Y103" s="261"/>
      <c r="Z103" s="261"/>
      <c r="AA103" s="261"/>
      <c r="AB103" s="261"/>
      <c r="AC103" s="261"/>
    </row>
    <row r="104" ht="16.75" customHeight="1">
      <c r="B104" s="261"/>
      <c r="C104" s="261"/>
      <c r="S104" s="252"/>
      <c r="T104" s="252"/>
      <c r="U104" s="261"/>
      <c r="V104" s="261"/>
      <c r="W104" s="261"/>
      <c r="X104" s="261"/>
      <c r="Y104" s="261"/>
      <c r="Z104" s="261"/>
      <c r="AA104" s="261"/>
      <c r="AB104" s="261"/>
      <c r="AC104" s="261"/>
    </row>
    <row r="105" ht="16.75" customHeight="1">
      <c r="B105" s="261"/>
      <c r="C105" s="261"/>
      <c r="S105" s="252"/>
      <c r="T105" s="252"/>
      <c r="U105" s="261"/>
      <c r="V105" s="261"/>
      <c r="W105" s="261"/>
      <c r="X105" s="261"/>
      <c r="Y105" s="261"/>
      <c r="Z105" s="261"/>
      <c r="AA105" s="261"/>
      <c r="AB105" s="261"/>
      <c r="AC105" s="261"/>
    </row>
    <row r="106" ht="16.75" customHeight="1">
      <c r="B106" s="261"/>
      <c r="C106" s="261"/>
      <c r="S106" s="252"/>
      <c r="T106" s="252"/>
      <c r="U106" s="493"/>
      <c r="V106" s="493"/>
      <c r="W106" s="493"/>
      <c r="X106" s="493"/>
      <c r="Y106" s="493"/>
      <c r="Z106" s="493"/>
      <c r="AA106" s="493"/>
      <c r="AB106" s="493"/>
      <c r="AC106" s="493"/>
      <c r="AD106" s="581"/>
    </row>
    <row r="107" ht="16.75" customHeight="1">
      <c r="B107" s="523"/>
      <c r="C107" s="261"/>
      <c r="S107" s="252"/>
      <c r="T107" s="252"/>
      <c r="U107" s="252"/>
      <c r="V107" s="252"/>
      <c r="W107" s="252"/>
      <c r="X107" s="252"/>
      <c r="Y107" s="252"/>
      <c r="Z107" s="252"/>
      <c r="AA107" s="252"/>
      <c r="AB107" s="252"/>
      <c r="AC107" s="252"/>
      <c r="AD107" s="581"/>
    </row>
    <row r="108" ht="16.75" customHeight="1">
      <c r="B108" s="523"/>
      <c r="C108" s="261"/>
      <c r="S108" s="252"/>
      <c r="T108" s="252"/>
      <c r="U108" s="252"/>
      <c r="V108" s="252"/>
      <c r="W108" s="252"/>
      <c r="X108" s="252"/>
      <c r="Y108" s="252"/>
      <c r="Z108" s="252"/>
      <c r="AA108" s="252"/>
      <c r="AB108" s="252"/>
      <c r="AC108" s="252"/>
      <c r="AD108" s="581"/>
    </row>
    <row r="109" ht="16.75" customHeight="1">
      <c r="B109" s="523"/>
      <c r="C109" s="261"/>
      <c r="S109" s="252"/>
      <c r="T109" s="252"/>
      <c r="U109" s="252"/>
      <c r="V109" s="252"/>
      <c r="W109" s="252"/>
      <c r="X109" s="252"/>
      <c r="Y109" s="252"/>
      <c r="Z109" s="252"/>
      <c r="AA109" s="252"/>
      <c r="AB109" s="252"/>
      <c r="AC109" s="252"/>
      <c r="AD109" s="581"/>
    </row>
    <row r="110" ht="16.75" customHeight="1">
      <c r="B110" s="261"/>
      <c r="C110" s="261"/>
      <c r="S110" s="261"/>
      <c r="T110" s="261"/>
      <c r="U110" s="493"/>
      <c r="V110" s="493"/>
      <c r="W110" s="493"/>
      <c r="X110" s="493"/>
      <c r="Y110" s="493"/>
      <c r="Z110" s="493"/>
      <c r="AA110" s="493"/>
      <c r="AB110" s="493"/>
      <c r="AC110" s="493"/>
      <c r="AD110" s="581"/>
    </row>
    <row r="111" ht="16.75" customHeight="1">
      <c r="B111" s="523"/>
      <c r="C111" s="261"/>
      <c r="S111" s="261"/>
      <c r="T111" s="261"/>
      <c r="U111" s="493"/>
      <c r="V111" s="493"/>
      <c r="W111" s="493"/>
      <c r="X111" s="493"/>
      <c r="Y111" s="493"/>
      <c r="Z111" s="493"/>
      <c r="AA111" s="493"/>
      <c r="AB111" s="493"/>
      <c r="AC111" s="493"/>
      <c r="AD111" s="581"/>
    </row>
    <row r="112" ht="16.75" customHeight="1">
      <c r="B112" s="523"/>
      <c r="C112" s="261"/>
      <c r="S112" s="261"/>
      <c r="T112" s="261"/>
      <c r="U112" s="252"/>
      <c r="V112" s="252"/>
      <c r="W112" s="252"/>
      <c r="X112" s="252"/>
      <c r="Y112" s="252"/>
      <c r="Z112" s="252"/>
      <c r="AA112" s="252"/>
      <c r="AB112" s="252"/>
      <c r="AC112" s="252"/>
      <c r="AD112" s="581"/>
    </row>
    <row r="113" ht="16.75" customHeight="1">
      <c r="B113" s="523"/>
      <c r="C113" s="261"/>
      <c r="S113" s="261"/>
      <c r="T113" s="261"/>
      <c r="U113" s="765"/>
      <c r="V113" s="765"/>
      <c r="W113" s="765"/>
      <c r="X113" s="765"/>
      <c r="Y113" s="765"/>
      <c r="Z113" s="765"/>
      <c r="AA113" s="765"/>
      <c r="AB113" s="765"/>
      <c r="AC113" s="765"/>
      <c r="AD113" s="581"/>
    </row>
    <row r="114" ht="16.75" customHeight="1">
      <c r="B114" s="261"/>
      <c r="C114" s="261"/>
      <c r="S114" s="252"/>
      <c r="T114" s="252"/>
      <c r="U114" s="252"/>
      <c r="V114" s="252"/>
      <c r="W114" s="252"/>
      <c r="X114" s="252"/>
      <c r="Y114" s="252"/>
      <c r="Z114" s="252"/>
      <c r="AA114" s="252"/>
      <c r="AB114" s="252"/>
      <c r="AC114" s="252"/>
      <c r="AD114" s="581"/>
    </row>
    <row r="115" ht="22.5" customHeight="1">
      <c r="B115" s="308"/>
      <c r="C115" s="261"/>
      <c r="D115" s="252"/>
      <c r="E115" s="252"/>
      <c r="F115" s="252"/>
      <c r="G115" s="252"/>
      <c r="H115" s="252"/>
      <c r="I115" s="252"/>
      <c r="J115" s="252"/>
      <c r="K115" s="252"/>
      <c r="L115" s="252"/>
      <c r="M115" s="252"/>
      <c r="N115" s="252"/>
      <c r="O115" s="252"/>
      <c r="P115" s="252"/>
      <c r="Q115" s="252"/>
      <c r="R115" s="252"/>
      <c r="S115" s="252"/>
      <c r="T115" s="252"/>
      <c r="U115" s="252"/>
      <c r="V115" s="252"/>
      <c r="W115" s="252"/>
      <c r="X115" s="252"/>
      <c r="Y115" s="252"/>
      <c r="Z115" s="252"/>
      <c r="AA115" s="252"/>
      <c r="AB115" s="252"/>
      <c r="AC115" s="252"/>
    </row>
    <row r="116" ht="22.5" customHeight="1">
      <c r="B116" s="308"/>
      <c r="C116" s="261"/>
      <c r="D116" s="252"/>
      <c r="E116" s="252"/>
      <c r="F116" s="252"/>
      <c r="G116" s="252"/>
      <c r="H116" s="252"/>
      <c r="I116" s="252"/>
      <c r="J116" s="252"/>
      <c r="K116" s="252"/>
      <c r="L116" s="252"/>
      <c r="M116" s="252"/>
      <c r="N116" s="252"/>
      <c r="O116" s="252"/>
      <c r="P116" s="252"/>
      <c r="Q116" s="252"/>
      <c r="R116" s="252"/>
      <c r="S116" s="252"/>
      <c r="T116" s="252"/>
      <c r="U116" s="252"/>
      <c r="V116" s="252"/>
      <c r="W116" s="252"/>
      <c r="X116" s="252"/>
      <c r="Y116" s="252"/>
      <c r="Z116" s="252"/>
      <c r="AA116" s="252"/>
      <c r="AB116" s="252"/>
      <c r="AC116" s="252"/>
    </row>
    <row r="117" ht="38.5" customHeight="1">
      <c r="B117" s="547"/>
      <c r="C117" s="800" t="n">
        <v>2022</v>
      </c>
      <c r="D117" s="801" t="n">
        <v>2023</v>
      </c>
      <c r="E117" s="801" t="n">
        <v>2024</v>
      </c>
      <c r="F117" s="802" t="n">
        <v>2025</v>
      </c>
      <c r="G117" s="252" t="n">
        <v>2026</v>
      </c>
      <c r="H117" s="252"/>
      <c r="I117" s="252"/>
      <c r="J117" s="252"/>
      <c r="K117" s="252"/>
      <c r="L117" s="252"/>
      <c r="M117" s="252"/>
      <c r="N117" s="252"/>
      <c r="O117" s="252"/>
      <c r="P117" s="252"/>
      <c r="Q117" s="252"/>
      <c r="R117" s="252"/>
      <c r="S117" s="252"/>
      <c r="T117" s="252"/>
      <c r="U117" s="252"/>
      <c r="V117" s="252"/>
      <c r="W117" s="252"/>
      <c r="X117" s="252"/>
      <c r="Y117" s="252"/>
      <c r="Z117" s="252"/>
      <c r="AA117" s="252"/>
      <c r="AB117" s="252"/>
      <c r="AC117" s="252"/>
    </row>
    <row r="118" ht="38.5" customHeight="1">
      <c r="B118" s="590" t="s">
        <v>1864</v>
      </c>
      <c r="C118" s="291" t="n">
        <v>1212.4870000000001</v>
      </c>
      <c r="D118" s="291" t="n">
        <v>1344.7529999999999</v>
      </c>
      <c r="E118" s="291" t="n">
        <v>1456.7</v>
      </c>
      <c r="F118" s="291" t="n">
        <v>1553.5309999999999</v>
      </c>
      <c r="G118" s="291" t="n">
        <v>1643.9870000000001</v>
      </c>
      <c r="H118" s="252"/>
      <c r="I118" s="252"/>
      <c r="J118" s="252"/>
      <c r="K118" s="252"/>
      <c r="L118" s="252"/>
      <c r="M118" s="252"/>
      <c r="N118" s="252"/>
      <c r="O118" s="252"/>
      <c r="P118" s="252"/>
      <c r="Q118" s="252"/>
      <c r="R118" s="252"/>
      <c r="S118" s="252"/>
      <c r="T118" s="252"/>
      <c r="U118" s="252"/>
      <c r="V118" s="252"/>
      <c r="W118" s="252"/>
      <c r="X118" s="252"/>
      <c r="Y118" s="252"/>
      <c r="Z118" s="252"/>
      <c r="AA118" s="252"/>
      <c r="AB118" s="252"/>
      <c r="AC118" s="252"/>
    </row>
    <row r="119" ht="69" customHeight="1">
      <c r="B119" s="308"/>
      <c r="C119" s="261"/>
      <c r="D119" s="252"/>
      <c r="E119" s="252"/>
      <c r="F119" s="252"/>
      <c r="G119" s="252"/>
      <c r="H119" s="252"/>
      <c r="I119" s="252"/>
      <c r="J119" s="252"/>
      <c r="K119" s="252"/>
      <c r="L119" s="252"/>
      <c r="M119" s="252"/>
      <c r="N119" s="252"/>
      <c r="O119" s="252"/>
      <c r="P119" s="252"/>
      <c r="Q119" s="252"/>
      <c r="R119" s="252"/>
      <c r="S119" s="252"/>
      <c r="T119" s="252"/>
      <c r="U119" s="252"/>
      <c r="V119" s="252"/>
      <c r="W119" s="252"/>
      <c r="X119" s="252"/>
      <c r="Y119" s="252"/>
      <c r="Z119" s="252"/>
      <c r="AA119" s="252"/>
      <c r="AB119" s="252"/>
      <c r="AC119" s="252"/>
    </row>
    <row r="120">
      <c r="B120" s="104" t="s">
        <v>1437</v>
      </c>
      <c r="D120" s="261"/>
      <c r="E120" s="261"/>
      <c r="F120" s="261"/>
      <c r="G120" s="261"/>
      <c r="H120" s="261"/>
      <c r="I120" s="261"/>
      <c r="J120" s="261"/>
      <c r="K120" s="261"/>
      <c r="L120" s="261"/>
      <c r="M120" s="252"/>
      <c r="N120" s="252"/>
      <c r="O120" s="252"/>
      <c r="P120" s="261"/>
    </row>
    <row r="121">
      <c r="B121" s="639" t="s">
        <v>812</v>
      </c>
      <c r="C121" s="812"/>
      <c r="D121" s="815" t="n">
        <v>2021</v>
      </c>
      <c r="E121" s="815" t="n">
        <v>2022</v>
      </c>
      <c r="F121" s="815" t="n">
        <v>2023</v>
      </c>
      <c r="G121" s="816" t="n">
        <v>2024</v>
      </c>
      <c r="R121" s="581"/>
    </row>
    <row r="122">
      <c r="B122" s="706" t="s">
        <v>813</v>
      </c>
      <c r="C122" s="822"/>
      <c r="D122" s="809" t="n">
        <v>3605.8330000000001</v>
      </c>
      <c r="E122" s="809" t="n">
        <v>2900</v>
      </c>
      <c r="F122" s="809" t="n">
        <f>E122*1.02</f>
        <v>2958</v>
      </c>
      <c r="G122" s="810" t="n">
        <f>F122*1.06</f>
        <v>3135.48</v>
      </c>
    </row>
    <row r="123">
      <c r="B123" s="706" t="s">
        <v>816</v>
      </c>
      <c r="C123" s="811"/>
      <c r="D123" s="804" t="n">
        <f>AVERAGE(Medicare!L10:O10)</f>
        <v>865</v>
      </c>
      <c r="E123" s="804" t="n">
        <f>AVERAGE(Medicare!P10:S10)</f>
        <v>910.02500000000009</v>
      </c>
      <c r="F123" s="804" t="n">
        <f>AVERAGE(Medicare!T10:W10)</f>
        <v>959.89061183771048</v>
      </c>
      <c r="G123" s="820" t="n">
        <f>AVERAGE(Medicare!X10:AA10)</f>
        <v>1030.0753230750706</v>
      </c>
    </row>
    <row r="124" ht="13.4" customHeight="1">
      <c r="B124" s="706" t="s">
        <v>814</v>
      </c>
      <c r="C124" s="811"/>
      <c r="D124" s="804" t="n">
        <f>D122-D123</f>
        <v>2740.8330000000001</v>
      </c>
      <c r="E124" s="804" t="n">
        <f t="shared" ref="E124:G124" si="64">E122-E123</f>
        <v>1989.9749999999999</v>
      </c>
      <c r="F124" s="804" t="n">
        <f t="shared" si="64"/>
        <v>1998.1093881622896</v>
      </c>
      <c r="G124" s="820" t="n">
        <f t="shared" si="64"/>
        <v>2105.4046769249294</v>
      </c>
    </row>
    <row r="125">
      <c r="B125" s="706" t="s">
        <v>817</v>
      </c>
      <c r="C125" s="811"/>
      <c r="D125" s="804" t="n">
        <f>AVERAGE(L12:O12)</f>
        <v>3629.5749999999998</v>
      </c>
      <c r="E125" s="804" t="n">
        <f>AVERAGE(P12:S12)</f>
        <v>2871.75</v>
      </c>
      <c r="F125" s="804" t="n">
        <f>AVERAGE(T12:W12)</f>
        <v>2934.9309689805677</v>
      </c>
      <c r="G125" s="820" t="n">
        <f>AVERAGE(X12:AA12)</f>
        <v>3045.1017914214995</v>
      </c>
    </row>
    <row r="126">
      <c r="B126" s="706" t="s">
        <v>816</v>
      </c>
      <c r="C126" s="811"/>
      <c r="D126" s="804" t="n">
        <f>AVERAGE(Medicare!L10:O10)</f>
        <v>865</v>
      </c>
      <c r="E126" s="804" t="n">
        <f>AVERAGE(Medicare!P10:S10)</f>
        <v>910.02500000000009</v>
      </c>
      <c r="F126" s="804" t="n">
        <f>AVERAGE(Medicare!T10:W10)</f>
        <v>959.89061183771048</v>
      </c>
      <c r="G126" s="820" t="n">
        <f>AVERAGE(Medicare!X10:AA10)</f>
        <v>1030.0753230750706</v>
      </c>
    </row>
    <row r="127">
      <c r="B127" s="706" t="s">
        <v>536</v>
      </c>
      <c r="C127" s="811"/>
      <c r="D127" s="804" t="n">
        <f>AVERAGE(L31:O31)</f>
        <v>1586.0822500000002</v>
      </c>
      <c r="E127" s="804" t="n">
        <f>AVERAGE(P31:S31)</f>
        <v>1672.3850400000001</v>
      </c>
      <c r="F127" s="804" t="n">
        <f>AVERAGE(T31:W31)</f>
        <v>1798.3387300000002</v>
      </c>
      <c r="G127" s="820" t="n">
        <f>AVERAGE(X31:AA31)</f>
        <v>1884.9964397750005</v>
      </c>
    </row>
    <row r="128" ht="27.65" customHeight="1">
      <c r="B128" s="813" t="s">
        <v>815</v>
      </c>
      <c r="C128" s="401"/>
      <c r="D128" s="696"/>
      <c r="E128" s="817" t="n">
        <v>1.157</v>
      </c>
      <c r="F128" s="817" t="n">
        <v>1.0109999999999999</v>
      </c>
      <c r="G128" s="821" t="n">
        <v>1.0529999999999999</v>
      </c>
    </row>
    <row r="129">
      <c r="B129" s="261" t="s">
        <v>818</v>
      </c>
      <c r="D129" s="818" t="n">
        <f>D125-D122</f>
        <v>23.741999999999734</v>
      </c>
      <c r="E129" s="818" t="n">
        <f>E125-E122</f>
        <v>-28.25</v>
      </c>
      <c r="F129" s="818" t="n">
        <f>F125-F122</f>
        <v>-23.069031019432259</v>
      </c>
      <c r="G129" s="818" t="n">
        <f t="shared" ref="G129" si="65">G125-G122</f>
        <v>-90.378208578500562</v>
      </c>
    </row>
    <row r="131">
      <c r="B131" t="s">
        <v>813</v>
      </c>
      <c r="D131" t="n">
        <v>3605.8330000000001</v>
      </c>
      <c r="E131" t="n">
        <v>2832.5949999999998</v>
      </c>
      <c r="F131" t="n">
        <v>2833.72</v>
      </c>
      <c r="G131" t="n">
        <v>2976.7339999999999</v>
      </c>
    </row>
  </sheetData>
  <mergeCells count="34">
    <mergeCell ref="AC86:AF86"/>
    <mergeCell ref="AC75:AF75"/>
    <mergeCell ref="W74:AG74"/>
    <mergeCell ref="W85:AG85"/>
    <mergeCell ref="Q75:T75"/>
    <mergeCell ref="D74:V74"/>
    <mergeCell ref="D85:V85"/>
    <mergeCell ref="B60:C60"/>
    <mergeCell ref="B1:AC1"/>
    <mergeCell ref="B2:AC6"/>
    <mergeCell ref="E9:H9"/>
    <mergeCell ref="I9:L9"/>
    <mergeCell ref="Y9:AB9"/>
    <mergeCell ref="M9:P9"/>
    <mergeCell ref="Q9:T9"/>
    <mergeCell ref="P8:V8"/>
    <mergeCell ref="AC9:AF9"/>
    <mergeCell ref="W8:AG8"/>
    <mergeCell ref="U67:X69"/>
    <mergeCell ref="Y86:AB86"/>
    <mergeCell ref="B11:C11"/>
    <mergeCell ref="B73:AC73"/>
    <mergeCell ref="B74:C76"/>
    <mergeCell ref="E75:H75"/>
    <mergeCell ref="I75:L75"/>
    <mergeCell ref="B35:C35"/>
    <mergeCell ref="Y75:AB75"/>
    <mergeCell ref="B85:C87"/>
    <mergeCell ref="E86:H86"/>
    <mergeCell ref="I86:L86"/>
    <mergeCell ref="M75:P75"/>
    <mergeCell ref="M86:P86"/>
    <mergeCell ref="Q86:T86"/>
    <mergeCell ref="B43:C43"/>
  </mergeCells>
  <pageMargins left="0.7" right="0.7" top="0.75" bottom="0.75" header="0.3" footer="0.3"/>
  <pageSetup paperSize="9" orientation="portrait" horizontalDpi="300" verticalDpi="300"/>
  <drawing r:id="rId1"/>
  <legacyDrawing r:id="rIdvml"/>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zoomScale="85" zoomScaleNormal="85" workbookViewId="0">
      <pane xSplit="2" ySplit="11" topLeftCell="C12" activePane="bottomRight" state="frozen"/>
      <selection pane="topRight" activeCell="C1" sqref="C1"/>
      <selection pane="bottomLeft" activeCell="A12" sqref="A12"/>
      <selection pane="bottomRight" activeCell="C18" sqref="C18"/>
    </sheetView>
  </sheetViews>
  <sheetFormatPr defaultRowHeight="15.0" baseColWidth="10" outlineLevelRow="1"/>
  <cols>
    <col min="2" max="2" width="71.1796875" hidden="0" customWidth="1"/>
    <col min="4" max="4" width="12.08984375" hidden="0" customWidth="1"/>
    <col min="5" max="5" width="12.08984375" hidden="0" customWidth="1"/>
    <col min="6" max="6" width="12.1796875" hidden="0" customWidth="1"/>
    <col min="7" max="7" width="10.453125" hidden="0" customWidth="1"/>
    <col min="8" max="8" width="12.08984375" hidden="0" customWidth="1"/>
    <col min="9" max="9" width="12" hidden="0" customWidth="1"/>
    <col min="10" max="10" width="13.26953125" hidden="0" customWidth="1"/>
    <col min="11" max="11" width="13.26953125" hidden="0" customWidth="1"/>
    <col min="12" max="12" width="13.26953125" hidden="0" customWidth="1"/>
    <col min="13" max="13" width="13.26953125" hidden="0" customWidth="1"/>
    <col min="14" max="14" width="13.26953125" hidden="0" customWidth="1"/>
    <col min="15" max="15" width="13.26953125" hidden="0" customWidth="1"/>
    <col min="16" max="16" width="13.26953125" hidden="0" customWidth="1"/>
    <col min="17" max="17" width="13.26953125" hidden="0" customWidth="1"/>
    <col min="18" max="18" width="13.26953125" hidden="0" customWidth="1"/>
    <col min="19" max="19" width="13.26953125" hidden="0" customWidth="1"/>
    <col min="20" max="20" width="13.26953125" hidden="0" customWidth="1"/>
    <col min="21" max="21" width="13.26953125" hidden="0" customWidth="1"/>
    <col min="22" max="22" width="13.26953125" hidden="0" customWidth="1"/>
    <col min="23" max="23" width="13.26953125" hidden="0" customWidth="1"/>
    <col min="24" max="24" width="13.26953125" hidden="0" customWidth="1"/>
    <col min="25" max="25" width="13.26953125" hidden="0" customWidth="1"/>
    <col min="26" max="26" width="13.26953125" hidden="0" customWidth="1"/>
    <col min="27" max="27" width="13.26953125" hidden="0" customWidth="1"/>
    <col min="28" max="28" width="13.26953125" hidden="0" customWidth="1"/>
    <col min="29" max="29" width="13.26953125" hidden="0" customWidth="1"/>
  </cols>
  <sheetData>
    <row r="1" ht="18" customHeight="1">
      <c r="B1" s="742" t="s">
        <v>466</v>
      </c>
      <c r="C1" s="742"/>
      <c r="D1" s="742"/>
      <c r="E1" s="742"/>
      <c r="F1" s="742"/>
      <c r="G1" s="742"/>
      <c r="H1" s="742"/>
      <c r="I1" s="742"/>
      <c r="J1" s="742"/>
      <c r="K1" s="742"/>
      <c r="L1" s="742"/>
      <c r="M1" s="742"/>
      <c r="N1" s="742"/>
      <c r="O1" s="742"/>
      <c r="P1" s="742"/>
      <c r="Q1" s="742"/>
      <c r="R1" s="742"/>
      <c r="S1" s="742"/>
      <c r="T1" s="742"/>
      <c r="U1" s="742"/>
      <c r="V1" s="742"/>
      <c r="W1" s="742"/>
      <c r="X1" s="742"/>
      <c r="Y1" s="742"/>
      <c r="Z1" s="742"/>
      <c r="AA1" s="742"/>
      <c r="AB1" s="742"/>
      <c r="AC1" s="742"/>
    </row>
    <row r="2" ht="34.5" customHeight="1" outlineLevel="1" hidden="1">
      <c r="B2" s="225" t="s">
        <v>865</v>
      </c>
      <c r="C2" s="268"/>
      <c r="D2" s="268"/>
      <c r="E2" s="268"/>
      <c r="F2" s="268"/>
      <c r="G2" s="268"/>
      <c r="H2" s="268"/>
      <c r="I2" s="268"/>
      <c r="J2" s="268"/>
      <c r="K2" s="268"/>
      <c r="L2" s="268"/>
      <c r="M2" s="268"/>
      <c r="N2" s="268"/>
      <c r="O2" s="268"/>
      <c r="P2" s="268"/>
      <c r="Q2" s="268"/>
      <c r="R2" s="268"/>
      <c r="S2" s="268"/>
      <c r="T2" s="268"/>
      <c r="U2" s="268"/>
      <c r="V2" s="268"/>
      <c r="W2" s="268"/>
      <c r="X2" s="268"/>
      <c r="Y2" s="268"/>
      <c r="Z2" s="268"/>
      <c r="AA2" s="268"/>
      <c r="AB2" s="268"/>
      <c r="AC2" s="268"/>
    </row>
    <row r="3" ht="3" customHeight="1" outlineLevel="1" hidden="1">
      <c r="B3" s="268"/>
      <c r="C3" s="268"/>
      <c r="D3" s="268"/>
      <c r="E3" s="268"/>
      <c r="F3" s="268"/>
      <c r="G3" s="268"/>
      <c r="H3" s="268"/>
      <c r="I3" s="268"/>
      <c r="J3" s="268"/>
      <c r="K3" s="268"/>
      <c r="L3" s="268"/>
      <c r="M3" s="268"/>
      <c r="N3" s="268"/>
      <c r="O3" s="268"/>
      <c r="P3" s="268"/>
      <c r="Q3" s="268"/>
      <c r="R3" s="268"/>
      <c r="S3" s="268"/>
      <c r="T3" s="268"/>
      <c r="U3" s="268"/>
      <c r="V3" s="268"/>
      <c r="W3" s="268"/>
      <c r="X3" s="268"/>
      <c r="Y3" s="268"/>
      <c r="Z3" s="268"/>
      <c r="AA3" s="268"/>
      <c r="AB3" s="268"/>
      <c r="AC3" s="268"/>
    </row>
    <row r="4" ht="10.4" customHeight="1" outlineLevel="1" hidden="1">
      <c r="B4" s="268"/>
      <c r="C4" s="268"/>
      <c r="D4" s="268"/>
      <c r="E4" s="268"/>
      <c r="F4" s="268"/>
      <c r="G4" s="268"/>
      <c r="H4" s="268"/>
      <c r="I4" s="268"/>
      <c r="J4" s="268"/>
      <c r="K4" s="268"/>
      <c r="L4" s="268"/>
      <c r="M4" s="268"/>
      <c r="N4" s="268"/>
      <c r="O4" s="268"/>
      <c r="P4" s="268"/>
      <c r="Q4" s="268"/>
      <c r="R4" s="268"/>
      <c r="S4" s="268"/>
      <c r="T4" s="268"/>
      <c r="U4" s="268"/>
      <c r="V4" s="268"/>
      <c r="W4" s="268"/>
      <c r="X4" s="268"/>
      <c r="Y4" s="268"/>
      <c r="Z4" s="268"/>
      <c r="AA4" s="268"/>
      <c r="AB4" s="268"/>
      <c r="AC4" s="268"/>
    </row>
    <row r="5" ht="14.25" customHeight="1" outlineLevel="1" hidden="1">
      <c r="B5" s="268"/>
      <c r="C5" s="268"/>
      <c r="D5" s="268"/>
      <c r="E5" s="268"/>
      <c r="F5" s="268"/>
      <c r="G5" s="268"/>
      <c r="H5" s="268"/>
      <c r="I5" s="268"/>
      <c r="J5" s="268"/>
      <c r="K5" s="268"/>
      <c r="L5" s="268"/>
      <c r="M5" s="268"/>
      <c r="N5" s="268"/>
      <c r="O5" s="268"/>
      <c r="P5" s="268"/>
      <c r="Q5" s="268"/>
      <c r="R5" s="268"/>
      <c r="S5" s="268"/>
      <c r="T5" s="268"/>
      <c r="U5" s="268"/>
      <c r="V5" s="268"/>
      <c r="W5" s="268"/>
      <c r="X5" s="268"/>
      <c r="Y5" s="268"/>
      <c r="Z5" s="268"/>
      <c r="AA5" s="268"/>
      <c r="AB5" s="268"/>
      <c r="AC5" s="268"/>
    </row>
    <row r="6" ht="14.25" customHeight="1" outlineLevel="1" hidden="1">
      <c r="B6" s="268"/>
      <c r="C6" s="268"/>
      <c r="D6" s="268"/>
      <c r="E6" s="268"/>
      <c r="F6" s="268"/>
      <c r="G6" s="268"/>
      <c r="H6" s="268"/>
      <c r="I6" s="268"/>
      <c r="J6" s="268"/>
      <c r="K6" s="268"/>
      <c r="L6" s="268"/>
      <c r="M6" s="268"/>
      <c r="N6" s="268"/>
      <c r="O6" s="268"/>
      <c r="P6" s="268"/>
      <c r="Q6" s="268"/>
      <c r="R6" s="268"/>
      <c r="S6" s="268"/>
      <c r="T6" s="268"/>
      <c r="U6" s="268"/>
      <c r="V6" s="268"/>
      <c r="W6" s="268"/>
      <c r="X6" s="268"/>
      <c r="Y6" s="268"/>
      <c r="Z6" s="268"/>
      <c r="AA6" s="268"/>
      <c r="AB6" s="268"/>
      <c r="AC6" s="268"/>
    </row>
    <row r="7">
      <c r="B7" s="814" t="s">
        <v>333</v>
      </c>
      <c r="C7" s="290"/>
      <c r="D7" s="290"/>
      <c r="E7" s="290"/>
      <c r="F7" s="290"/>
      <c r="G7" s="290"/>
      <c r="H7" s="291"/>
      <c r="I7" s="291"/>
      <c r="J7" s="291"/>
      <c r="K7" s="291"/>
      <c r="L7" s="291"/>
      <c r="M7" s="291"/>
      <c r="N7" s="291"/>
      <c r="O7" s="291"/>
      <c r="P7" s="291"/>
      <c r="Q7" s="291"/>
      <c r="R7" s="291"/>
      <c r="S7" s="291"/>
      <c r="T7" s="291"/>
      <c r="U7" s="291"/>
    </row>
    <row r="8" ht="14.9" customHeight="1">
      <c r="B8" s="771" t="s">
        <v>304</v>
      </c>
      <c r="C8" s="772"/>
      <c r="D8" s="775" t="s">
        <v>280</v>
      </c>
      <c r="E8" s="776"/>
      <c r="F8" s="776"/>
      <c r="G8" s="776"/>
      <c r="H8" s="776"/>
      <c r="I8" s="776"/>
      <c r="J8" s="776"/>
      <c r="K8" s="776"/>
      <c r="L8" s="776"/>
      <c r="M8" s="776"/>
      <c r="N8" s="776"/>
      <c r="O8" s="776"/>
      <c r="P8" s="242"/>
      <c r="Q8" s="242"/>
      <c r="R8" s="242"/>
      <c r="S8" s="242"/>
      <c r="T8" s="242"/>
      <c r="U8" s="242"/>
      <c r="V8" s="231"/>
      <c r="W8" s="358" t="s">
        <v>281</v>
      </c>
      <c r="X8" s="240"/>
      <c r="Y8" s="240"/>
      <c r="Z8" s="240"/>
      <c r="AA8" s="240"/>
      <c r="AB8" s="240"/>
      <c r="AC8" s="359"/>
    </row>
    <row r="9" ht="14.9" customHeight="1">
      <c r="B9" s="773"/>
      <c r="C9" s="774"/>
      <c r="D9" s="179" t="n">
        <v>2018</v>
      </c>
      <c r="E9" s="179" t="n">
        <v>2019</v>
      </c>
      <c r="F9" s="235"/>
      <c r="G9" s="235"/>
      <c r="H9" s="236"/>
      <c r="I9" s="179" t="n">
        <v>2020</v>
      </c>
      <c r="J9" s="235"/>
      <c r="K9" s="235"/>
      <c r="L9" s="235"/>
      <c r="M9" s="179" t="n">
        <v>2021</v>
      </c>
      <c r="N9" s="235"/>
      <c r="O9" s="235"/>
      <c r="P9" s="235"/>
      <c r="Q9" s="179" t="n">
        <v>2022</v>
      </c>
      <c r="R9" s="180"/>
      <c r="S9" s="180"/>
      <c r="T9" s="236"/>
      <c r="U9" s="315"/>
      <c r="V9" s="315" t="n">
        <v>2023</v>
      </c>
      <c r="W9" s="625"/>
      <c r="X9" s="285"/>
      <c r="Y9" s="232" t="n">
        <v>2024</v>
      </c>
      <c r="Z9" s="318"/>
      <c r="AA9" s="318"/>
      <c r="AB9" s="234"/>
      <c r="AC9" s="272" t="n">
        <v>2025</v>
      </c>
    </row>
    <row r="10">
      <c r="B10" s="773"/>
      <c r="C10" s="774"/>
      <c r="D10" s="195" t="s">
        <v>282</v>
      </c>
      <c r="E10" s="195" t="s">
        <v>283</v>
      </c>
      <c r="F10" s="191" t="s">
        <v>284</v>
      </c>
      <c r="G10" s="191" t="s">
        <v>238</v>
      </c>
      <c r="H10" s="192" t="s">
        <v>282</v>
      </c>
      <c r="I10" s="191" t="s">
        <v>283</v>
      </c>
      <c r="J10" s="191" t="s">
        <v>284</v>
      </c>
      <c r="K10" s="191" t="s">
        <v>238</v>
      </c>
      <c r="L10" s="191" t="s">
        <v>282</v>
      </c>
      <c r="M10" s="195" t="s">
        <v>283</v>
      </c>
      <c r="N10" s="191" t="s">
        <v>284</v>
      </c>
      <c r="O10" s="191" t="s">
        <v>238</v>
      </c>
      <c r="P10" s="191" t="s">
        <v>282</v>
      </c>
      <c r="Q10" s="195" t="s">
        <v>283</v>
      </c>
      <c r="R10" s="191" t="s">
        <v>284</v>
      </c>
      <c r="S10" s="191" t="s">
        <v>238</v>
      </c>
      <c r="T10" s="192" t="s">
        <v>282</v>
      </c>
      <c r="U10" s="191" t="s">
        <v>283</v>
      </c>
      <c r="V10" s="312" t="s">
        <v>284</v>
      </c>
      <c r="W10" s="295" t="s">
        <v>238</v>
      </c>
      <c r="X10" s="296" t="s">
        <v>282</v>
      </c>
      <c r="Y10" s="294" t="s">
        <v>283</v>
      </c>
      <c r="Z10" s="292" t="s">
        <v>284</v>
      </c>
      <c r="AA10" s="295" t="s">
        <v>238</v>
      </c>
      <c r="AB10" s="295" t="s">
        <v>282</v>
      </c>
      <c r="AC10" s="297" t="s">
        <v>283</v>
      </c>
    </row>
    <row r="11" ht="15" customHeight="1">
      <c r="B11" s="735" t="s">
        <v>467</v>
      </c>
      <c r="C11" s="736"/>
      <c r="D11" s="735"/>
      <c r="E11" s="806"/>
      <c r="F11" s="806"/>
      <c r="G11" s="806"/>
      <c r="H11" s="340"/>
      <c r="I11" s="340"/>
      <c r="J11" s="340"/>
      <c r="K11" s="340"/>
      <c r="L11" s="340"/>
      <c r="M11" s="650"/>
      <c r="N11" s="650"/>
      <c r="O11" s="650"/>
      <c r="P11" s="340"/>
      <c r="Q11" s="340"/>
      <c r="R11" s="340"/>
      <c r="S11" s="340"/>
      <c r="T11" s="314"/>
      <c r="U11" s="340"/>
      <c r="V11" s="340"/>
      <c r="W11" s="233"/>
      <c r="X11" s="233"/>
      <c r="Y11" s="233"/>
      <c r="Z11" s="233"/>
      <c r="AA11" s="233"/>
      <c r="AB11" s="233"/>
      <c r="AC11" s="234"/>
    </row>
    <row r="12" ht="17.149999999999999" customHeight="1">
      <c r="A12" t="s">
        <v>1942</v>
      </c>
      <c r="B12" s="826" t="s">
        <v>468</v>
      </c>
      <c r="C12" s="261" t="s">
        <v>469</v>
      </c>
      <c r="D12" s="671" t="n">
        <f>'Haver Pivoted'!GO31</f>
        <v>2224.3000000000002</v>
      </c>
      <c r="E12" s="627" t="n">
        <f>'Haver Pivoted'!GP31</f>
        <v>2303.4</v>
      </c>
      <c r="F12" s="627" t="n">
        <f>'Haver Pivoted'!GQ31</f>
        <v>2319.4</v>
      </c>
      <c r="G12" s="627" t="n">
        <f>'Haver Pivoted'!GR31</f>
        <v>2333.8000000000002</v>
      </c>
      <c r="H12" s="627" t="n">
        <f>'Haver Pivoted'!GS31</f>
        <v>2346.4</v>
      </c>
      <c r="I12" s="627" t="n">
        <f>'Haver Pivoted'!GT31</f>
        <v>2407.5</v>
      </c>
      <c r="J12" s="627" t="n">
        <f>'Haver Pivoted'!GU31</f>
        <v>4698.7</v>
      </c>
      <c r="K12" s="627" t="n">
        <f>'Haver Pivoted'!GV31</f>
        <v>3492.4</v>
      </c>
      <c r="L12" s="627" t="n">
        <f>'Haver Pivoted'!GW31</f>
        <v>2881.6</v>
      </c>
      <c r="M12" s="627" t="n">
        <f>'Haver Pivoted'!GX31</f>
        <v>5094.8</v>
      </c>
      <c r="N12" s="627" t="n">
        <f>'Haver Pivoted'!GY31</f>
        <v>3395.6</v>
      </c>
      <c r="O12" s="627" t="n">
        <f>'Haver Pivoted'!GZ31</f>
        <v>3146.3</v>
      </c>
      <c r="P12" s="627" t="n">
        <f>'Haver Pivoted'!HA31</f>
        <v>2937.4</v>
      </c>
      <c r="Q12" s="627" t="n">
        <f>'Haver Pivoted'!HB31</f>
        <v>2863</v>
      </c>
      <c r="R12" s="627" t="n">
        <f>'Haver Pivoted'!HC31</f>
        <v>2846.5</v>
      </c>
      <c r="S12" s="628" t="n">
        <f>'Haver Pivoted'!HD31</f>
        <v>2840.1</v>
      </c>
      <c r="T12" s="628" t="n">
        <f>'Haver Pivoted'!HE31</f>
        <v>2882.8</v>
      </c>
      <c r="U12" s="628" t="n">
        <f>'Haver Pivoted'!HF31</f>
        <v>2963</v>
      </c>
      <c r="V12" s="628" t="n">
        <f>'Haver Pivoted'!HG31</f>
        <v>2952.8</v>
      </c>
      <c r="W12" s="752" t="n">
        <f t="shared" ref="W12:AC12" si="0">SUM(W14:W39)-W38</f>
        <v>3080.4983759222705</v>
      </c>
      <c r="X12" s="752" t="n">
        <f t="shared" si="0"/>
        <v>3103.3665715390939</v>
      </c>
      <c r="Y12" s="752" t="n">
        <f t="shared" si="0"/>
        <v>3178.2944643582582</v>
      </c>
      <c r="Z12" s="752" t="n">
        <f t="shared" si="0"/>
        <v>3211.7847894312913</v>
      </c>
      <c r="AA12" s="752" t="n">
        <f t="shared" si="0"/>
        <v>3245.2153403573552</v>
      </c>
      <c r="AB12" s="752" t="n">
        <f t="shared" si="0"/>
        <v>3281.6364189041901</v>
      </c>
      <c r="AC12" s="805" t="n">
        <f t="shared" si="0"/>
        <v>3349.1230168316306</v>
      </c>
    </row>
    <row r="13" ht="15.65" customHeight="1">
      <c r="A13" t="s">
        <v>1942</v>
      </c>
      <c r="B13" s="825" t="s">
        <v>802</v>
      </c>
      <c r="C13" s="261" t="s">
        <v>829</v>
      </c>
      <c r="D13" s="299" t="n">
        <v>30</v>
      </c>
      <c r="E13" s="274" t="n">
        <v>30</v>
      </c>
      <c r="F13" s="274" t="n">
        <v>30</v>
      </c>
      <c r="G13" s="274" t="n">
        <v>30</v>
      </c>
      <c r="H13" s="274" t="n">
        <v>30</v>
      </c>
      <c r="I13" s="274" t="n">
        <v>30</v>
      </c>
      <c r="J13" s="274" t="n">
        <v>30</v>
      </c>
      <c r="K13" s="251" t="n">
        <v>30.2</v>
      </c>
      <c r="L13" s="251" t="n">
        <v>30.2</v>
      </c>
      <c r="M13" s="251" t="n">
        <f>'Haver Pivoted'!GX89</f>
        <v>34.4</v>
      </c>
      <c r="N13" s="251" t="n">
        <f>'Haver Pivoted'!GY89</f>
        <v>34.4</v>
      </c>
      <c r="O13" s="251" t="n">
        <f>'Haver Pivoted'!GZ89</f>
        <v>218.933333333333</v>
      </c>
      <c r="P13" s="251" t="n">
        <f>'Haver Pivoted'!HA89</f>
        <v>223.13333333333301</v>
      </c>
      <c r="Q13" s="251" t="n">
        <f>'Haver Pivoted'!HB89</f>
        <v>94.3</v>
      </c>
      <c r="R13" s="251" t="n">
        <f>'Haver Pivoted'!HC89</f>
        <v>94.3</v>
      </c>
      <c r="S13" s="251" t="n">
        <f>'Haver Pivoted'!HD89</f>
        <v>94.3</v>
      </c>
      <c r="T13" s="251" t="n">
        <f>'Haver Pivoted'!HE89</f>
        <v>94.3</v>
      </c>
      <c r="U13" s="752" t="n">
        <v>34</v>
      </c>
      <c r="V13" s="627" t="n">
        <v>34</v>
      </c>
      <c r="W13" s="752" t="n">
        <v>34</v>
      </c>
      <c r="X13" s="752" t="n">
        <v>34</v>
      </c>
      <c r="Y13" s="752" t="n">
        <v>34</v>
      </c>
      <c r="Z13" s="752" t="n">
        <v>34</v>
      </c>
      <c r="AA13" s="752" t="n">
        <v>34</v>
      </c>
      <c r="AB13" s="752" t="n">
        <v>34</v>
      </c>
      <c r="AC13" s="805" t="n">
        <v>34</v>
      </c>
    </row>
    <row r="14" ht="15" customHeight="1">
      <c r="A14" t="s">
        <v>1939</v>
      </c>
      <c r="B14" s="746" t="s">
        <v>1931</v>
      </c>
      <c r="C14" s="261"/>
      <c r="D14" s="671" t="n">
        <f>'Unemployment Insurance'!D20+'Unemployment Insurance'!D19</f>
        <v>27.8</v>
      </c>
      <c r="E14" s="627" t="n">
        <f>'Unemployment Insurance'!E20+'Unemployment Insurance'!E19</f>
        <v>29.4</v>
      </c>
      <c r="F14" s="627" t="n">
        <f>'Unemployment Insurance'!F20+'Unemployment Insurance'!F19</f>
        <v>26.9</v>
      </c>
      <c r="G14" s="627" t="n">
        <f>'Unemployment Insurance'!G20+'Unemployment Insurance'!G19</f>
        <v>26.4</v>
      </c>
      <c r="H14" s="627" t="n">
        <f>'Unemployment Insurance'!H20+'Unemployment Insurance'!H19</f>
        <v>27.7</v>
      </c>
      <c r="I14" s="627" t="n">
        <f>'Unemployment Insurance'!I20+'Unemployment Insurance'!I19</f>
        <v>40.700000000000003</v>
      </c>
      <c r="J14" s="627" t="n">
        <f>'Unemployment Insurance'!J20+'Unemployment Insurance'!J19</f>
        <v>1007.5</v>
      </c>
      <c r="K14" s="627" t="n">
        <f>'Unemployment Insurance'!K20+'Unemployment Insurance'!K19</f>
        <v>792.89999999999986</v>
      </c>
      <c r="L14" s="627" t="n">
        <f>'Unemployment Insurance'!L20+'Unemployment Insurance'!L19</f>
        <v>308.5</v>
      </c>
      <c r="M14" s="627" t="n">
        <f>'Unemployment Insurance'!M20+'Unemployment Insurance'!M19</f>
        <v>556.20000000000005</v>
      </c>
      <c r="N14" s="627" t="n">
        <f>'Unemployment Insurance'!N20+'Unemployment Insurance'!N19</f>
        <v>448.6</v>
      </c>
      <c r="O14" s="627" t="n">
        <f>'Unemployment Insurance'!O20+'Unemployment Insurance'!O19</f>
        <v>245.1</v>
      </c>
      <c r="P14" s="627" t="n">
        <f>'Unemployment Insurance'!P20+'Unemployment Insurance'!P19</f>
        <v>33.799999999999997</v>
      </c>
      <c r="Q14" s="627" t="n">
        <f>'Unemployment Insurance'!Q20+'Unemployment Insurance'!Q19</f>
        <v>23.6</v>
      </c>
      <c r="R14" s="627" t="n">
        <f>'Unemployment Insurance'!R20+'Unemployment Insurance'!R19</f>
        <v>18.600000000000001</v>
      </c>
      <c r="S14" s="627" t="n">
        <f>'Unemployment Insurance'!S20+'Unemployment Insurance'!S19</f>
        <v>18.5</v>
      </c>
      <c r="T14" s="627" t="n">
        <f>'Unemployment Insurance'!T20+'Unemployment Insurance'!T19</f>
        <v>20.399999999999999</v>
      </c>
      <c r="U14" s="627" t="n">
        <f>'Unemployment Insurance'!U20+'Unemployment Insurance'!U19</f>
        <v>22.8</v>
      </c>
      <c r="V14" s="744" t="n">
        <f>V15+V16</f>
        <v>23.1</v>
      </c>
      <c r="W14" s="752" t="n">
        <f>'Unemployment Insurance'!W20+'Unemployment Insurance'!W19</f>
        <v>23.451428571428572</v>
      </c>
      <c r="X14" s="752" t="n">
        <f>'Unemployment Insurance'!X20+'Unemployment Insurance'!X19</f>
        <v>23.451428571428572</v>
      </c>
      <c r="Y14" s="752" t="n">
        <f>'Unemployment Insurance'!Y20+'Unemployment Insurance'!Y19</f>
        <v>24.754285714285711</v>
      </c>
      <c r="Z14" s="752" t="n">
        <f>'Unemployment Insurance'!Z20+'Unemployment Insurance'!Z19</f>
        <v>26.708571428571425</v>
      </c>
      <c r="AA14" s="752" t="n">
        <f>'Unemployment Insurance'!AA20+'Unemployment Insurance'!AA19</f>
        <v>28.011428571428567</v>
      </c>
      <c r="AB14" s="752" t="n">
        <f>'Unemployment Insurance'!AB20+'Unemployment Insurance'!AB19</f>
        <v>29.31428571428571</v>
      </c>
      <c r="AC14" s="805" t="n">
        <f>'Unemployment Insurance'!AC20+'Unemployment Insurance'!AC19</f>
        <v>29.965714285714277</v>
      </c>
    </row>
    <row r="15">
      <c r="B15" s="462" t="s">
        <v>203</v>
      </c>
      <c r="C15" s="261"/>
      <c r="D15" s="671"/>
      <c r="E15" s="627"/>
      <c r="F15" s="627"/>
      <c r="G15" s="627"/>
      <c r="H15" s="627"/>
      <c r="I15" s="627"/>
      <c r="J15" s="627"/>
      <c r="K15" s="627"/>
      <c r="L15" s="627"/>
      <c r="M15" s="627"/>
      <c r="N15" s="627"/>
      <c r="O15" s="627"/>
      <c r="P15" s="627"/>
      <c r="Q15" s="627"/>
      <c r="R15" s="627"/>
      <c r="S15" s="627"/>
      <c r="T15" s="627"/>
      <c r="U15" s="627"/>
      <c r="V15" s="627" t="n">
        <f>'Unemployment Insurance'!V19</f>
        <v>-0.35142857142857054</v>
      </c>
      <c r="W15" s="752"/>
      <c r="X15" s="752"/>
      <c r="Y15" s="752"/>
      <c r="Z15" s="752"/>
      <c r="AA15" s="752"/>
      <c r="AB15" s="752"/>
      <c r="AC15" s="805"/>
    </row>
    <row r="16">
      <c r="B16" s="462" t="s">
        <v>205</v>
      </c>
      <c r="C16" s="261"/>
      <c r="D16" s="671"/>
      <c r="E16" s="627"/>
      <c r="F16" s="627"/>
      <c r="G16" s="627"/>
      <c r="H16" s="627"/>
      <c r="I16" s="627"/>
      <c r="J16" s="627"/>
      <c r="K16" s="627"/>
      <c r="L16" s="627"/>
      <c r="M16" s="627"/>
      <c r="N16" s="627"/>
      <c r="O16" s="627"/>
      <c r="P16" s="627"/>
      <c r="Q16" s="627"/>
      <c r="R16" s="627"/>
      <c r="S16" s="627"/>
      <c r="T16" s="627"/>
      <c r="U16" s="627"/>
      <c r="V16" s="627" t="n">
        <f>'Unemployment Insurance'!V20</f>
        <v>23.451428571428572</v>
      </c>
      <c r="W16" s="752"/>
      <c r="X16" s="752"/>
      <c r="Y16" s="752"/>
      <c r="Z16" s="752"/>
      <c r="AA16" s="752"/>
      <c r="AB16" s="752"/>
      <c r="AC16" s="805"/>
    </row>
    <row r="17" ht="17.899999999999999" customHeight="1">
      <c r="A17" t="s">
        <v>1939</v>
      </c>
      <c r="B17" s="746" t="s">
        <v>55</v>
      </c>
      <c r="C17" s="261"/>
      <c r="D17" s="671" t="n">
        <f>Medicare!D10</f>
        <v>755.3</v>
      </c>
      <c r="E17" s="627" t="n">
        <f>Medicare!E10</f>
        <v>772.6</v>
      </c>
      <c r="F17" s="627" t="n">
        <f>Medicare!F10</f>
        <v>785.8</v>
      </c>
      <c r="G17" s="627" t="n">
        <f>Medicare!G10</f>
        <v>793.7</v>
      </c>
      <c r="H17" s="627" t="n">
        <f>Medicare!H10</f>
        <v>796.3</v>
      </c>
      <c r="I17" s="627" t="n">
        <f>Medicare!I10</f>
        <v>795.3</v>
      </c>
      <c r="J17" s="627" t="n">
        <f>Medicare!J10</f>
        <v>808</v>
      </c>
      <c r="K17" s="627" t="n">
        <f>Medicare!K10</f>
        <v>822.1</v>
      </c>
      <c r="L17" s="627" t="n">
        <f>Medicare!L10</f>
        <v>837.5</v>
      </c>
      <c r="M17" s="627" t="n">
        <f>Medicare!M10</f>
        <v>857.6</v>
      </c>
      <c r="N17" s="627" t="n">
        <f>Medicare!N10</f>
        <v>875.4</v>
      </c>
      <c r="O17" s="627" t="n">
        <f>Medicare!O10</f>
        <v>889.5</v>
      </c>
      <c r="P17" s="627" t="n">
        <f>Medicare!P10</f>
        <v>900</v>
      </c>
      <c r="Q17" s="627" t="n">
        <f>Medicare!Q10</f>
        <v>908</v>
      </c>
      <c r="R17" s="627" t="n">
        <f>Medicare!R10</f>
        <v>911.8</v>
      </c>
      <c r="S17" s="627" t="n">
        <f>Medicare!S10</f>
        <v>920.3</v>
      </c>
      <c r="T17" s="627" t="n">
        <f>Medicare!T10</f>
        <v>941.6</v>
      </c>
      <c r="U17" s="627" t="n">
        <f>Medicare!U10</f>
        <v>960.5</v>
      </c>
      <c r="V17" s="744" t="n">
        <f>Medicare!V10</f>
        <v>967.3</v>
      </c>
      <c r="W17" s="752" t="n">
        <f>Medicare!W10</f>
        <v>970.16244735084217</v>
      </c>
      <c r="X17" s="752" t="n">
        <f>Medicare!X10</f>
        <v>993.55664296766474</v>
      </c>
      <c r="Y17" s="752" t="n">
        <f>Medicare!Y10</f>
        <v>1017.514958943972</v>
      </c>
      <c r="Z17" s="752" t="n">
        <f>Medicare!Z10</f>
        <v>1042.0509983027189</v>
      </c>
      <c r="AA17" s="752" t="n">
        <f>Medicare!AA10</f>
        <v>1067.1786920859263</v>
      </c>
      <c r="AB17" s="752" t="n">
        <f>Medicare!AB10</f>
        <v>1096.5429134899039</v>
      </c>
      <c r="AC17" s="805" t="n">
        <f>Medicare!AC10</f>
        <v>1126.7151134499154</v>
      </c>
    </row>
    <row r="18" ht="18" customHeight="1">
      <c r="A18" t="s">
        <v>1939</v>
      </c>
      <c r="B18" s="747" t="s">
        <v>470</v>
      </c>
      <c r="C18" s="261"/>
      <c r="D18" s="671"/>
      <c r="E18" s="627"/>
      <c r="F18" s="627"/>
      <c r="G18" s="627"/>
      <c r="H18" s="627" t="n">
        <f>'Rebate Checks (expired)'!H10 +'Rebate Checks (expired)'!H11</f>
        <v>0</v>
      </c>
      <c r="I18" s="627" t="n">
        <f>'Rebate Checks (expired)'!I10 +'Rebate Checks (expired)'!I11</f>
        <v>0</v>
      </c>
      <c r="J18" s="627" t="n">
        <f>'Rebate Checks (expired)'!J10 +'Rebate Checks (expired)'!J11</f>
        <v>1078.0999999999999</v>
      </c>
      <c r="K18" s="627" t="n">
        <f>'Rebate Checks (expired)'!K10 +'Rebate Checks (expired)'!K11</f>
        <v>15.6</v>
      </c>
      <c r="L18" s="627" t="n">
        <f>'Rebate Checks (expired)'!L10 +'Rebate Checks (expired)'!L11</f>
        <v>5</v>
      </c>
      <c r="M18" s="627" t="n">
        <f>'Rebate Checks (expired)'!M10 +'Rebate Checks (expired)'!M11</f>
        <v>1933.6999999999998</v>
      </c>
      <c r="N18" s="627" t="n">
        <f>'Rebate Checks (expired)'!N10 +'Rebate Checks (expired)'!N11</f>
        <v>290.10000000000002</v>
      </c>
      <c r="O18" s="627" t="n">
        <f>'Rebate Checks (expired)'!O10 +'Rebate Checks (expired)'!O11</f>
        <v>38.9</v>
      </c>
      <c r="P18" s="627" t="n">
        <f>'Rebate Checks (expired)'!P10 +'Rebate Checks (expired)'!P11</f>
        <v>14.2</v>
      </c>
      <c r="Q18" s="627" t="n">
        <f>'Rebate Checks (expired)'!Q10 +'Rebate Checks (expired)'!Q11</f>
        <v>0</v>
      </c>
      <c r="R18" s="627" t="n">
        <f>'Rebate Checks (expired)'!Q10 +'Rebate Checks (expired)'!R11</f>
        <v>0</v>
      </c>
      <c r="S18" s="627" t="n">
        <f>'Rebate Checks (expired)'!S10 +'Rebate Checks (expired)'!S11</f>
        <v>0</v>
      </c>
      <c r="T18" s="627" t="n">
        <f>'Rebate Checks (expired)'!T10 +'Rebate Checks (expired)'!T11</f>
        <v>0</v>
      </c>
      <c r="U18" s="627" t="n">
        <f>'Rebate Checks (expired)'!U10 +'Rebate Checks (expired)'!U11</f>
        <v>0</v>
      </c>
      <c r="V18" s="744" t="n">
        <f>V19+V20</f>
        <v>0</v>
      </c>
      <c r="W18" s="752" t="n">
        <f>'Rebate Checks (expired)'!W10 +'Rebate Checks (expired)'!W11</f>
        <v>0</v>
      </c>
      <c r="X18" s="752" t="n">
        <f>'Rebate Checks (expired)'!X10 +'Rebate Checks (expired)'!X11</f>
        <v>0</v>
      </c>
      <c r="Y18" s="752" t="n">
        <f>'Rebate Checks (expired)'!Y10 +'Rebate Checks (expired)'!Y11</f>
        <v>0</v>
      </c>
      <c r="Z18" s="752" t="n">
        <f>'Rebate Checks (expired)'!Z10 +'Rebate Checks (expired)'!Z11</f>
        <v>0</v>
      </c>
      <c r="AA18" s="752" t="n">
        <f>'Rebate Checks (expired)'!AA10 +'Rebate Checks (expired)'!AA11</f>
        <v>0</v>
      </c>
      <c r="AB18" s="752" t="n">
        <f>'Rebate Checks (expired)'!AB10 +'Rebate Checks (expired)'!AB11</f>
        <v>0</v>
      </c>
      <c r="AC18" s="805" t="n">
        <f>'Rebate Checks (expired)'!AC10 +'Rebate Checks (expired)'!AC11</f>
        <v>0</v>
      </c>
    </row>
    <row r="19" ht="18" customHeight="1">
      <c r="B19" s="748" t="s">
        <v>1932</v>
      </c>
      <c r="C19" s="261"/>
      <c r="D19" s="671"/>
      <c r="E19" s="627"/>
      <c r="F19" s="627"/>
      <c r="G19" s="627"/>
      <c r="H19" s="627"/>
      <c r="I19" s="627"/>
      <c r="J19" s="627"/>
      <c r="K19" s="627"/>
      <c r="L19" s="627"/>
      <c r="M19" s="627"/>
      <c r="N19" s="627"/>
      <c r="O19" s="627"/>
      <c r="P19" s="627"/>
      <c r="Q19" s="627"/>
      <c r="R19" s="627"/>
      <c r="S19" s="627"/>
      <c r="T19" s="627"/>
      <c r="U19" s="627"/>
      <c r="V19" s="627" t="n">
        <v>0</v>
      </c>
      <c r="W19" s="752"/>
      <c r="X19" s="752"/>
      <c r="Y19" s="752"/>
      <c r="Z19" s="752"/>
      <c r="AA19" s="752"/>
      <c r="AB19" s="752"/>
      <c r="AC19" s="805"/>
    </row>
    <row r="20" ht="18" customHeight="1">
      <c r="B20" s="748" t="s">
        <v>1933</v>
      </c>
      <c r="C20" s="261"/>
      <c r="D20" s="671"/>
      <c r="E20" s="627"/>
      <c r="F20" s="627"/>
      <c r="G20" s="627"/>
      <c r="H20" s="627"/>
      <c r="I20" s="627"/>
      <c r="J20" s="627"/>
      <c r="K20" s="627"/>
      <c r="L20" s="627"/>
      <c r="M20" s="627"/>
      <c r="N20" s="627"/>
      <c r="O20" s="627"/>
      <c r="P20" s="627"/>
      <c r="Q20" s="627"/>
      <c r="R20" s="627"/>
      <c r="S20" s="627"/>
      <c r="T20" s="627"/>
      <c r="U20" s="627"/>
      <c r="V20" s="627" t="n">
        <v>0</v>
      </c>
      <c r="W20" s="752"/>
      <c r="X20" s="752"/>
      <c r="Y20" s="752"/>
      <c r="Z20" s="752"/>
      <c r="AA20" s="752"/>
      <c r="AB20" s="752"/>
      <c r="AC20" s="805"/>
    </row>
    <row r="21" ht="18" customHeight="1">
      <c r="A21" t="s">
        <v>1939</v>
      </c>
      <c r="B21" s="749" t="s">
        <v>49</v>
      </c>
      <c r="C21" s="261"/>
      <c r="D21" s="440" t="n">
        <f>'Provider Relief (expired)'!D11</f>
        <v>0</v>
      </c>
      <c r="E21" s="446" t="n">
        <f>'Provider Relief (expired)'!E11</f>
        <v>0</v>
      </c>
      <c r="F21" s="446" t="n">
        <f>'Provider Relief (expired)'!F11</f>
        <v>0</v>
      </c>
      <c r="G21" s="446" t="n">
        <f>'Provider Relief (expired)'!G11</f>
        <v>0</v>
      </c>
      <c r="H21" s="446" t="n">
        <f>'Provider Relief (expired)'!H11</f>
        <v>0</v>
      </c>
      <c r="I21" s="446" t="n">
        <f>'Provider Relief (expired)'!I11</f>
        <v>0</v>
      </c>
      <c r="J21" s="446" t="n">
        <f>'Provider Relief (expired)'!J11</f>
        <v>160.9</v>
      </c>
      <c r="K21" s="446" t="n">
        <f>'Provider Relief (expired)'!K11</f>
        <v>58.4</v>
      </c>
      <c r="L21" s="446" t="n">
        <f>'Provider Relief (expired)'!L11</f>
        <v>34.5</v>
      </c>
      <c r="M21" s="446" t="n">
        <f>'Provider Relief (expired)'!M11</f>
        <v>21.4</v>
      </c>
      <c r="N21" s="446" t="n">
        <f>'Provider Relief (expired)'!N11</f>
        <v>13.3</v>
      </c>
      <c r="O21" s="446" t="n">
        <f>'Provider Relief (expired)'!O11</f>
        <v>18.7</v>
      </c>
      <c r="P21" s="446" t="n">
        <f>'Provider Relief (expired)'!P11</f>
        <v>32.200000000000003</v>
      </c>
      <c r="Q21" s="446" t="n">
        <f>'Provider Relief (expired)'!Q11</f>
        <v>26.9</v>
      </c>
      <c r="R21" s="446" t="n">
        <f>'Provider Relief (expired)'!R11</f>
        <v>20</v>
      </c>
      <c r="S21" s="446" t="n">
        <f>'Provider Relief (expired)'!S11</f>
        <v>8.1</v>
      </c>
      <c r="T21" s="446" t="n">
        <f>'Provider Relief (expired)'!T11</f>
        <v>4.9000000000000004</v>
      </c>
      <c r="U21" s="446" t="n">
        <v>0</v>
      </c>
      <c r="V21" s="744" t="n">
        <v>0</v>
      </c>
      <c r="W21" s="752" t="n">
        <v>0</v>
      </c>
      <c r="X21" s="752" t="n">
        <v>0</v>
      </c>
      <c r="Y21" s="752" t="n">
        <v>0</v>
      </c>
      <c r="Z21" s="752" t="n">
        <v>0</v>
      </c>
      <c r="AA21" s="752" t="n">
        <v>0</v>
      </c>
      <c r="AB21" s="752" t="n">
        <v>0</v>
      </c>
      <c r="AC21" s="805" t="n">
        <v>0</v>
      </c>
    </row>
    <row r="22" ht="21.65" customHeight="1">
      <c r="B22" s="471" t="s">
        <v>471</v>
      </c>
      <c r="C22" s="261"/>
      <c r="D22" s="671"/>
      <c r="E22" s="627"/>
      <c r="F22" s="627"/>
      <c r="G22" s="627"/>
      <c r="H22" s="627"/>
      <c r="I22" s="627"/>
      <c r="J22" s="627" t="n">
        <f>'PPP (expired)'!J53</f>
        <v>57.2</v>
      </c>
      <c r="K22" s="627" t="n">
        <f>'PPP (expired)'!K53</f>
        <v>81.2</v>
      </c>
      <c r="L22" s="627" t="n">
        <f>'PPP (expired)'!L53</f>
        <v>24.4</v>
      </c>
      <c r="M22" s="627" t="n">
        <f>'PPP (expired)'!M53</f>
        <v>11.7</v>
      </c>
      <c r="N22" s="627" t="n">
        <f>'PPP (expired)'!N53</f>
        <v>28.5</v>
      </c>
      <c r="O22" s="627" t="n">
        <f>'PPP (expired)'!O53</f>
        <v>18.8</v>
      </c>
      <c r="P22" s="627" t="n">
        <f>'PPP (expired)'!P53</f>
        <v>1.6</v>
      </c>
      <c r="Q22" s="627" t="n">
        <f>'PPP (expired)'!Q53</f>
        <v>0</v>
      </c>
      <c r="R22" s="627" t="n">
        <f>'PPP (expired)'!R53</f>
        <v>0</v>
      </c>
      <c r="S22" s="627" t="n">
        <f>'PPP (expired)'!S53</f>
        <v>0</v>
      </c>
      <c r="T22" s="627" t="n">
        <f>'PPP (expired)'!T53</f>
        <v>0</v>
      </c>
      <c r="U22" s="627" t="n">
        <f>'PPP (expired)'!U53</f>
        <v>0</v>
      </c>
      <c r="V22" s="627" t="n">
        <f>'PPP (expired)'!V53</f>
        <v>0</v>
      </c>
      <c r="W22" s="752" t="n">
        <f>'PPP (expired)'!W53</f>
        <v>0</v>
      </c>
      <c r="X22" s="752" t="n">
        <f>'PPP (expired)'!X53</f>
        <v>0</v>
      </c>
      <c r="Y22" s="752" t="n">
        <f>'PPP (expired)'!Y53</f>
        <v>0</v>
      </c>
      <c r="Z22" s="752" t="n">
        <f>'PPP (expired)'!Z53</f>
        <v>0</v>
      </c>
      <c r="AA22" s="752" t="n">
        <f>'PPP (expired)'!AA53</f>
        <v>0</v>
      </c>
      <c r="AB22" s="752" t="n">
        <f>'PPP (expired)'!AB53</f>
        <v>0</v>
      </c>
      <c r="AC22" s="752" t="n">
        <f>'PPP (expired)'!AC53</f>
        <v>0</v>
      </c>
    </row>
    <row r="23" ht="22.4" customHeight="1">
      <c r="B23" s="471" t="s">
        <v>218</v>
      </c>
      <c r="C23" s="760"/>
      <c r="D23" s="440"/>
      <c r="E23" s="446"/>
      <c r="F23" s="446"/>
      <c r="G23" s="446"/>
      <c r="H23" s="446"/>
      <c r="I23" s="446"/>
      <c r="J23" s="446"/>
      <c r="K23" s="446"/>
      <c r="L23" s="446"/>
      <c r="M23" s="627" t="n">
        <f>'ARP Quarterly'!C4</f>
        <v>0</v>
      </c>
      <c r="N23" s="627" t="n">
        <f>'ARP Quarterly'!D4</f>
        <v>0</v>
      </c>
      <c r="O23" s="627" t="n">
        <f>'ARP Quarterly'!E4</f>
        <v>3.1040000000000418</v>
      </c>
      <c r="P23" s="627" t="n">
        <f>'ARP Quarterly'!F4</f>
        <v>19.719000000000005</v>
      </c>
      <c r="Q23" s="627" t="n">
        <f>'ARP Quarterly'!G4</f>
        <v>19.719000000000005</v>
      </c>
      <c r="R23" s="627" t="n">
        <f>'ARP Quarterly'!H4</f>
        <v>19.719000000000005</v>
      </c>
      <c r="S23" s="627" t="n">
        <f>'ARP Quarterly'!I4</f>
        <v>19.719000000000005</v>
      </c>
      <c r="T23" s="627" t="n">
        <f>'ARP Quarterly'!J4</f>
        <v>1.4159999999999999</v>
      </c>
      <c r="U23" s="627" t="n">
        <f>'ARP Quarterly'!K4</f>
        <v>1.4159999999999999</v>
      </c>
      <c r="V23" s="627" t="n">
        <f>'ARP Quarterly'!L4</f>
        <v>1.4159999999999999</v>
      </c>
      <c r="W23" s="752" t="n">
        <f>'ARP Quarterly'!M4</f>
        <v>1.4159999999999999</v>
      </c>
      <c r="X23" s="752" t="n">
        <f>'ARP Quarterly'!N4</f>
        <v>1.4790000000000001</v>
      </c>
      <c r="Y23" s="752" t="n">
        <f>'ARP Quarterly'!O4</f>
        <v>1.4790000000000001</v>
      </c>
      <c r="Z23" s="752" t="n">
        <f>'ARP Quarterly'!P4</f>
        <v>1.4790000000000001</v>
      </c>
      <c r="AA23" s="752" t="n">
        <f>'ARP Quarterly'!Q4</f>
        <v>1.4790000000000001</v>
      </c>
      <c r="AB23" s="752" t="n">
        <f>'ARP Quarterly'!R4</f>
        <v>1.63</v>
      </c>
      <c r="AC23" s="752" t="n">
        <f>'ARP Quarterly'!S4</f>
        <v>1.63</v>
      </c>
      <c r="AE23" s="760"/>
      <c r="AF23" s="760"/>
      <c r="AG23" s="760"/>
      <c r="AH23" s="760"/>
      <c r="AI23" s="760"/>
      <c r="AJ23" s="760"/>
      <c r="AK23" s="760"/>
      <c r="AL23" s="760"/>
      <c r="AM23" s="760"/>
      <c r="AN23" s="760"/>
      <c r="AO23" s="760"/>
      <c r="AP23" s="760"/>
      <c r="AQ23" s="760"/>
      <c r="AR23" s="760"/>
      <c r="AS23" s="760"/>
      <c r="AT23" s="760"/>
      <c r="AU23" s="760"/>
      <c r="AV23" s="760"/>
      <c r="AW23" s="760"/>
      <c r="AX23" s="760"/>
      <c r="AY23" s="760"/>
      <c r="AZ23" s="760"/>
      <c r="BA23" s="760"/>
      <c r="BB23" s="760"/>
      <c r="BC23" s="760"/>
      <c r="BD23" s="760"/>
      <c r="BE23" s="760"/>
      <c r="BF23" s="760"/>
      <c r="BG23" s="760"/>
      <c r="BH23" s="760"/>
      <c r="BI23" s="760"/>
      <c r="BJ23" s="760"/>
      <c r="BK23" s="760"/>
      <c r="BL23" s="760"/>
      <c r="BM23" s="760"/>
      <c r="BN23" s="760"/>
      <c r="BO23" s="760"/>
      <c r="BP23" s="760"/>
      <c r="BQ23" s="760"/>
      <c r="BR23" s="760"/>
      <c r="BS23" s="760"/>
      <c r="BT23" s="760"/>
      <c r="BU23" s="760"/>
      <c r="BV23" s="760"/>
      <c r="BW23" s="760"/>
      <c r="BX23" s="760"/>
      <c r="BY23" s="760"/>
      <c r="BZ23" s="760"/>
      <c r="CA23" s="760"/>
      <c r="CB23" s="760"/>
      <c r="CC23" s="760"/>
      <c r="CD23" s="760"/>
      <c r="CE23" s="760"/>
      <c r="CF23" s="760"/>
      <c r="CG23" s="760"/>
      <c r="CH23" s="760"/>
      <c r="CI23" s="760"/>
      <c r="CJ23" s="760"/>
      <c r="CK23" s="760"/>
      <c r="CL23" s="760"/>
      <c r="CM23" s="760"/>
      <c r="CN23" s="760"/>
      <c r="CO23" s="760"/>
      <c r="CP23" s="760"/>
      <c r="CQ23" s="760"/>
      <c r="CR23" s="760"/>
      <c r="CS23" s="760"/>
      <c r="CT23" s="760"/>
      <c r="CU23" s="760"/>
      <c r="CV23" s="760"/>
      <c r="CW23" s="760"/>
    </row>
    <row r="24" ht="36.65" customHeight="1">
      <c r="B24" s="269" t="s">
        <v>1439</v>
      </c>
      <c r="C24" s="261"/>
      <c r="D24" s="671" t="n">
        <f>D85</f>
        <v>0</v>
      </c>
      <c r="E24" s="627" t="n">
        <f t="shared" ref="E24:AC24" si="1">E85</f>
        <v>0</v>
      </c>
      <c r="F24" s="627" t="n">
        <f t="shared" si="1"/>
        <v>0</v>
      </c>
      <c r="G24" s="627" t="n">
        <f t="shared" si="1"/>
        <v>0</v>
      </c>
      <c r="H24" s="627" t="n">
        <f t="shared" si="1"/>
        <v>0</v>
      </c>
      <c r="I24" s="627" t="n">
        <f t="shared" si="1"/>
        <v>5.0234999999999914</v>
      </c>
      <c r="J24" s="627" t="n">
        <f t="shared" si="1"/>
        <v>45.406499999999987</v>
      </c>
      <c r="K24" s="627" t="n">
        <f t="shared" si="1"/>
        <v>50.178499999999993</v>
      </c>
      <c r="L24" s="627" t="n">
        <f t="shared" si="1"/>
        <v>60.014499999999991</v>
      </c>
      <c r="M24" s="627" t="n">
        <f t="shared" si="1"/>
        <v>86.04249999999999</v>
      </c>
      <c r="N24" s="627" t="n">
        <f t="shared" si="1"/>
        <v>100.69149999999999</v>
      </c>
      <c r="O24" s="627" t="n">
        <f t="shared" si="1"/>
        <v>95.460499999999996</v>
      </c>
      <c r="P24" s="627" t="n">
        <f t="shared" si="1"/>
        <v>100.72550000000001</v>
      </c>
      <c r="Q24" s="627" t="n">
        <f t="shared" si="1"/>
        <v>80.643499999999989</v>
      </c>
      <c r="R24" s="627" t="n">
        <f t="shared" si="1"/>
        <v>63.702499999999993</v>
      </c>
      <c r="S24" s="627" t="n">
        <f t="shared" si="1"/>
        <v>56.879499999999986</v>
      </c>
      <c r="T24" s="627" t="n">
        <f t="shared" si="1"/>
        <v>71.822499999999991</v>
      </c>
      <c r="U24" s="627" t="n">
        <f t="shared" si="1"/>
        <v>65.127499999999998</v>
      </c>
      <c r="V24" s="627" t="n">
        <f t="shared" si="1"/>
        <v>37.745499999999986</v>
      </c>
      <c r="W24" s="752" t="n">
        <f t="shared" si="1"/>
        <v>37.745499999999986</v>
      </c>
      <c r="X24" s="752" t="n">
        <f t="shared" si="1"/>
        <v>37.745499999999986</v>
      </c>
      <c r="Y24" s="752" t="n">
        <f t="shared" si="1"/>
        <v>37.745499999999986</v>
      </c>
      <c r="Z24" s="752" t="n">
        <f t="shared" si="1"/>
        <v>37.745499999999986</v>
      </c>
      <c r="AA24" s="752" t="n">
        <f t="shared" si="1"/>
        <v>37.745499999999986</v>
      </c>
      <c r="AB24" s="752" t="n">
        <f t="shared" si="1"/>
        <v>37.745499999999986</v>
      </c>
      <c r="AC24" s="752" t="n">
        <f t="shared" si="1"/>
        <v>37.745499999999986</v>
      </c>
      <c r="AE24" s="261"/>
      <c r="AF24" s="261"/>
      <c r="AG24" s="261"/>
      <c r="AH24" s="261"/>
      <c r="AI24" s="261"/>
      <c r="AJ24" s="261"/>
      <c r="AK24" s="261"/>
      <c r="AL24" s="261"/>
      <c r="AM24" s="261"/>
      <c r="AN24" s="261"/>
      <c r="AO24" s="261"/>
      <c r="AP24" s="261"/>
      <c r="AQ24" s="261"/>
      <c r="AR24" s="261"/>
      <c r="AS24" s="261"/>
      <c r="AT24" s="261"/>
      <c r="AU24" s="261"/>
      <c r="AV24" s="261"/>
      <c r="AW24" s="261"/>
      <c r="AX24" s="261"/>
      <c r="AY24" s="261"/>
      <c r="AZ24" s="261"/>
      <c r="BA24" s="261"/>
      <c r="BB24" s="261"/>
      <c r="BC24" s="261"/>
      <c r="BD24" s="261"/>
      <c r="BE24" s="261"/>
      <c r="BF24" s="261"/>
      <c r="BG24" s="261"/>
      <c r="BH24" s="261"/>
      <c r="BI24" s="261"/>
      <c r="BJ24" s="261"/>
      <c r="BK24" s="261"/>
      <c r="BL24" s="261"/>
      <c r="BM24" s="261"/>
      <c r="BN24" s="261"/>
      <c r="BO24" s="261"/>
      <c r="BP24" s="261"/>
      <c r="BQ24" s="261"/>
      <c r="BR24" s="261"/>
      <c r="BS24" s="261"/>
      <c r="BT24" s="261"/>
      <c r="BU24" s="261"/>
      <c r="BV24" s="261"/>
      <c r="BW24" s="261"/>
      <c r="BX24" s="261"/>
      <c r="BY24" s="261"/>
      <c r="BZ24" s="261"/>
      <c r="CA24" s="261"/>
      <c r="CB24" s="261"/>
      <c r="CC24" s="261"/>
      <c r="CD24" s="261"/>
      <c r="CE24" s="261"/>
      <c r="CF24" s="261"/>
      <c r="CG24" s="261"/>
      <c r="CH24" s="261"/>
      <c r="CI24" s="261"/>
      <c r="CJ24" s="261"/>
      <c r="CK24" s="261"/>
      <c r="CL24" s="261"/>
      <c r="CM24" s="261"/>
      <c r="CN24" s="261"/>
      <c r="CO24" s="261"/>
      <c r="CP24" s="261"/>
      <c r="CQ24" s="261"/>
      <c r="CR24" s="261"/>
      <c r="CS24" s="261"/>
      <c r="CT24" s="261"/>
      <c r="CU24" s="261"/>
      <c r="CV24" s="261"/>
    </row>
    <row r="25" ht="17.149999999999999" customHeight="1">
      <c r="A25" t="s">
        <v>1942</v>
      </c>
      <c r="B25" s="826" t="s">
        <v>468</v>
      </c>
      <c r="C25" s="261" t="s">
        <v>469</v>
      </c>
      <c r="D25" s="627" t="n">
        <f>'Haver Pivoted'!GO31</f>
        <v>2224.3000000000002</v>
      </c>
      <c r="E25" s="627" t="n">
        <f>'Haver Pivoted'!GP31</f>
        <v>2303.4</v>
      </c>
      <c r="F25" s="627" t="n">
        <f>'Haver Pivoted'!GQ31</f>
        <v>2319.4</v>
      </c>
      <c r="G25" s="627" t="n">
        <f>'Haver Pivoted'!GR31</f>
        <v>2333.8000000000002</v>
      </c>
      <c r="H25" s="627" t="n">
        <f>'Haver Pivoted'!GS31</f>
        <v>2346.4</v>
      </c>
      <c r="I25" s="627" t="n">
        <f>'Haver Pivoted'!GT31</f>
        <v>2407.5</v>
      </c>
      <c r="J25" s="627" t="n">
        <f>'Haver Pivoted'!GU31</f>
        <v>4698.7</v>
      </c>
      <c r="K25" s="627" t="n">
        <f>'Haver Pivoted'!GV31</f>
        <v>3492.4</v>
      </c>
      <c r="L25" s="627" t="n">
        <f>'Haver Pivoted'!GW31</f>
        <v>2881.6</v>
      </c>
      <c r="M25" s="627" t="n">
        <f>'Haver Pivoted'!GX31</f>
        <v>5094.8</v>
      </c>
      <c r="N25" s="627" t="n">
        <f>'Haver Pivoted'!GY31</f>
        <v>3395.6</v>
      </c>
      <c r="O25" s="627" t="n">
        <f>'Haver Pivoted'!GZ31</f>
        <v>3146.3</v>
      </c>
      <c r="P25" s="627" t="n">
        <f>'Haver Pivoted'!HA31</f>
        <v>2937.4</v>
      </c>
      <c r="Q25" s="627" t="n">
        <f>'Haver Pivoted'!HB31</f>
        <v>2863</v>
      </c>
      <c r="R25" s="627" t="n">
        <f>'Haver Pivoted'!HC31</f>
        <v>2846.5</v>
      </c>
      <c r="S25" s="627" t="n">
        <f>'Haver Pivoted'!HD31</f>
        <v>2840.1</v>
      </c>
      <c r="T25" s="627" t="n">
        <f>'Haver Pivoted'!HE31</f>
        <v>2882.8</v>
      </c>
      <c r="U25" s="627" t="n">
        <f>'Haver Pivoted'!HF31</f>
        <v>2963</v>
      </c>
      <c r="V25" s="627" t="n">
        <f>'Haver Pivoted'!HG31</f>
        <v>2952.8</v>
      </c>
      <c r="W25" s="752"/>
      <c r="X25" s="752"/>
      <c r="Y25" s="752"/>
      <c r="Z25" s="752"/>
      <c r="AA25" s="752"/>
      <c r="AB25" s="752"/>
      <c r="AC25" s="752"/>
    </row>
    <row r="26" ht="17.149999999999999" customHeight="1">
      <c r="B26" s="290" t="s">
        <v>1941</v>
      </c>
      <c r="C26" s="261"/>
      <c r="D26" s="627" t="n">
        <f>D27+D28</f>
        <v>813.09999999999991</v>
      </c>
      <c r="E26" s="627" t="n">
        <f t="shared" ref="E26:V26" si="2">E27+E28</f>
        <v>832</v>
      </c>
      <c r="F26" s="627" t="n">
        <f t="shared" si="2"/>
        <v>842.69999999999993</v>
      </c>
      <c r="G26" s="627" t="n">
        <f t="shared" si="2"/>
        <v>850.1</v>
      </c>
      <c r="H26" s="627" t="n">
        <f t="shared" si="2"/>
        <v>854</v>
      </c>
      <c r="I26" s="627" t="n">
        <f t="shared" si="2"/>
        <v>871.02350000000001</v>
      </c>
      <c r="J26" s="627" t="n">
        <f t="shared" si="2"/>
        <v>3026.2065000000002</v>
      </c>
      <c r="K26" s="627" t="n">
        <f t="shared" si="2"/>
        <v>1792.1784999999998</v>
      </c>
      <c r="L26" s="627" t="n">
        <f t="shared" si="2"/>
        <v>1265.6145000000001</v>
      </c>
      <c r="M26" s="627" t="n">
        <f>M27+M28</f>
        <v>3479.6424999999999</v>
      </c>
      <c r="N26" s="627" t="n">
        <f t="shared" si="2"/>
        <v>1777.6915000000001</v>
      </c>
      <c r="O26" s="627" t="n">
        <f t="shared" si="2"/>
        <v>1509.7978333333328</v>
      </c>
      <c r="P26" s="627" t="n">
        <f t="shared" si="2"/>
        <v>1293.177833333333</v>
      </c>
      <c r="Q26" s="627" t="n">
        <f t="shared" si="2"/>
        <v>1126.2625</v>
      </c>
      <c r="R26" s="627" t="n">
        <f t="shared" si="2"/>
        <v>1108.1215</v>
      </c>
      <c r="S26" s="627" t="n">
        <f t="shared" si="2"/>
        <v>1109.6985</v>
      </c>
      <c r="T26" s="627" t="n">
        <f t="shared" si="2"/>
        <v>1129.5384999999999</v>
      </c>
      <c r="U26" s="627" t="n">
        <f t="shared" si="2"/>
        <v>1083.8434999999999</v>
      </c>
      <c r="V26" s="627" t="n">
        <f t="shared" si="2"/>
        <v>1063.5614999999998</v>
      </c>
      <c r="W26" s="752" t="n">
        <f>W27+W28</f>
        <v>39.161499999999982</v>
      </c>
      <c r="X26" s="752" t="n">
        <f t="shared" ref="X26" si="3">X27+X28</f>
        <v>39.224499999999985</v>
      </c>
      <c r="Y26" s="752" t="n">
        <f t="shared" ref="Y26" si="4">Y27+Y28</f>
        <v>39.224499999999985</v>
      </c>
      <c r="Z26" s="752" t="n">
        <f t="shared" ref="Z26" si="5">Z27+Z28</f>
        <v>39.224499999999985</v>
      </c>
      <c r="AA26" s="752" t="n">
        <f t="shared" ref="AA26" si="6">AA27+AA28</f>
        <v>39.224499999999985</v>
      </c>
      <c r="AB26" s="752" t="n">
        <f t="shared" ref="AB26" si="7">AB27+AB28</f>
        <v>39.375499999999988</v>
      </c>
      <c r="AC26" s="752" t="n">
        <f t="shared" ref="AC26" si="8">AC27+AC28</f>
        <v>39.375499999999988</v>
      </c>
    </row>
    <row r="27" ht="17.149999999999999" customHeight="1">
      <c r="B27" s="462" t="s">
        <v>1940</v>
      </c>
      <c r="C27" s="261"/>
      <c r="D27" s="671" t="n">
        <f t="shared" ref="D27:V27" si="9">D13+D14+D17</f>
        <v>813.09999999999991</v>
      </c>
      <c r="E27" s="627" t="n">
        <f t="shared" si="9"/>
        <v>832</v>
      </c>
      <c r="F27" s="627" t="n">
        <f t="shared" si="9"/>
        <v>842.69999999999993</v>
      </c>
      <c r="G27" s="627" t="n">
        <f t="shared" si="9"/>
        <v>850.1</v>
      </c>
      <c r="H27" s="627" t="n">
        <f t="shared" si="9"/>
        <v>854</v>
      </c>
      <c r="I27" s="627" t="n">
        <f t="shared" si="9"/>
        <v>866</v>
      </c>
      <c r="J27" s="627" t="n">
        <f t="shared" si="9"/>
        <v>1845.5</v>
      </c>
      <c r="K27" s="627" t="n">
        <f t="shared" si="9"/>
        <v>1645.1999999999998</v>
      </c>
      <c r="L27" s="627" t="n">
        <f t="shared" si="9"/>
        <v>1176.2</v>
      </c>
      <c r="M27" s="627" t="n">
        <f t="shared" si="9"/>
        <v>1448.2</v>
      </c>
      <c r="N27" s="627" t="n">
        <f t="shared" si="9"/>
        <v>1358.4</v>
      </c>
      <c r="O27" s="627" t="n">
        <f t="shared" si="9"/>
        <v>1353.5333333333328</v>
      </c>
      <c r="P27" s="627" t="n">
        <f t="shared" si="9"/>
        <v>1156.9333333333329</v>
      </c>
      <c r="Q27" s="627" t="n">
        <f t="shared" si="9"/>
        <v>1025.9000000000001</v>
      </c>
      <c r="R27" s="627" t="n">
        <f t="shared" si="9"/>
        <v>1024.7</v>
      </c>
      <c r="S27" s="627" t="n">
        <f t="shared" si="9"/>
        <v>1033.0999999999999</v>
      </c>
      <c r="T27" s="627" t="n">
        <f t="shared" si="9"/>
        <v>1056.3</v>
      </c>
      <c r="U27" s="627" t="n">
        <f t="shared" si="9"/>
        <v>1017.3</v>
      </c>
      <c r="V27" s="627" t="n">
        <f t="shared" si="9"/>
        <v>1024.3999999999999</v>
      </c>
      <c r="W27" s="752"/>
      <c r="X27" s="752"/>
      <c r="Y27" s="752"/>
      <c r="Z27" s="752"/>
      <c r="AA27" s="752"/>
      <c r="AB27" s="752"/>
      <c r="AC27" s="805"/>
    </row>
    <row r="28" ht="28.5" customHeight="1">
      <c r="B28" s="462" t="s">
        <v>1937</v>
      </c>
      <c r="C28" s="261"/>
      <c r="D28" s="440" t="n">
        <f t="shared" ref="D28:AC28" si="10">D18+D23+D24+D22</f>
        <v>0</v>
      </c>
      <c r="E28" s="446" t="n">
        <f t="shared" si="10"/>
        <v>0</v>
      </c>
      <c r="F28" s="446" t="n">
        <f t="shared" si="10"/>
        <v>0</v>
      </c>
      <c r="G28" s="446" t="n">
        <f t="shared" si="10"/>
        <v>0</v>
      </c>
      <c r="H28" s="446" t="n">
        <f t="shared" si="10"/>
        <v>0</v>
      </c>
      <c r="I28" s="446" t="n">
        <f t="shared" si="10"/>
        <v>5.0234999999999914</v>
      </c>
      <c r="J28" s="446" t="n">
        <f t="shared" si="10"/>
        <v>1180.7065</v>
      </c>
      <c r="K28" s="446" t="n">
        <f t="shared" si="10"/>
        <v>146.9785</v>
      </c>
      <c r="L28" s="446" t="n">
        <f t="shared" si="10"/>
        <v>89.414500000000004</v>
      </c>
      <c r="M28" s="446" t="n">
        <f t="shared" si="10"/>
        <v>2031.4424999999999</v>
      </c>
      <c r="N28" s="446" t="n">
        <f t="shared" si="10"/>
        <v>419.29150000000004</v>
      </c>
      <c r="O28" s="446" t="n">
        <f t="shared" si="10"/>
        <v>156.26450000000006</v>
      </c>
      <c r="P28" s="446" t="n">
        <f t="shared" si="10"/>
        <v>136.24450000000002</v>
      </c>
      <c r="Q28" s="446" t="n">
        <f t="shared" si="10"/>
        <v>100.3625</v>
      </c>
      <c r="R28" s="446" t="n">
        <f t="shared" si="10"/>
        <v>83.421499999999995</v>
      </c>
      <c r="S28" s="446" t="n">
        <f t="shared" si="10"/>
        <v>76.598499999999987</v>
      </c>
      <c r="T28" s="446" t="n">
        <f t="shared" si="10"/>
        <v>73.238499999999988</v>
      </c>
      <c r="U28" s="446" t="n">
        <f t="shared" si="10"/>
        <v>66.543499999999995</v>
      </c>
      <c r="V28" s="446" t="n">
        <f t="shared" si="10"/>
        <v>39.161499999999982</v>
      </c>
      <c r="W28" s="383" t="n">
        <f t="shared" si="10"/>
        <v>39.161499999999982</v>
      </c>
      <c r="X28" s="383" t="n">
        <f t="shared" si="10"/>
        <v>39.224499999999985</v>
      </c>
      <c r="Y28" s="383" t="n">
        <f t="shared" si="10"/>
        <v>39.224499999999985</v>
      </c>
      <c r="Z28" s="383" t="n">
        <f t="shared" si="10"/>
        <v>39.224499999999985</v>
      </c>
      <c r="AA28" s="383" t="n">
        <f t="shared" si="10"/>
        <v>39.224499999999985</v>
      </c>
      <c r="AB28" s="383" t="n">
        <f t="shared" si="10"/>
        <v>39.375499999999988</v>
      </c>
      <c r="AC28" s="383" t="n">
        <f t="shared" si="10"/>
        <v>39.375499999999988</v>
      </c>
    </row>
    <row r="29">
      <c r="B29" s="471" t="s">
        <v>1943</v>
      </c>
      <c r="C29" s="261"/>
      <c r="D29" s="446" t="n">
        <f>D25-D26</f>
        <v>1411.2000000000003</v>
      </c>
      <c r="E29" s="446" t="n">
        <f t="shared" ref="E29:V29" si="11">E25-E26</f>
        <v>1471.4</v>
      </c>
      <c r="F29" s="446" t="n">
        <f t="shared" si="11"/>
        <v>1476.7000000000003</v>
      </c>
      <c r="G29" s="446" t="n">
        <f t="shared" si="11"/>
        <v>1483.7000000000003</v>
      </c>
      <c r="H29" s="446" t="n">
        <f t="shared" si="11"/>
        <v>1492.4</v>
      </c>
      <c r="I29" s="446" t="n">
        <f t="shared" si="11"/>
        <v>1536.4765</v>
      </c>
      <c r="J29" s="446" t="n">
        <f t="shared" si="11"/>
        <v>1672.4934999999996</v>
      </c>
      <c r="K29" s="446" t="n">
        <f t="shared" si="11"/>
        <v>1700.2215000000003</v>
      </c>
      <c r="L29" s="446" t="n">
        <f t="shared" si="11"/>
        <v>1615.9854999999998</v>
      </c>
      <c r="M29" s="446" t="n">
        <f t="shared" si="11"/>
        <v>1615.1575000000003</v>
      </c>
      <c r="N29" s="446" t="n">
        <f t="shared" si="11"/>
        <v>1617.9084999999998</v>
      </c>
      <c r="O29" s="446" t="n">
        <f t="shared" si="11"/>
        <v>1636.5021666666673</v>
      </c>
      <c r="P29" s="446" t="n">
        <f t="shared" si="11"/>
        <v>1644.2221666666671</v>
      </c>
      <c r="Q29" s="446" t="n">
        <f t="shared" si="11"/>
        <v>1736.7375</v>
      </c>
      <c r="R29" s="446" t="n">
        <f t="shared" si="11"/>
        <v>1738.3785</v>
      </c>
      <c r="S29" s="446" t="n">
        <f t="shared" si="11"/>
        <v>1730.4014999999999</v>
      </c>
      <c r="T29" s="446" t="n">
        <f t="shared" si="11"/>
        <v>1753.2615000000003</v>
      </c>
      <c r="U29" s="446" t="n">
        <f t="shared" si="11"/>
        <v>1879.1565000000001</v>
      </c>
      <c r="V29" s="446" t="n">
        <f t="shared" si="11"/>
        <v>1889.2385000000004</v>
      </c>
      <c r="W29" s="383"/>
      <c r="X29" s="383"/>
      <c r="Y29" s="383"/>
      <c r="Z29" s="383"/>
      <c r="AA29" s="383"/>
      <c r="AB29" s="383"/>
      <c r="AC29" s="383"/>
    </row>
    <row r="30" ht="18" customHeight="1">
      <c r="B30" s="510" t="s">
        <v>1934</v>
      </c>
      <c r="C30" s="261"/>
      <c r="D30" s="299"/>
      <c r="E30" s="274"/>
      <c r="F30" s="274"/>
      <c r="G30" s="274"/>
      <c r="H30" s="274"/>
      <c r="I30" s="274"/>
      <c r="J30" s="274"/>
      <c r="K30" s="274"/>
      <c r="L30" s="274"/>
      <c r="M30" s="274"/>
      <c r="N30" s="274"/>
      <c r="O30" s="274"/>
      <c r="P30" s="274"/>
      <c r="Q30" s="274"/>
      <c r="R30" s="274"/>
      <c r="S30" s="274"/>
      <c r="T30" s="274"/>
      <c r="U30" s="274"/>
      <c r="V30" s="627"/>
      <c r="W30" s="752"/>
      <c r="X30" s="752"/>
      <c r="Y30" s="752"/>
      <c r="Z30" s="752"/>
      <c r="AA30" s="752"/>
      <c r="AB30" s="752"/>
      <c r="AC30" s="805"/>
    </row>
    <row r="31" ht="18" customHeight="1">
      <c r="B31" s="510" t="s">
        <v>1935</v>
      </c>
      <c r="C31" s="261"/>
      <c r="D31" s="299"/>
      <c r="E31" s="274"/>
      <c r="F31" s="274"/>
      <c r="G31" s="274"/>
      <c r="H31" s="274"/>
      <c r="I31" s="274"/>
      <c r="J31" s="274"/>
      <c r="K31" s="274"/>
      <c r="L31" s="274"/>
      <c r="M31" s="274"/>
      <c r="N31" s="274"/>
      <c r="O31" s="274"/>
      <c r="P31" s="274"/>
      <c r="Q31" s="274"/>
      <c r="R31" s="274"/>
      <c r="S31" s="274"/>
      <c r="T31" s="274"/>
      <c r="U31" s="274"/>
      <c r="V31" s="627"/>
      <c r="W31" s="752"/>
      <c r="X31" s="752"/>
      <c r="Y31" s="752"/>
      <c r="Z31" s="752"/>
      <c r="AA31" s="752"/>
      <c r="AB31" s="752"/>
      <c r="AC31" s="805"/>
    </row>
    <row r="32" ht="20.149999999999999" customHeight="1">
      <c r="B32" s="293" t="s">
        <v>473</v>
      </c>
      <c r="C32" s="288"/>
      <c r="D32" s="807"/>
      <c r="E32" s="709"/>
      <c r="F32" s="709"/>
      <c r="G32" s="709"/>
      <c r="H32" s="631"/>
      <c r="I32" s="631"/>
      <c r="J32" s="631"/>
      <c r="K32" s="631"/>
      <c r="L32" s="631"/>
      <c r="M32" s="631" t="n">
        <f>'ARP Quarterly'!C5</f>
        <v>0</v>
      </c>
      <c r="N32" s="631" t="n">
        <f>'ARP Quarterly'!D5</f>
        <v>33.921840000000024</v>
      </c>
      <c r="O32" s="631" t="n">
        <f>'ARP Quarterly'!E5</f>
        <v>44.966160000000031</v>
      </c>
      <c r="P32" s="631" t="n">
        <f>'ARP Quarterly'!F5</f>
        <v>52.756999999999998</v>
      </c>
      <c r="Q32" s="631" t="n">
        <f>'ARP Quarterly'!G5</f>
        <v>52.756999999999998</v>
      </c>
      <c r="R32" s="631" t="n">
        <f>'ARP Quarterly'!H5</f>
        <v>52.756999999999998</v>
      </c>
      <c r="S32" s="631" t="n">
        <f>'ARP Quarterly'!I5</f>
        <v>52.756999999999998</v>
      </c>
      <c r="T32" s="631" t="n">
        <v>30</v>
      </c>
      <c r="U32" s="631" t="n">
        <f>'ARP Quarterly'!K5</f>
        <v>12</v>
      </c>
      <c r="V32" s="745" t="n">
        <f>'ARP Quarterly'!L5</f>
        <v>12</v>
      </c>
      <c r="W32" s="626" t="n">
        <f>'ARP Quarterly'!M5</f>
        <v>12</v>
      </c>
      <c r="X32" s="626" t="n">
        <f>'ARP Quarterly'!N5</f>
        <v>4.2219999999999995</v>
      </c>
      <c r="Y32" s="626" t="n">
        <f>'ARP Quarterly'!O5</f>
        <v>4.2219999999999995</v>
      </c>
      <c r="Z32" s="626" t="n">
        <f>'ARP Quarterly'!P5</f>
        <v>4.2219999999999995</v>
      </c>
      <c r="AA32" s="626" t="n">
        <f>'ARP Quarterly'!Q5</f>
        <v>4.2219999999999995</v>
      </c>
      <c r="AB32" s="626" t="n">
        <f>'ARP Quarterly'!R5</f>
        <v>2.3719999999999999</v>
      </c>
      <c r="AC32" s="770" t="n">
        <f>'ARP Quarterly'!S5</f>
        <v>2.3719999999999999</v>
      </c>
    </row>
    <row r="33" ht="22.4" customHeight="1">
      <c r="B33" s="269" t="s">
        <v>218</v>
      </c>
      <c r="C33" s="760"/>
      <c r="D33" s="299"/>
      <c r="E33" s="274"/>
      <c r="F33" s="274"/>
      <c r="G33" s="274"/>
      <c r="H33" s="274"/>
      <c r="I33" s="274"/>
      <c r="J33" s="274"/>
      <c r="K33" s="274"/>
      <c r="L33" s="274"/>
      <c r="M33" s="627" t="n">
        <f>'ARP Quarterly'!C4</f>
        <v>0</v>
      </c>
      <c r="N33" s="627" t="n">
        <f>'ARP Quarterly'!D4</f>
        <v>0</v>
      </c>
      <c r="O33" s="627" t="n">
        <f>'ARP Quarterly'!E4</f>
        <v>3.1040000000000418</v>
      </c>
      <c r="P33" s="627" t="n">
        <f>'ARP Quarterly'!F4</f>
        <v>19.719000000000005</v>
      </c>
      <c r="Q33" s="627" t="n">
        <f>'ARP Quarterly'!G4</f>
        <v>19.719000000000005</v>
      </c>
      <c r="R33" s="627" t="n">
        <f>'ARP Quarterly'!H4</f>
        <v>19.719000000000005</v>
      </c>
      <c r="S33" s="627" t="n">
        <f>'ARP Quarterly'!I4</f>
        <v>19.719000000000005</v>
      </c>
      <c r="T33" s="627" t="n">
        <f>'ARP Quarterly'!J4</f>
        <v>1.4159999999999999</v>
      </c>
      <c r="U33" s="627" t="n">
        <f>'ARP Quarterly'!K4</f>
        <v>1.4159999999999999</v>
      </c>
      <c r="V33" s="627" t="n">
        <f>'ARP Quarterly'!L4</f>
        <v>1.4159999999999999</v>
      </c>
      <c r="W33" s="752" t="n">
        <f>'ARP Quarterly'!M4</f>
        <v>1.4159999999999999</v>
      </c>
      <c r="X33" s="752" t="n">
        <f>'ARP Quarterly'!N4</f>
        <v>1.4790000000000001</v>
      </c>
      <c r="Y33" s="752" t="n">
        <f>'ARP Quarterly'!O4</f>
        <v>1.4790000000000001</v>
      </c>
      <c r="Z33" s="752" t="n">
        <f>'ARP Quarterly'!P4</f>
        <v>1.4790000000000001</v>
      </c>
      <c r="AA33" s="752" t="n">
        <f>'ARP Quarterly'!Q4</f>
        <v>1.4790000000000001</v>
      </c>
      <c r="AB33" s="752" t="n">
        <f>'ARP Quarterly'!R4</f>
        <v>1.63</v>
      </c>
      <c r="AC33" s="805" t="n">
        <f>'ARP Quarterly'!S4</f>
        <v>1.63</v>
      </c>
      <c r="AE33" s="760"/>
      <c r="AF33" s="760"/>
      <c r="AG33" s="760"/>
      <c r="AH33" s="760"/>
      <c r="AI33" s="760"/>
      <c r="AJ33" s="760"/>
      <c r="AK33" s="760"/>
      <c r="AL33" s="760"/>
      <c r="AM33" s="760"/>
      <c r="AN33" s="760"/>
      <c r="AO33" s="760"/>
      <c r="AP33" s="760"/>
      <c r="AQ33" s="760"/>
      <c r="AR33" s="760"/>
      <c r="AS33" s="760"/>
      <c r="AT33" s="760"/>
      <c r="AU33" s="760"/>
      <c r="AV33" s="760"/>
      <c r="AW33" s="760"/>
      <c r="AX33" s="760"/>
      <c r="AY33" s="760"/>
      <c r="AZ33" s="760"/>
      <c r="BA33" s="760"/>
      <c r="BB33" s="760"/>
      <c r="BC33" s="760"/>
      <c r="BD33" s="760"/>
      <c r="BE33" s="760"/>
      <c r="BF33" s="760"/>
      <c r="BG33" s="760"/>
      <c r="BH33" s="760"/>
      <c r="BI33" s="760"/>
      <c r="BJ33" s="760"/>
      <c r="BK33" s="760"/>
      <c r="BL33" s="760"/>
      <c r="BM33" s="760"/>
      <c r="BN33" s="760"/>
      <c r="BO33" s="760"/>
      <c r="BP33" s="760"/>
      <c r="BQ33" s="760"/>
      <c r="BR33" s="760"/>
      <c r="BS33" s="760"/>
      <c r="BT33" s="760"/>
      <c r="BU33" s="760"/>
      <c r="BV33" s="760"/>
      <c r="BW33" s="760"/>
      <c r="BX33" s="760"/>
      <c r="BY33" s="760"/>
      <c r="BZ33" s="760"/>
      <c r="CA33" s="760"/>
      <c r="CB33" s="760"/>
      <c r="CC33" s="760"/>
      <c r="CD33" s="760"/>
      <c r="CE33" s="760"/>
      <c r="CF33" s="760"/>
      <c r="CG33" s="760"/>
      <c r="CH33" s="760"/>
      <c r="CI33" s="760"/>
      <c r="CJ33" s="760"/>
      <c r="CK33" s="760"/>
      <c r="CL33" s="760"/>
      <c r="CM33" s="760"/>
      <c r="CN33" s="760"/>
      <c r="CO33" s="760"/>
      <c r="CP33" s="760"/>
      <c r="CQ33" s="760"/>
      <c r="CR33" s="760"/>
      <c r="CS33" s="760"/>
      <c r="CT33" s="760"/>
      <c r="CU33" s="760"/>
      <c r="CV33" s="760"/>
      <c r="CW33" s="760"/>
    </row>
    <row r="34" ht="36.65" customHeight="1">
      <c r="B34" s="269" t="s">
        <v>1439</v>
      </c>
      <c r="C34" s="261"/>
      <c r="D34" s="300" t="n">
        <f>D85</f>
        <v>0</v>
      </c>
      <c r="E34" s="247" t="n">
        <f t="shared" ref="E34:AC34" si="12">E85</f>
        <v>0</v>
      </c>
      <c r="F34" s="247" t="n">
        <f t="shared" si="12"/>
        <v>0</v>
      </c>
      <c r="G34" s="247" t="n">
        <f t="shared" si="12"/>
        <v>0</v>
      </c>
      <c r="H34" s="247" t="n">
        <f t="shared" si="12"/>
        <v>0</v>
      </c>
      <c r="I34" s="627" t="n">
        <f t="shared" si="12"/>
        <v>5.0234999999999914</v>
      </c>
      <c r="J34" s="627" t="n">
        <f t="shared" si="12"/>
        <v>45.406499999999987</v>
      </c>
      <c r="K34" s="627" t="n">
        <f t="shared" si="12"/>
        <v>50.178499999999993</v>
      </c>
      <c r="L34" s="627" t="n">
        <f t="shared" si="12"/>
        <v>60.014499999999991</v>
      </c>
      <c r="M34" s="627" t="n">
        <f t="shared" si="12"/>
        <v>86.04249999999999</v>
      </c>
      <c r="N34" s="627" t="n">
        <f t="shared" si="12"/>
        <v>100.69149999999999</v>
      </c>
      <c r="O34" s="627" t="n">
        <f t="shared" si="12"/>
        <v>95.460499999999996</v>
      </c>
      <c r="P34" s="627" t="n">
        <f t="shared" si="12"/>
        <v>100.72550000000001</v>
      </c>
      <c r="Q34" s="627" t="n">
        <f t="shared" si="12"/>
        <v>80.643499999999989</v>
      </c>
      <c r="R34" s="627" t="n">
        <f t="shared" si="12"/>
        <v>63.702499999999993</v>
      </c>
      <c r="S34" s="627" t="n">
        <f t="shared" si="12"/>
        <v>56.879499999999986</v>
      </c>
      <c r="T34" s="627" t="n">
        <f t="shared" si="12"/>
        <v>71.822499999999991</v>
      </c>
      <c r="U34" s="627" t="n">
        <f t="shared" si="12"/>
        <v>65.127499999999998</v>
      </c>
      <c r="V34" s="627" t="n">
        <f>V85</f>
        <v>37.745499999999986</v>
      </c>
      <c r="W34" s="752" t="n">
        <f>W85</f>
        <v>37.745499999999986</v>
      </c>
      <c r="X34" s="752" t="n">
        <f t="shared" si="12"/>
        <v>37.745499999999986</v>
      </c>
      <c r="Y34" s="752" t="n">
        <f t="shared" si="12"/>
        <v>37.745499999999986</v>
      </c>
      <c r="Z34" s="752" t="n">
        <f t="shared" si="12"/>
        <v>37.745499999999986</v>
      </c>
      <c r="AA34" s="752" t="n">
        <f t="shared" si="12"/>
        <v>37.745499999999986</v>
      </c>
      <c r="AB34" s="752" t="n">
        <f t="shared" si="12"/>
        <v>37.745499999999986</v>
      </c>
      <c r="AC34" s="805" t="n">
        <f t="shared" si="12"/>
        <v>37.745499999999986</v>
      </c>
      <c r="AE34" s="261"/>
      <c r="AF34" s="261"/>
      <c r="AG34" s="261"/>
      <c r="AH34" s="261"/>
      <c r="AI34" s="261"/>
      <c r="AJ34" s="261"/>
      <c r="AK34" s="261"/>
      <c r="AL34" s="261"/>
      <c r="AM34" s="261"/>
      <c r="AN34" s="261"/>
      <c r="AO34" s="261"/>
      <c r="AP34" s="261"/>
      <c r="AQ34" s="261"/>
      <c r="AR34" s="261"/>
      <c r="AS34" s="261"/>
      <c r="AT34" s="261"/>
      <c r="AU34" s="261"/>
      <c r="AV34" s="261"/>
      <c r="AW34" s="261"/>
      <c r="AX34" s="261"/>
      <c r="AY34" s="261"/>
      <c r="AZ34" s="261"/>
      <c r="BA34" s="261"/>
      <c r="BB34" s="261"/>
      <c r="BC34" s="261"/>
      <c r="BD34" s="261"/>
      <c r="BE34" s="261"/>
      <c r="BF34" s="261"/>
      <c r="BG34" s="261"/>
      <c r="BH34" s="261"/>
      <c r="BI34" s="261"/>
      <c r="BJ34" s="261"/>
      <c r="BK34" s="261"/>
      <c r="BL34" s="261"/>
      <c r="BM34" s="261"/>
      <c r="BN34" s="261"/>
      <c r="BO34" s="261"/>
      <c r="BP34" s="261"/>
      <c r="BQ34" s="261"/>
      <c r="BR34" s="261"/>
      <c r="BS34" s="261"/>
      <c r="BT34" s="261"/>
      <c r="BU34" s="261"/>
      <c r="BV34" s="261"/>
      <c r="BW34" s="261"/>
      <c r="BX34" s="261"/>
      <c r="BY34" s="261"/>
      <c r="BZ34" s="261"/>
      <c r="CA34" s="261"/>
      <c r="CB34" s="261"/>
      <c r="CC34" s="261"/>
      <c r="CD34" s="261"/>
      <c r="CE34" s="261"/>
      <c r="CF34" s="261"/>
      <c r="CG34" s="261"/>
      <c r="CH34" s="261"/>
      <c r="CI34" s="261"/>
      <c r="CJ34" s="261"/>
      <c r="CK34" s="261"/>
      <c r="CL34" s="261"/>
      <c r="CM34" s="261"/>
      <c r="CN34" s="261"/>
      <c r="CO34" s="261"/>
      <c r="CP34" s="261"/>
      <c r="CQ34" s="261"/>
      <c r="CR34" s="261"/>
      <c r="CS34" s="261"/>
      <c r="CT34" s="261"/>
      <c r="CU34" s="261"/>
      <c r="CV34" s="261"/>
    </row>
    <row r="35" ht="15.65" customHeight="1">
      <c r="B35" s="824" t="s">
        <v>802</v>
      </c>
      <c r="C35" s="261" t="s">
        <v>829</v>
      </c>
      <c r="D35" s="299" t="n">
        <v>30</v>
      </c>
      <c r="E35" s="274" t="n">
        <v>30</v>
      </c>
      <c r="F35" s="274" t="n">
        <v>30</v>
      </c>
      <c r="G35" s="274" t="n">
        <v>30</v>
      </c>
      <c r="H35" s="274" t="n">
        <v>30</v>
      </c>
      <c r="I35" s="274" t="n">
        <v>30</v>
      </c>
      <c r="J35" s="274" t="n">
        <v>30</v>
      </c>
      <c r="K35" s="251" t="n">
        <v>30.2</v>
      </c>
      <c r="L35" s="251" t="n">
        <v>30.2</v>
      </c>
      <c r="M35" s="251" t="n">
        <f>'Haver Pivoted'!GX89</f>
        <v>34.4</v>
      </c>
      <c r="N35" s="251" t="n">
        <f>'Haver Pivoted'!GY89</f>
        <v>34.4</v>
      </c>
      <c r="O35" s="251" t="n">
        <f>'Haver Pivoted'!GZ89</f>
        <v>218.933333333333</v>
      </c>
      <c r="P35" s="251" t="n">
        <f>'Haver Pivoted'!HA89</f>
        <v>223.13333333333301</v>
      </c>
      <c r="Q35" s="251" t="n">
        <f>'Haver Pivoted'!HB89</f>
        <v>94.3</v>
      </c>
      <c r="R35" s="251" t="n">
        <f>'Haver Pivoted'!HC89</f>
        <v>94.3</v>
      </c>
      <c r="S35" s="253" t="n">
        <f>'Haver Pivoted'!HD89</f>
        <v>94.3</v>
      </c>
      <c r="T35" s="253" t="n">
        <f>'Haver Pivoted'!HE89</f>
        <v>94.3</v>
      </c>
      <c r="U35" s="752" t="n">
        <v>34</v>
      </c>
      <c r="V35" s="627" t="n">
        <v>34</v>
      </c>
      <c r="W35" s="752" t="n">
        <v>34</v>
      </c>
      <c r="X35" s="752" t="n">
        <v>34</v>
      </c>
      <c r="Y35" s="752" t="n">
        <v>34</v>
      </c>
      <c r="Z35" s="752" t="n">
        <v>34</v>
      </c>
      <c r="AA35" s="752" t="n">
        <v>34</v>
      </c>
      <c r="AB35" s="752" t="n">
        <v>34</v>
      </c>
      <c r="AC35" s="805" t="n">
        <v>34</v>
      </c>
    </row>
    <row r="36" ht="21.65" customHeight="1">
      <c r="B36" s="269" t="s">
        <v>471</v>
      </c>
      <c r="C36" s="261"/>
      <c r="D36" s="300"/>
      <c r="E36" s="247"/>
      <c r="F36" s="247"/>
      <c r="G36" s="247"/>
      <c r="H36" s="627"/>
      <c r="I36" s="627"/>
      <c r="J36" s="627" t="n">
        <f>'PPP (expired)'!J53</f>
        <v>57.2</v>
      </c>
      <c r="K36" s="627" t="n">
        <f>'PPP (expired)'!K53</f>
        <v>81.2</v>
      </c>
      <c r="L36" s="627" t="n">
        <f>'PPP (expired)'!L53</f>
        <v>24.4</v>
      </c>
      <c r="M36" s="627" t="n">
        <f>'PPP (expired)'!M53</f>
        <v>11.7</v>
      </c>
      <c r="N36" s="627" t="n">
        <f>'PPP (expired)'!N53</f>
        <v>28.5</v>
      </c>
      <c r="O36" s="627" t="n">
        <f>'PPP (expired)'!O53</f>
        <v>18.8</v>
      </c>
      <c r="P36" s="627" t="n">
        <f>'PPP (expired)'!P53</f>
        <v>1.6</v>
      </c>
      <c r="Q36" s="627" t="n">
        <f>'PPP (expired)'!Q53</f>
        <v>0</v>
      </c>
      <c r="R36" s="627" t="n">
        <f>'PPP (expired)'!Q61</f>
        <v>0</v>
      </c>
      <c r="S36" s="627" t="n">
        <f>'PPP (expired)'!S53</f>
        <v>0</v>
      </c>
      <c r="T36" s="627" t="n">
        <f>'PPP (expired)'!T53</f>
        <v>0</v>
      </c>
      <c r="U36" s="627" t="n">
        <f>'PPP (expired)'!U53</f>
        <v>0</v>
      </c>
      <c r="V36" s="627" t="n">
        <f>'PPP (expired)'!V53</f>
        <v>0</v>
      </c>
      <c r="W36" s="752" t="n">
        <f>'PPP (expired)'!W53</f>
        <v>0</v>
      </c>
      <c r="X36" s="752" t="n">
        <f>'PPP (expired)'!X53</f>
        <v>0</v>
      </c>
      <c r="Y36" s="752" t="n">
        <f>'PPP (expired)'!Y53</f>
        <v>0</v>
      </c>
      <c r="Z36" s="752" t="n">
        <f>'PPP (expired)'!Z53</f>
        <v>0</v>
      </c>
      <c r="AA36" s="752" t="n">
        <f>'PPP (expired)'!AA53</f>
        <v>0</v>
      </c>
      <c r="AB36" s="752" t="n">
        <f>'PPP (expired)'!AB53</f>
        <v>0</v>
      </c>
      <c r="AC36" s="805" t="n">
        <f>'PPP (expired)'!AC53</f>
        <v>0</v>
      </c>
    </row>
    <row r="37" ht="21.65" customHeight="1">
      <c r="B37" s="510" t="s">
        <v>803</v>
      </c>
      <c r="C37" s="261"/>
      <c r="D37" s="671" t="n">
        <f t="shared" ref="D37:AC37" si="13">D109</f>
        <v>0</v>
      </c>
      <c r="E37" s="627" t="n">
        <f t="shared" si="13"/>
        <v>0</v>
      </c>
      <c r="F37" s="627" t="n">
        <f t="shared" si="13"/>
        <v>0</v>
      </c>
      <c r="G37" s="627" t="n">
        <f t="shared" si="13"/>
        <v>0</v>
      </c>
      <c r="H37" s="627" t="n">
        <f t="shared" si="13"/>
        <v>0</v>
      </c>
      <c r="I37" s="627" t="n">
        <f t="shared" si="13"/>
        <v>-5.0235000000002401</v>
      </c>
      <c r="J37" s="627" t="n">
        <f t="shared" si="13"/>
        <v>-36.906500000000278</v>
      </c>
      <c r="K37" s="627" t="n">
        <f t="shared" si="13"/>
        <v>86.321499999999787</v>
      </c>
      <c r="L37" s="627" t="n">
        <f t="shared" si="13"/>
        <v>18.985499999999547</v>
      </c>
      <c r="M37" s="627" t="n">
        <f t="shared" si="13"/>
        <v>6.8144999999999527</v>
      </c>
      <c r="N37" s="627" t="n">
        <f t="shared" si="13"/>
        <v>-23.256340000000364</v>
      </c>
      <c r="O37" s="627" t="n">
        <f t="shared" si="13"/>
        <v>-28.106993333332866</v>
      </c>
      <c r="P37" s="627" t="n">
        <f t="shared" si="13"/>
        <v>-48.677833333333183</v>
      </c>
      <c r="Q37" s="627" t="n">
        <f t="shared" si="13"/>
        <v>-29.785220000000209</v>
      </c>
      <c r="R37" s="627" t="n">
        <f t="shared" si="13"/>
        <v>-28.244220000000269</v>
      </c>
      <c r="S37" s="627" t="n">
        <f t="shared" si="13"/>
        <v>-31.321220000000267</v>
      </c>
      <c r="T37" s="627" t="n">
        <f t="shared" si="13"/>
        <v>10.495779999999968</v>
      </c>
      <c r="U37" s="758" t="n">
        <f t="shared" si="13"/>
        <v>45.660099999999829</v>
      </c>
      <c r="V37" s="627" t="n">
        <f>V109</f>
        <v>48.742099999999937</v>
      </c>
      <c r="W37" s="752" t="n">
        <f t="shared" si="13"/>
        <v>48.742099999999937</v>
      </c>
      <c r="X37" s="752" t="n">
        <f t="shared" si="13"/>
        <v>48.742099999999937</v>
      </c>
      <c r="Y37" s="752" t="n">
        <f t="shared" si="13"/>
        <v>48.742099999999937</v>
      </c>
      <c r="Z37" s="752" t="n">
        <f t="shared" si="13"/>
        <v>48.742099999999937</v>
      </c>
      <c r="AA37" s="752" t="n">
        <f t="shared" si="13"/>
        <v>48.742099999999937</v>
      </c>
      <c r="AB37" s="752" t="n">
        <f t="shared" si="13"/>
        <v>48.742099999999937</v>
      </c>
      <c r="AC37" s="805" t="n">
        <f t="shared" si="13"/>
        <v>48.742099999999937</v>
      </c>
    </row>
    <row r="38" ht="21" customHeight="1">
      <c r="B38" s="293" t="s">
        <v>800</v>
      </c>
      <c r="C38" s="288"/>
      <c r="D38" s="807" t="n">
        <f t="shared" ref="D38:AC38" si="14">D33+D21</f>
        <v>0</v>
      </c>
      <c r="E38" s="709" t="n">
        <f t="shared" si="14"/>
        <v>0</v>
      </c>
      <c r="F38" s="709" t="n">
        <f t="shared" si="14"/>
        <v>0</v>
      </c>
      <c r="G38" s="709" t="n">
        <f t="shared" si="14"/>
        <v>0</v>
      </c>
      <c r="H38" s="709" t="n">
        <f t="shared" si="14"/>
        <v>0</v>
      </c>
      <c r="I38" s="709" t="n">
        <f t="shared" si="14"/>
        <v>0</v>
      </c>
      <c r="J38" s="709" t="n">
        <f t="shared" si="14"/>
        <v>160.9</v>
      </c>
      <c r="K38" s="709" t="n">
        <f t="shared" si="14"/>
        <v>58.4</v>
      </c>
      <c r="L38" s="709" t="n">
        <f t="shared" si="14"/>
        <v>34.5</v>
      </c>
      <c r="M38" s="709" t="n">
        <f t="shared" si="14"/>
        <v>21.4</v>
      </c>
      <c r="N38" s="709" t="n">
        <f t="shared" si="14"/>
        <v>13.3</v>
      </c>
      <c r="O38" s="709" t="n">
        <f t="shared" si="14"/>
        <v>21.804000000000041</v>
      </c>
      <c r="P38" s="631" t="n">
        <f t="shared" si="14"/>
        <v>51.919000000000011</v>
      </c>
      <c r="Q38" s="709" t="n">
        <f t="shared" si="14"/>
        <v>46.619</v>
      </c>
      <c r="R38" s="709" t="n">
        <f t="shared" si="14"/>
        <v>39.719000000000008</v>
      </c>
      <c r="S38" s="709" t="n">
        <f t="shared" si="14"/>
        <v>27.819000000000003</v>
      </c>
      <c r="T38" s="631" t="n">
        <f t="shared" si="14"/>
        <v>6.3160000000000007</v>
      </c>
      <c r="U38" s="631" t="n">
        <f t="shared" si="14"/>
        <v>1.4159999999999999</v>
      </c>
      <c r="V38" s="745" t="n">
        <f t="shared" si="14"/>
        <v>1.4159999999999999</v>
      </c>
      <c r="W38" s="626" t="n">
        <f t="shared" si="14"/>
        <v>1.4159999999999999</v>
      </c>
      <c r="X38" s="626" t="n">
        <f t="shared" si="14"/>
        <v>1.4790000000000001</v>
      </c>
      <c r="Y38" s="626" t="n">
        <f t="shared" si="14"/>
        <v>1.4790000000000001</v>
      </c>
      <c r="Z38" s="626" t="n">
        <f t="shared" si="14"/>
        <v>1.4790000000000001</v>
      </c>
      <c r="AA38" s="626" t="n">
        <f t="shared" si="14"/>
        <v>1.4790000000000001</v>
      </c>
      <c r="AB38" s="626" t="n">
        <f t="shared" si="14"/>
        <v>1.63</v>
      </c>
      <c r="AC38" s="626" t="n">
        <f t="shared" si="14"/>
        <v>1.63</v>
      </c>
    </row>
    <row r="39" ht="44.9" customHeight="1">
      <c r="B39" s="269" t="s">
        <v>807</v>
      </c>
      <c r="C39" s="261"/>
      <c r="D39" s="671" t="n">
        <f t="shared" ref="D39:AC39" si="15">D101</f>
        <v>1411.2</v>
      </c>
      <c r="E39" s="627" t="n">
        <f t="shared" si="15"/>
        <v>1471.4</v>
      </c>
      <c r="F39" s="627" t="n">
        <f t="shared" si="15"/>
        <v>1476.7</v>
      </c>
      <c r="G39" s="627" t="n">
        <f t="shared" si="15"/>
        <v>1483.7</v>
      </c>
      <c r="H39" s="627" t="n">
        <f t="shared" si="15"/>
        <v>1492.4000000000003</v>
      </c>
      <c r="I39" s="627" t="n">
        <f t="shared" si="15"/>
        <v>1541.5000000000002</v>
      </c>
      <c r="J39" s="627" t="n">
        <f t="shared" si="15"/>
        <v>1548.5000000000002</v>
      </c>
      <c r="K39" s="627" t="n">
        <f t="shared" si="15"/>
        <v>1555.5000000000002</v>
      </c>
      <c r="L39" s="627" t="n">
        <f t="shared" si="15"/>
        <v>1562.5000000000002</v>
      </c>
      <c r="M39" s="627" t="n">
        <f t="shared" si="15"/>
        <v>1586.9430000000002</v>
      </c>
      <c r="N39" s="627" t="n">
        <f t="shared" si="15"/>
        <v>1593.9430000000002</v>
      </c>
      <c r="O39" s="627" t="n">
        <f t="shared" si="15"/>
        <v>1600.9430000000002</v>
      </c>
      <c r="P39" s="627" t="n">
        <f t="shared" si="15"/>
        <v>1607.9430000000002</v>
      </c>
      <c r="Q39" s="627" t="n">
        <f t="shared" si="15"/>
        <v>1686.8657200000002</v>
      </c>
      <c r="R39" s="627" t="n">
        <f t="shared" si="15"/>
        <v>1693.8657200000002</v>
      </c>
      <c r="S39" s="627" t="n">
        <f t="shared" si="15"/>
        <v>1700.8657200000002</v>
      </c>
      <c r="T39" s="627" t="n">
        <f t="shared" si="15"/>
        <v>1707.8657200000002</v>
      </c>
      <c r="U39" s="627" t="n">
        <f t="shared" si="15"/>
        <v>1821.4964000000002</v>
      </c>
      <c r="V39" s="627" t="n">
        <f t="shared" si="15"/>
        <v>1828.4964000000002</v>
      </c>
      <c r="W39" s="752" t="n">
        <f t="shared" si="15"/>
        <v>1835.4964000000002</v>
      </c>
      <c r="X39" s="752" t="n">
        <f t="shared" si="15"/>
        <v>1842.4964000000002</v>
      </c>
      <c r="Y39" s="752" t="n">
        <f t="shared" si="15"/>
        <v>1892.1631197000004</v>
      </c>
      <c r="Z39" s="752" t="n">
        <f t="shared" si="15"/>
        <v>1899.1631197000004</v>
      </c>
      <c r="AA39" s="752" t="n">
        <f t="shared" si="15"/>
        <v>1906.1631197000004</v>
      </c>
      <c r="AB39" s="752" t="n">
        <f t="shared" si="15"/>
        <v>1913.1631197000004</v>
      </c>
      <c r="AC39" s="805" t="n">
        <f t="shared" si="15"/>
        <v>1949.8260890960005</v>
      </c>
    </row>
    <row r="40" ht="44.9" customHeight="1">
      <c r="B40" s="472" t="s">
        <v>1191</v>
      </c>
      <c r="D40" s="671"/>
      <c r="E40" s="627"/>
      <c r="F40" s="627"/>
      <c r="G40" s="627"/>
      <c r="H40" s="627"/>
      <c r="I40" s="627"/>
      <c r="J40" s="627"/>
      <c r="K40" s="627"/>
      <c r="L40" s="627"/>
      <c r="M40" s="627"/>
      <c r="N40" s="627"/>
      <c r="O40" s="627"/>
      <c r="P40" s="627"/>
      <c r="Q40" s="627"/>
      <c r="R40" s="627"/>
      <c r="S40" s="759" t="n">
        <f>'IRA and CHIPS'!E191</f>
        <v>-0.622</v>
      </c>
      <c r="T40" s="759" t="n">
        <f>'IRA and CHIPS'!F191</f>
        <v>21.89</v>
      </c>
      <c r="U40" s="759" t="n">
        <f>'IRA and CHIPS'!G191</f>
        <v>21.89</v>
      </c>
      <c r="V40" s="759" t="n">
        <f>'IRA and CHIPS'!H191</f>
        <v>21.89</v>
      </c>
      <c r="W40" s="755" t="n">
        <f>'IRA and CHIPS'!I191</f>
        <v>21.89</v>
      </c>
      <c r="X40" s="755" t="n">
        <f>'IRA and CHIPS'!J191</f>
        <v>15.439</v>
      </c>
      <c r="Y40" s="755" t="n">
        <f>'IRA and CHIPS'!K191</f>
        <v>15.439</v>
      </c>
      <c r="Z40" s="755" t="n">
        <f>'IRA and CHIPS'!L191</f>
        <v>15.439</v>
      </c>
      <c r="AA40" s="755" t="n">
        <f>'IRA and CHIPS'!M191</f>
        <v>15.439</v>
      </c>
      <c r="AB40" s="755" t="n">
        <f>'IRA and CHIPS'!N191</f>
        <v>16.966999999999999</v>
      </c>
      <c r="AC40" s="827" t="n">
        <f>'IRA and CHIPS'!O191</f>
        <v>16.966999999999999</v>
      </c>
    </row>
    <row r="41" ht="31.4" customHeight="1">
      <c r="B41" s="658" t="s">
        <v>804</v>
      </c>
      <c r="C41" s="288"/>
      <c r="D41" s="631" t="n">
        <f t="shared" ref="D41:R41" si="16">D39+SUM(D34:D37)+D40</f>
        <v>1441.2</v>
      </c>
      <c r="E41" s="631" t="n">
        <f t="shared" si="16"/>
        <v>1501.4</v>
      </c>
      <c r="F41" s="631" t="n">
        <f t="shared" si="16"/>
        <v>1506.7</v>
      </c>
      <c r="G41" s="631" t="n">
        <f t="shared" si="16"/>
        <v>1513.7</v>
      </c>
      <c r="H41" s="631" t="n">
        <f t="shared" si="16"/>
        <v>1522.4000000000003</v>
      </c>
      <c r="I41" s="631" t="n">
        <f t="shared" si="16"/>
        <v>1571.5</v>
      </c>
      <c r="J41" s="631" t="n">
        <f t="shared" si="16"/>
        <v>1644.1999999999998</v>
      </c>
      <c r="K41" s="631" t="n">
        <f t="shared" si="16"/>
        <v>1803.4</v>
      </c>
      <c r="L41" s="631" t="n">
        <f t="shared" si="16"/>
        <v>1696.0999999999997</v>
      </c>
      <c r="M41" s="631" t="n">
        <f t="shared" si="16"/>
        <v>1725.9</v>
      </c>
      <c r="N41" s="631" t="n">
        <f t="shared" si="16"/>
        <v>1734.2781599999998</v>
      </c>
      <c r="O41" s="631" t="n">
        <f t="shared" si="16"/>
        <v>1906.0298400000004</v>
      </c>
      <c r="P41" s="631" t="n">
        <f t="shared" si="16"/>
        <v>1884.7240000000002</v>
      </c>
      <c r="Q41" s="631" t="n">
        <f t="shared" si="16"/>
        <v>1832.0239999999999</v>
      </c>
      <c r="R41" s="631" t="n">
        <f t="shared" si="16"/>
        <v>1823.624</v>
      </c>
      <c r="S41" s="631" t="n">
        <f>S39+SUM(S34:S37)+S40</f>
        <v>1820.1019999999999</v>
      </c>
      <c r="T41" s="777" t="n">
        <f>T39+SUM(T34:T37)+T40</f>
        <v>1906.3740000000003</v>
      </c>
      <c r="U41" s="777" t="n">
        <f>U39+SUM(U34:U37)+U40</f>
        <v>1988.1740000000002</v>
      </c>
      <c r="V41" s="745" t="n">
        <f>V39+SUM(V34:V37)+V40</f>
        <v>1970.8740000000003</v>
      </c>
      <c r="W41" s="626" t="n">
        <f t="shared" ref="W41:AC41" si="17">W39+SUM(W34:W37)+W40</f>
        <v>1977.8740000000003</v>
      </c>
      <c r="X41" s="626" t="n">
        <f t="shared" si="17"/>
        <v>1978.4230000000002</v>
      </c>
      <c r="Y41" s="626" t="n">
        <f t="shared" si="17"/>
        <v>2028.0897197000004</v>
      </c>
      <c r="Z41" s="626" t="n">
        <f t="shared" si="17"/>
        <v>2035.0897197000004</v>
      </c>
      <c r="AA41" s="626" t="n">
        <f t="shared" si="17"/>
        <v>2042.0897197000004</v>
      </c>
      <c r="AB41" s="626" t="n">
        <f t="shared" si="17"/>
        <v>2050.6177197000002</v>
      </c>
      <c r="AC41" s="626" t="n">
        <f t="shared" si="17"/>
        <v>2087.2806890960005</v>
      </c>
    </row>
    <row r="42" ht="31.4" customHeight="1">
      <c r="B42" s="658"/>
      <c r="C42" s="288"/>
      <c r="D42" s="631"/>
      <c r="E42" s="631"/>
      <c r="F42" s="631"/>
      <c r="G42" s="631"/>
      <c r="H42" s="631"/>
      <c r="I42" s="631"/>
      <c r="J42" s="631"/>
      <c r="K42" s="631"/>
      <c r="L42" s="631"/>
      <c r="M42" s="631"/>
      <c r="N42" s="631"/>
      <c r="O42" s="631"/>
      <c r="P42" s="631"/>
      <c r="Q42" s="631"/>
      <c r="R42" s="631"/>
      <c r="S42" s="631"/>
      <c r="T42" s="631"/>
      <c r="U42" s="631"/>
      <c r="V42" s="631" t="n">
        <f>V12-SUM(V14,V17,V18,V21,V32,V33,V34,V35)+V40</f>
        <v>1899.1285000000003</v>
      </c>
      <c r="W42" s="626"/>
      <c r="X42" s="626"/>
      <c r="Y42" s="626"/>
      <c r="Z42" s="626"/>
      <c r="AA42" s="626"/>
      <c r="AB42" s="626"/>
      <c r="AC42" s="626"/>
    </row>
    <row r="43" ht="31.4" customHeight="1">
      <c r="B43" s="735" t="s">
        <v>474</v>
      </c>
      <c r="C43" s="736"/>
      <c r="D43" s="653"/>
      <c r="E43" s="654"/>
      <c r="F43" s="654"/>
      <c r="G43" s="654"/>
      <c r="H43" s="654"/>
      <c r="I43" s="654"/>
      <c r="J43" s="654"/>
      <c r="K43" s="654"/>
      <c r="L43" s="654"/>
      <c r="M43" s="654"/>
      <c r="N43" s="654"/>
      <c r="O43" s="654"/>
      <c r="P43" s="654"/>
      <c r="Q43" s="654"/>
      <c r="R43" s="654"/>
      <c r="S43" s="654"/>
      <c r="T43" s="631"/>
      <c r="U43" s="654"/>
      <c r="V43" s="631" t="n">
        <f>V39+V37</f>
        <v>1877.2385000000002</v>
      </c>
      <c r="W43" s="626"/>
      <c r="X43" s="626"/>
      <c r="Y43" s="626"/>
      <c r="Z43" s="626"/>
      <c r="AA43" s="626"/>
      <c r="AB43" s="626"/>
      <c r="AC43" s="770"/>
    </row>
    <row r="44">
      <c r="B44" s="510" t="s">
        <v>809</v>
      </c>
      <c r="C44" s="261" t="s">
        <v>475</v>
      </c>
      <c r="D44" s="300" t="n">
        <f>'Haver Pivoted'!GO37</f>
        <v>734.3</v>
      </c>
      <c r="E44" s="247" t="n">
        <f>'Haver Pivoted'!GP37</f>
        <v>745.2</v>
      </c>
      <c r="F44" s="247" t="n">
        <f>'Haver Pivoted'!GQ37</f>
        <v>763.2</v>
      </c>
      <c r="G44" s="247" t="n">
        <f>'Haver Pivoted'!GR37</f>
        <v>773.5</v>
      </c>
      <c r="H44" s="247" t="n">
        <f>'Haver Pivoted'!GS37</f>
        <v>773.8</v>
      </c>
      <c r="I44" s="247" t="n">
        <f>'Haver Pivoted'!GT37</f>
        <v>762.4</v>
      </c>
      <c r="J44" s="247" t="n">
        <f>'Haver Pivoted'!GU37</f>
        <v>813.3</v>
      </c>
      <c r="K44" s="247" t="n">
        <f>'Haver Pivoted'!GV37</f>
        <v>851.9</v>
      </c>
      <c r="L44" s="247" t="n">
        <f>'Haver Pivoted'!GW37</f>
        <v>840.6</v>
      </c>
      <c r="M44" s="247" t="n">
        <f>'Haver Pivoted'!GX37</f>
        <v>868</v>
      </c>
      <c r="N44" s="247" t="n">
        <f>'Haver Pivoted'!GY37</f>
        <v>910.1</v>
      </c>
      <c r="O44" s="247" t="n">
        <f>'Haver Pivoted'!GZ37</f>
        <v>918.1</v>
      </c>
      <c r="P44" s="247" t="n">
        <f>'Haver Pivoted'!HA37</f>
        <v>915.2</v>
      </c>
      <c r="Q44" s="247" t="n">
        <f>'Haver Pivoted'!HB37</f>
        <v>934.7</v>
      </c>
      <c r="R44" s="247" t="n">
        <f>'Haver Pivoted'!HC37</f>
        <v>962.7</v>
      </c>
      <c r="S44" s="188" t="n">
        <f>'Haver Pivoted'!HD37</f>
        <v>982.9</v>
      </c>
      <c r="T44" s="188" t="n">
        <f>'Haver Pivoted'!HE37</f>
        <v>1045.9000000000001</v>
      </c>
      <c r="U44" s="188" t="n">
        <f>'Haver Pivoted'!HF37</f>
        <v>1023.2</v>
      </c>
      <c r="V44" s="188" t="n">
        <f>'Haver Pivoted'!HG37</f>
        <v>1054</v>
      </c>
      <c r="W44" s="757"/>
      <c r="X44" s="757"/>
      <c r="Y44" s="757"/>
      <c r="Z44" s="757"/>
      <c r="AA44" s="757"/>
      <c r="AB44" s="757"/>
      <c r="AC44" s="819"/>
    </row>
    <row r="45">
      <c r="B45" s="309" t="s">
        <v>209</v>
      </c>
      <c r="C45" s="261"/>
      <c r="D45" s="671" t="n">
        <f>Medicaid!D26</f>
        <v>589.5</v>
      </c>
      <c r="E45" s="627" t="n">
        <f>Medicaid!E26</f>
        <v>598.70000000000005</v>
      </c>
      <c r="F45" s="627" t="n">
        <f>Medicaid!F26</f>
        <v>614.4</v>
      </c>
      <c r="G45" s="627" t="n">
        <f>Medicaid!G26</f>
        <v>622.4</v>
      </c>
      <c r="H45" s="627" t="n">
        <f>Medicaid!H26</f>
        <v>620.70000000000005</v>
      </c>
      <c r="I45" s="627" t="n">
        <f>Medicaid!I26</f>
        <v>606.6</v>
      </c>
      <c r="J45" s="627" t="n">
        <f>Medicaid!J26</f>
        <v>654.70000000000005</v>
      </c>
      <c r="K45" s="627" t="n">
        <f>Medicaid!K26</f>
        <v>690.7</v>
      </c>
      <c r="L45" s="627" t="n">
        <f>Medicaid!L26</f>
        <v>678.3</v>
      </c>
      <c r="M45" s="627" t="n">
        <f>Medicaid!M26</f>
        <v>704.4</v>
      </c>
      <c r="N45" s="627" t="n">
        <f>Medicaid!N26</f>
        <v>744.8</v>
      </c>
      <c r="O45" s="627" t="n">
        <f>Medicaid!O26</f>
        <v>748.2</v>
      </c>
      <c r="P45" s="627" t="n">
        <f>Medicaid!P26</f>
        <v>745</v>
      </c>
      <c r="Q45" s="627" t="n">
        <f>Medicaid!Q26</f>
        <v>763.1</v>
      </c>
      <c r="R45" s="627" t="n">
        <f>Medicaid!R26</f>
        <v>789.5</v>
      </c>
      <c r="S45" s="188" t="n">
        <f>Medicaid!S26</f>
        <v>786.1</v>
      </c>
      <c r="T45" s="627" t="n">
        <f>Medicaid!T26</f>
        <v>796.2</v>
      </c>
      <c r="U45" s="627" t="n">
        <f>Medicaid!U26</f>
        <v>839.4</v>
      </c>
      <c r="V45" s="627" t="n">
        <f>Medicaid!V26</f>
        <v>878.5</v>
      </c>
      <c r="W45" s="752" t="n">
        <f>Medicaid!W26</f>
        <v>877.66625425843256</v>
      </c>
      <c r="X45" s="752" t="n">
        <f>Medicaid!X26</f>
        <v>864.23659105979209</v>
      </c>
      <c r="Y45" s="752" t="n">
        <f>Medicaid!Y26</f>
        <v>851.01242266370764</v>
      </c>
      <c r="Z45" s="752" t="n">
        <f>Medicaid!Z26</f>
        <v>837.99060467904644</v>
      </c>
      <c r="AA45" s="752" t="n">
        <f>Medicaid!AA26</f>
        <v>825.16804082876661</v>
      </c>
      <c r="AB45" s="752" t="n">
        <f>Medicaid!AB26</f>
        <v>824.77108693483319</v>
      </c>
      <c r="AC45" s="805" t="n">
        <f>Medicaid!AC26</f>
        <v>824.3743239988454</v>
      </c>
    </row>
    <row r="46" ht="14.9" customHeight="1">
      <c r="B46" s="658" t="s">
        <v>810</v>
      </c>
      <c r="C46" s="288"/>
      <c r="D46" s="670" t="n">
        <f>D44-D45</f>
        <v>144.79999999999995</v>
      </c>
      <c r="E46" s="631" t="n">
        <f t="shared" ref="E46:O46" si="18">E44-E45</f>
        <v>146.5</v>
      </c>
      <c r="F46" s="631" t="n">
        <f t="shared" si="18"/>
        <v>148.80000000000007</v>
      </c>
      <c r="G46" s="631" t="n">
        <f t="shared" si="18"/>
        <v>151.10000000000002</v>
      </c>
      <c r="H46" s="631" t="n">
        <f t="shared" si="18"/>
        <v>153.09999999999991</v>
      </c>
      <c r="I46" s="631" t="n">
        <f t="shared" si="18"/>
        <v>155.79999999999995</v>
      </c>
      <c r="J46" s="631" t="n">
        <f t="shared" si="18"/>
        <v>158.59999999999991</v>
      </c>
      <c r="K46" s="631" t="n">
        <f t="shared" si="18"/>
        <v>161.19999999999993</v>
      </c>
      <c r="L46" s="631" t="n">
        <f t="shared" si="18"/>
        <v>162.30000000000007</v>
      </c>
      <c r="M46" s="631" t="n">
        <f t="shared" si="18"/>
        <v>163.60000000000002</v>
      </c>
      <c r="N46" s="631" t="n">
        <f t="shared" si="18"/>
        <v>165.30000000000007</v>
      </c>
      <c r="O46" s="631" t="n">
        <f t="shared" si="18"/>
        <v>169.89999999999998</v>
      </c>
      <c r="P46" s="631" t="n">
        <f>P44-P45</f>
        <v>170.20000000000005</v>
      </c>
      <c r="Q46" s="631" t="n">
        <f>Q44-Q45</f>
        <v>171.60000000000002</v>
      </c>
      <c r="R46" s="631" t="n">
        <f>R44-R45</f>
        <v>173.20000000000005</v>
      </c>
      <c r="S46" s="188" t="n">
        <f>S44-S45</f>
        <v>196.79999999999995</v>
      </c>
      <c r="T46" s="188" t="n">
        <f>T44-T45</f>
        <v>249.70000000000005</v>
      </c>
      <c r="U46" s="631" t="n">
        <f>T46*(1+AVERAGE($F$48:$I$48))+U47</f>
        <v>183.57212584485049</v>
      </c>
      <c r="V46" s="745" t="n">
        <f>U46*(1+AVERAGE($F$48:$I$48))+V47</f>
        <v>186.41879934456207</v>
      </c>
      <c r="W46" s="626" t="n">
        <f t="shared" ref="W46:AC46" si="19">V46*(1+AVERAGE($F$48:$I$48))</f>
        <v>189.30961652881547</v>
      </c>
      <c r="X46" s="626" t="n">
        <f t="shared" si="19"/>
        <v>192.24526193866711</v>
      </c>
      <c r="Y46" s="626" t="n">
        <f t="shared" si="19"/>
        <v>195.22643073042826</v>
      </c>
      <c r="Z46" s="626" t="n">
        <f t="shared" si="19"/>
        <v>198.25382884027687</v>
      </c>
      <c r="AA46" s="626" t="n">
        <f t="shared" si="19"/>
        <v>201.32817315142222</v>
      </c>
      <c r="AB46" s="626" t="n">
        <f t="shared" si="19"/>
        <v>204.45019166386174</v>
      </c>
      <c r="AC46" s="770" t="n">
        <f t="shared" si="19"/>
        <v>207.62062366677031</v>
      </c>
    </row>
    <row r="47" ht="14.9" customHeight="1">
      <c r="B47" s="658" t="s">
        <v>1701</v>
      </c>
      <c r="C47" s="288"/>
      <c r="D47" s="670"/>
      <c r="E47" s="631"/>
      <c r="F47" s="631"/>
      <c r="G47" s="631"/>
      <c r="H47" s="631"/>
      <c r="I47" s="631"/>
      <c r="J47" s="631"/>
      <c r="K47" s="631"/>
      <c r="L47" s="631"/>
      <c r="M47" s="631"/>
      <c r="N47" s="631"/>
      <c r="O47" s="631"/>
      <c r="P47" s="631"/>
      <c r="Q47" s="631"/>
      <c r="R47" s="631"/>
      <c r="S47" s="188"/>
      <c r="T47" s="631"/>
      <c r="U47" s="631" t="n">
        <v>-70</v>
      </c>
      <c r="V47" s="631"/>
      <c r="W47" s="626"/>
      <c r="X47" s="626"/>
      <c r="Y47" s="626"/>
      <c r="Z47" s="626"/>
      <c r="AA47" s="626"/>
      <c r="AB47" s="626"/>
      <c r="AC47" s="770"/>
    </row>
    <row r="48">
      <c r="B48" s="799" t="s">
        <v>811</v>
      </c>
      <c r="C48" s="402"/>
      <c r="D48" s="672"/>
      <c r="E48" s="657" t="n">
        <f>E46/D46-1</f>
        <v>1.1740331491713052E-2</v>
      </c>
      <c r="F48" s="657" t="n">
        <f t="shared" ref="F48:N48" si="20">F46/E46-1</f>
        <v>1.5699658703072217E-2</v>
      </c>
      <c r="G48" s="657" t="n">
        <f t="shared" si="20"/>
        <v>1.5456989247311537E-2</v>
      </c>
      <c r="H48" s="657" t="n">
        <f t="shared" si="20"/>
        <v>1.3236267372600086E-2</v>
      </c>
      <c r="I48" s="657" t="n">
        <f t="shared" si="20"/>
        <v>1.7635532331809589E-2</v>
      </c>
      <c r="J48" s="657" t="n">
        <f t="shared" si="20"/>
        <v>1.7971758664954818E-2</v>
      </c>
      <c r="K48" s="657" t="n">
        <f t="shared" si="20"/>
        <v>1.639344262295106E-2</v>
      </c>
      <c r="L48" s="657" t="n">
        <f t="shared" si="20"/>
        <v>6.823821339951186E-3</v>
      </c>
      <c r="M48" s="657" t="n">
        <f t="shared" si="20"/>
        <v>8.0098582871224178E-3</v>
      </c>
      <c r="N48" s="657" t="n">
        <f t="shared" si="20"/>
        <v>1.0391198044010119E-2</v>
      </c>
      <c r="O48" s="657" t="n">
        <f>O46/N46-1</f>
        <v>2.7828191167573513E-2</v>
      </c>
      <c r="P48" s="657" t="n">
        <f t="shared" ref="P48:S48" si="21">P46/O46-1</f>
        <v>1.7657445556213958E-3</v>
      </c>
      <c r="Q48" s="657" t="n">
        <f t="shared" si="21"/>
        <v>8.2256169212688857E-3</v>
      </c>
      <c r="R48" s="657" t="n">
        <f t="shared" si="21"/>
        <v>9.3240093240094524E-3</v>
      </c>
      <c r="S48" s="728" t="n">
        <f t="shared" si="21"/>
        <v>0.13625866050808266</v>
      </c>
      <c r="T48" s="646"/>
      <c r="U48" s="646"/>
      <c r="V48" s="646"/>
      <c r="W48" s="666"/>
      <c r="X48" s="666"/>
      <c r="Y48" s="666"/>
      <c r="Z48" s="666"/>
      <c r="AA48" s="666"/>
      <c r="AB48" s="666"/>
      <c r="AC48" s="769"/>
    </row>
    <row r="51">
      <c r="B51" s="213"/>
      <c r="C51" s="213"/>
      <c r="U51" s="247"/>
      <c r="V51" s="247"/>
      <c r="W51" s="247"/>
      <c r="X51" s="247"/>
      <c r="Y51" s="247"/>
      <c r="Z51" s="247"/>
      <c r="AA51" s="247"/>
      <c r="AB51" s="247"/>
      <c r="AC51" s="247"/>
    </row>
    <row r="52">
      <c r="B52" s="523"/>
      <c r="C52" s="261"/>
      <c r="U52" s="627"/>
      <c r="V52" s="627" t="n">
        <f>V40+V39+V34+V35+V36+V37</f>
        <v>1970.8740000000003</v>
      </c>
      <c r="W52" s="627"/>
      <c r="X52" s="627"/>
      <c r="Y52" s="627"/>
      <c r="Z52" s="627"/>
      <c r="AA52" s="627"/>
      <c r="AB52" s="627"/>
      <c r="AC52" s="627"/>
      <c r="AD52" s="581"/>
      <c r="AE52" s="581"/>
      <c r="AF52" s="581"/>
      <c r="AG52" s="581"/>
      <c r="AH52" s="581"/>
      <c r="AI52" s="581"/>
      <c r="AJ52" s="581"/>
      <c r="AK52" s="581"/>
      <c r="AL52" s="581"/>
      <c r="AM52" s="581"/>
    </row>
    <row r="53">
      <c r="B53" s="523"/>
      <c r="C53" s="261"/>
      <c r="U53" s="247"/>
      <c r="V53" s="247"/>
      <c r="W53" s="247"/>
      <c r="X53" s="247"/>
      <c r="Y53" s="247"/>
      <c r="Z53" s="247"/>
      <c r="AA53" s="247"/>
      <c r="AB53" s="247"/>
      <c r="AC53" s="247"/>
      <c r="AD53" s="581"/>
      <c r="AE53" s="581"/>
      <c r="AF53" s="581"/>
      <c r="AG53" s="581"/>
      <c r="AH53" s="581"/>
      <c r="AI53" s="581"/>
      <c r="AJ53" s="581"/>
      <c r="AK53" s="581"/>
      <c r="AL53" s="581"/>
      <c r="AM53" s="581"/>
    </row>
    <row r="54" ht="28.5" customHeight="1">
      <c r="B54" s="270"/>
      <c r="C54" s="261"/>
      <c r="U54" s="627"/>
      <c r="V54" s="627"/>
      <c r="W54" s="627"/>
      <c r="X54" s="627"/>
      <c r="Y54" s="627"/>
      <c r="Z54" s="627"/>
      <c r="AA54" s="627"/>
      <c r="AB54" s="627"/>
      <c r="AC54" s="627"/>
      <c r="AD54" s="581"/>
      <c r="AE54" s="581"/>
      <c r="AF54" s="581"/>
      <c r="AG54" s="581"/>
      <c r="AH54" s="581"/>
      <c r="AI54" s="581"/>
      <c r="AJ54" s="581"/>
      <c r="AK54" s="581"/>
      <c r="AL54" s="581"/>
      <c r="AM54" s="581"/>
    </row>
    <row r="55">
      <c r="B55" s="270"/>
      <c r="C55" s="261"/>
      <c r="U55" s="627"/>
      <c r="V55" s="627"/>
      <c r="W55" s="627"/>
      <c r="X55" s="627"/>
      <c r="Y55" s="627"/>
      <c r="Z55" s="627"/>
      <c r="AA55" s="627"/>
      <c r="AB55" s="627"/>
      <c r="AC55" s="627"/>
      <c r="AD55" s="581"/>
      <c r="AE55" s="581"/>
      <c r="AF55" s="581"/>
      <c r="AG55" s="581"/>
      <c r="AH55" s="581"/>
      <c r="AI55" s="581"/>
      <c r="AJ55" s="581"/>
      <c r="AK55" s="581"/>
      <c r="AL55" s="581"/>
      <c r="AM55" s="581"/>
    </row>
    <row r="56">
      <c r="B56" s="523"/>
      <c r="C56" s="261"/>
      <c r="U56" s="627"/>
      <c r="V56" s="627"/>
      <c r="W56" s="627"/>
      <c r="X56" s="627"/>
      <c r="Y56" s="627"/>
      <c r="Z56" s="627"/>
      <c r="AA56" s="627"/>
      <c r="AB56" s="627"/>
      <c r="AC56" s="627"/>
      <c r="AD56" s="581"/>
      <c r="AE56" s="581"/>
      <c r="AF56" s="581"/>
      <c r="AG56" s="581"/>
      <c r="AH56" s="581"/>
      <c r="AI56" s="581"/>
      <c r="AJ56" s="581"/>
      <c r="AK56" s="581"/>
      <c r="AL56" s="581"/>
      <c r="AM56" s="581"/>
    </row>
    <row r="57">
      <c r="B57" s="280"/>
      <c r="C57" s="288"/>
      <c r="U57" s="631"/>
      <c r="V57" s="631"/>
      <c r="W57" s="631"/>
      <c r="X57" s="631"/>
      <c r="Y57" s="631"/>
      <c r="Z57" s="631"/>
      <c r="AA57" s="631"/>
      <c r="AB57" s="631"/>
      <c r="AC57" s="631"/>
      <c r="AD57" s="581"/>
      <c r="AE57" s="581"/>
      <c r="AF57" s="581"/>
      <c r="AG57" s="581"/>
      <c r="AH57" s="581"/>
      <c r="AI57" s="581"/>
      <c r="AJ57" s="581"/>
      <c r="AK57" s="581"/>
      <c r="AL57" s="581"/>
      <c r="AM57" s="581"/>
    </row>
    <row r="58">
      <c r="B58" s="270"/>
      <c r="C58" s="760"/>
      <c r="U58" s="627"/>
      <c r="V58" s="627"/>
      <c r="W58" s="627"/>
      <c r="X58" s="627"/>
      <c r="Y58" s="627"/>
      <c r="Z58" s="627"/>
      <c r="AA58" s="627"/>
      <c r="AB58" s="627"/>
      <c r="AC58" s="627"/>
      <c r="AD58" s="581"/>
      <c r="AE58" s="581"/>
      <c r="AF58" s="581"/>
      <c r="AG58" s="581"/>
      <c r="AH58" s="581"/>
      <c r="AI58" s="581"/>
      <c r="AJ58" s="581"/>
      <c r="AK58" s="581"/>
      <c r="AL58" s="581"/>
      <c r="AM58" s="581"/>
    </row>
    <row r="59">
      <c r="B59" s="270"/>
      <c r="C59" s="760"/>
      <c r="U59" s="274"/>
      <c r="V59" s="274"/>
      <c r="W59" s="274"/>
      <c r="X59" s="274"/>
      <c r="Y59" s="274"/>
      <c r="Z59" s="274"/>
      <c r="AA59" s="274"/>
      <c r="AB59" s="274"/>
      <c r="AC59" s="274"/>
      <c r="AD59" s="581"/>
      <c r="AE59" s="581"/>
      <c r="AF59" s="581"/>
      <c r="AG59" s="581"/>
      <c r="AH59" s="581"/>
      <c r="AI59" s="581"/>
      <c r="AJ59" s="581"/>
      <c r="AK59" s="581"/>
      <c r="AL59" s="581"/>
      <c r="AM59" s="581"/>
    </row>
    <row r="60">
      <c r="B60" s="270"/>
      <c r="C60" s="261"/>
      <c r="U60" s="627"/>
      <c r="V60" s="627"/>
      <c r="W60" s="627"/>
      <c r="X60" s="627"/>
      <c r="Y60" s="627"/>
      <c r="Z60" s="627"/>
      <c r="AA60" s="627"/>
      <c r="AB60" s="627"/>
      <c r="AC60" s="627"/>
      <c r="AD60" s="581"/>
      <c r="AE60" s="581"/>
      <c r="AF60" s="581"/>
      <c r="AG60" s="581"/>
      <c r="AH60" s="581"/>
      <c r="AI60" s="581"/>
      <c r="AJ60" s="581"/>
      <c r="AK60" s="581"/>
      <c r="AL60" s="581"/>
      <c r="AM60" s="581"/>
    </row>
    <row r="61">
      <c r="B61" s="270"/>
      <c r="C61" s="261"/>
      <c r="U61" s="627"/>
      <c r="V61" s="627"/>
      <c r="W61" s="627"/>
      <c r="X61" s="627"/>
      <c r="Y61" s="627"/>
      <c r="Z61" s="627"/>
      <c r="AA61" s="627"/>
      <c r="AB61" s="627"/>
      <c r="AC61" s="627"/>
      <c r="AD61" s="581"/>
      <c r="AE61" s="581"/>
      <c r="AF61" s="581"/>
      <c r="AG61" s="581"/>
      <c r="AH61" s="581"/>
      <c r="AI61" s="581"/>
      <c r="AJ61" s="581"/>
      <c r="AK61" s="581"/>
      <c r="AL61" s="581"/>
      <c r="AM61" s="581"/>
    </row>
    <row r="62">
      <c r="B62" s="270"/>
      <c r="C62" s="261"/>
      <c r="U62" s="627"/>
      <c r="V62" s="627"/>
      <c r="W62" s="627"/>
      <c r="X62" s="627"/>
      <c r="Y62" s="627"/>
      <c r="Z62" s="627"/>
      <c r="AA62" s="627"/>
      <c r="AB62" s="627"/>
      <c r="AC62" s="627"/>
      <c r="AD62" s="581"/>
      <c r="AE62" s="581"/>
      <c r="AF62" s="581"/>
      <c r="AG62" s="581"/>
      <c r="AH62" s="581"/>
      <c r="AI62" s="581"/>
      <c r="AJ62" s="581"/>
      <c r="AK62" s="581"/>
      <c r="AL62" s="581"/>
      <c r="AM62" s="581"/>
    </row>
    <row r="63">
      <c r="B63" s="523"/>
      <c r="C63" s="261"/>
      <c r="U63" s="627"/>
      <c r="V63" s="627"/>
      <c r="W63" s="627"/>
      <c r="X63" s="627"/>
      <c r="Y63" s="627"/>
      <c r="Z63" s="627"/>
      <c r="AA63" s="627"/>
      <c r="AB63" s="627"/>
      <c r="AC63" s="627"/>
      <c r="AD63" s="581"/>
      <c r="AE63" s="581"/>
      <c r="AF63" s="581"/>
      <c r="AG63" s="581"/>
      <c r="AH63" s="581"/>
      <c r="AI63" s="581"/>
      <c r="AJ63" s="581"/>
      <c r="AK63" s="581"/>
      <c r="AL63" s="581"/>
      <c r="AM63" s="581"/>
    </row>
    <row r="64">
      <c r="B64" s="280"/>
      <c r="C64" s="288"/>
      <c r="U64" s="709"/>
      <c r="V64" s="709"/>
      <c r="W64" s="709"/>
      <c r="X64" s="709"/>
      <c r="Y64" s="709"/>
      <c r="Z64" s="709"/>
      <c r="AA64" s="709"/>
      <c r="AB64" s="709"/>
      <c r="AC64" s="709"/>
      <c r="AD64" s="581"/>
      <c r="AE64" s="581"/>
      <c r="AF64" s="581"/>
      <c r="AG64" s="581"/>
      <c r="AH64" s="581"/>
      <c r="AI64" s="581"/>
      <c r="AJ64" s="581"/>
      <c r="AK64" s="581"/>
      <c r="AL64" s="581"/>
      <c r="AM64" s="581"/>
    </row>
    <row r="65" ht="28.5" customHeight="1">
      <c r="B65" s="270"/>
      <c r="C65" s="261"/>
      <c r="U65" s="627"/>
      <c r="V65" s="627"/>
      <c r="W65" s="627"/>
      <c r="X65" s="627"/>
      <c r="Y65" s="627"/>
      <c r="Z65" s="627"/>
      <c r="AA65" s="627"/>
      <c r="AB65" s="627"/>
      <c r="AC65" s="627"/>
      <c r="AD65" s="581"/>
      <c r="AE65" s="581"/>
      <c r="AF65" s="581"/>
      <c r="AG65" s="581"/>
      <c r="AH65" s="581"/>
      <c r="AI65" s="581"/>
      <c r="AJ65" s="581"/>
      <c r="AK65" s="581"/>
      <c r="AL65" s="581"/>
      <c r="AM65" s="581"/>
    </row>
    <row r="66">
      <c r="B66" s="423"/>
      <c r="C66" s="63"/>
      <c r="U66" s="759"/>
      <c r="V66" s="759"/>
      <c r="W66" s="759"/>
      <c r="X66" s="759"/>
      <c r="Y66" s="759"/>
      <c r="Z66" s="759"/>
      <c r="AA66" s="759"/>
      <c r="AB66" s="759"/>
      <c r="AC66" s="759"/>
      <c r="AD66" s="581"/>
      <c r="AE66" s="581"/>
      <c r="AF66" s="581"/>
      <c r="AG66" s="581"/>
      <c r="AH66" s="581"/>
      <c r="AI66" s="581"/>
      <c r="AJ66" s="581"/>
      <c r="AK66" s="581"/>
      <c r="AL66" s="581"/>
      <c r="AM66" s="581"/>
    </row>
    <row r="67">
      <c r="B67" s="288"/>
      <c r="C67" s="288"/>
      <c r="U67" s="631"/>
      <c r="V67" s="631"/>
      <c r="W67" s="631"/>
      <c r="X67" s="631"/>
      <c r="Y67" s="631"/>
      <c r="Z67" s="631"/>
      <c r="AA67" s="631"/>
      <c r="AB67" s="631"/>
      <c r="AC67" s="631"/>
      <c r="AD67" s="581"/>
      <c r="AE67" s="581"/>
      <c r="AF67" s="581"/>
      <c r="AG67" s="581"/>
      <c r="AH67" s="581"/>
      <c r="AI67" s="581"/>
      <c r="AJ67" s="581"/>
      <c r="AK67" s="581"/>
      <c r="AL67" s="581"/>
      <c r="AM67" s="581"/>
    </row>
    <row r="68">
      <c r="B68" s="213"/>
      <c r="C68" s="213"/>
      <c r="U68" s="631"/>
      <c r="V68" s="631"/>
      <c r="W68" s="631"/>
      <c r="X68" s="631"/>
      <c r="Y68" s="631"/>
      <c r="Z68" s="631"/>
      <c r="AA68" s="631"/>
      <c r="AB68" s="631"/>
      <c r="AC68" s="631"/>
      <c r="AD68" s="581"/>
      <c r="AE68" s="581"/>
      <c r="AF68" s="581"/>
      <c r="AG68" s="581"/>
      <c r="AH68" s="581"/>
      <c r="AI68" s="581"/>
      <c r="AJ68" s="581"/>
      <c r="AK68" s="581"/>
      <c r="AL68" s="581"/>
      <c r="AM68" s="581"/>
    </row>
    <row r="69">
      <c r="B69" s="523"/>
      <c r="C69" s="261"/>
      <c r="U69" s="261"/>
      <c r="V69" s="261"/>
      <c r="W69" s="261"/>
      <c r="X69" s="261"/>
      <c r="Y69" s="261"/>
      <c r="Z69" s="261"/>
      <c r="AA69" s="261"/>
      <c r="AB69" s="261"/>
      <c r="AC69" s="261"/>
      <c r="AD69" s="581"/>
      <c r="AE69" s="581"/>
      <c r="AF69" s="581"/>
      <c r="AG69" s="581"/>
      <c r="AH69" s="581"/>
      <c r="AI69" s="581"/>
      <c r="AJ69" s="581"/>
      <c r="AK69" s="581"/>
      <c r="AL69" s="581"/>
      <c r="AM69" s="581"/>
    </row>
    <row r="70">
      <c r="B70" s="261"/>
      <c r="C70" s="261"/>
      <c r="U70" s="627"/>
      <c r="V70" s="627"/>
      <c r="W70" s="627"/>
      <c r="X70" s="627"/>
      <c r="Y70" s="627"/>
      <c r="Z70" s="627"/>
      <c r="AA70" s="627"/>
      <c r="AB70" s="627"/>
      <c r="AC70" s="627"/>
      <c r="AD70" s="581"/>
      <c r="AE70" s="581"/>
      <c r="AF70" s="581"/>
      <c r="AG70" s="581"/>
      <c r="AH70" s="581"/>
      <c r="AI70" s="581"/>
      <c r="AJ70" s="581"/>
      <c r="AK70" s="581"/>
      <c r="AL70" s="581"/>
      <c r="AM70" s="581"/>
    </row>
    <row r="71">
      <c r="B71" s="288"/>
      <c r="C71" s="288"/>
      <c r="U71" s="631"/>
      <c r="V71" s="631"/>
      <c r="W71" s="631"/>
      <c r="X71" s="631"/>
      <c r="Y71" s="631"/>
      <c r="Z71" s="631"/>
      <c r="AA71" s="631"/>
      <c r="AB71" s="631"/>
      <c r="AC71" s="631"/>
      <c r="AD71" s="581"/>
      <c r="AE71" s="581"/>
      <c r="AF71" s="581"/>
      <c r="AG71" s="581"/>
      <c r="AH71" s="581"/>
      <c r="AI71" s="581"/>
      <c r="AJ71" s="581"/>
      <c r="AK71" s="581"/>
      <c r="AL71" s="581"/>
      <c r="AM71" s="581"/>
    </row>
    <row r="72">
      <c r="B72" s="288"/>
      <c r="C72" s="288"/>
      <c r="U72" s="631"/>
      <c r="V72" s="631"/>
      <c r="W72" s="631"/>
      <c r="X72" s="631"/>
      <c r="Y72" s="631"/>
      <c r="Z72" s="631"/>
      <c r="AA72" s="631"/>
      <c r="AB72" s="631"/>
      <c r="AC72" s="631"/>
      <c r="AD72" s="581"/>
      <c r="AE72" s="581"/>
      <c r="AF72" s="581"/>
      <c r="AG72" s="581"/>
      <c r="AH72" s="581"/>
      <c r="AI72" s="581"/>
      <c r="AJ72" s="581"/>
      <c r="AK72" s="581"/>
      <c r="AL72" s="581"/>
      <c r="AM72" s="581"/>
    </row>
    <row r="73">
      <c r="B73" s="761"/>
      <c r="C73" s="261"/>
      <c r="U73" s="627"/>
      <c r="V73" s="627"/>
      <c r="W73" s="627"/>
      <c r="X73" s="627"/>
      <c r="Y73" s="627"/>
      <c r="Z73" s="627"/>
      <c r="AA73" s="627"/>
      <c r="AB73" s="627"/>
      <c r="AC73" s="627"/>
      <c r="AD73" s="581"/>
      <c r="AE73" s="581"/>
      <c r="AF73" s="581"/>
      <c r="AG73" s="581"/>
      <c r="AH73" s="581"/>
      <c r="AI73" s="581"/>
      <c r="AJ73" s="581"/>
      <c r="AK73" s="581"/>
      <c r="AL73" s="581"/>
      <c r="AM73" s="581"/>
    </row>
    <row r="75">
      <c r="U75" s="734"/>
      <c r="V75" s="734"/>
      <c r="W75" s="734"/>
      <c r="X75" s="734"/>
    </row>
    <row r="76">
      <c r="U76" s="734"/>
      <c r="V76" s="734"/>
      <c r="W76" s="734"/>
      <c r="X76" s="734"/>
    </row>
    <row r="77">
      <c r="U77" s="734"/>
      <c r="V77" s="734"/>
      <c r="W77" s="734"/>
      <c r="X77" s="734"/>
    </row>
    <row r="79">
      <c r="P79" s="540"/>
      <c r="Q79" s="540"/>
    </row>
    <row r="80">
      <c r="B80" s="578" t="s">
        <v>352</v>
      </c>
      <c r="D80" s="627"/>
      <c r="E80" s="627"/>
      <c r="F80" s="627"/>
      <c r="G80" s="627"/>
      <c r="H80" s="627"/>
      <c r="I80" s="627"/>
      <c r="J80" s="627"/>
      <c r="K80" s="627"/>
      <c r="L80" s="627"/>
      <c r="M80" s="627"/>
      <c r="N80" s="627"/>
      <c r="O80" s="627"/>
      <c r="P80" s="627"/>
      <c r="Q80" s="627"/>
      <c r="R80" s="627"/>
      <c r="S80" s="627"/>
      <c r="T80" s="627"/>
      <c r="U80" s="627"/>
      <c r="V80" s="627"/>
      <c r="W80" s="627"/>
      <c r="X80" s="627"/>
      <c r="Y80" s="627"/>
      <c r="Z80" s="627"/>
      <c r="AA80" s="627"/>
      <c r="AB80" s="627"/>
      <c r="AC80" s="627"/>
    </row>
    <row r="81" ht="45.75" customHeight="1">
      <c r="B81" s="737" t="s">
        <v>478</v>
      </c>
      <c r="C81" s="737"/>
      <c r="D81" s="737"/>
      <c r="E81" s="737"/>
      <c r="F81" s="737"/>
      <c r="G81" s="737"/>
      <c r="H81" s="737"/>
      <c r="I81" s="737"/>
      <c r="J81" s="737"/>
      <c r="K81" s="737"/>
      <c r="L81" s="737"/>
      <c r="M81" s="737"/>
      <c r="N81" s="737"/>
      <c r="O81" s="737"/>
      <c r="P81" s="737"/>
      <c r="Q81" s="737"/>
      <c r="R81" s="737"/>
      <c r="S81" s="737"/>
      <c r="T81" s="737"/>
      <c r="U81" s="737"/>
      <c r="V81" s="737"/>
      <c r="W81" s="737"/>
      <c r="X81" s="737"/>
      <c r="Y81" s="737"/>
      <c r="Z81" s="737"/>
      <c r="AA81" s="737"/>
      <c r="AB81" s="737"/>
      <c r="AC81" s="737"/>
    </row>
    <row r="82" ht="14.9" customHeight="1">
      <c r="B82" s="228" t="s">
        <v>479</v>
      </c>
      <c r="C82" s="229"/>
      <c r="D82" s="559" t="s">
        <v>280</v>
      </c>
      <c r="E82" s="560"/>
      <c r="F82" s="560"/>
      <c r="G82" s="560"/>
      <c r="H82" s="560"/>
      <c r="I82" s="560"/>
      <c r="J82" s="560"/>
      <c r="K82" s="560"/>
      <c r="L82" s="560"/>
      <c r="M82" s="560"/>
      <c r="N82" s="560"/>
      <c r="O82" s="560"/>
      <c r="P82" s="560"/>
      <c r="Q82" s="560"/>
      <c r="R82" s="560"/>
      <c r="S82" s="560"/>
      <c r="T82" s="560"/>
      <c r="U82" s="560"/>
      <c r="V82" s="743"/>
      <c r="W82" s="346" t="s">
        <v>281</v>
      </c>
      <c r="X82" s="347"/>
      <c r="Y82" s="347"/>
      <c r="Z82" s="347"/>
      <c r="AA82" s="347"/>
      <c r="AB82" s="347"/>
      <c r="AC82" s="347"/>
      <c r="AD82" s="347"/>
      <c r="AE82" s="347"/>
      <c r="AF82" s="347"/>
      <c r="AG82" s="347"/>
    </row>
    <row r="83">
      <c r="B83" s="228"/>
      <c r="C83" s="229"/>
      <c r="D83" s="179" t="n">
        <v>2018</v>
      </c>
      <c r="E83" s="179" t="n">
        <v>2019</v>
      </c>
      <c r="F83" s="235"/>
      <c r="G83" s="235"/>
      <c r="H83" s="236"/>
      <c r="I83" s="179" t="n">
        <v>2020</v>
      </c>
      <c r="J83" s="235"/>
      <c r="K83" s="235"/>
      <c r="L83" s="235"/>
      <c r="M83" s="179" t="n">
        <v>2021</v>
      </c>
      <c r="N83" s="235"/>
      <c r="O83" s="235"/>
      <c r="P83" s="235"/>
      <c r="Q83" s="179" t="n">
        <v>2022</v>
      </c>
      <c r="R83" s="180"/>
      <c r="S83" s="180"/>
      <c r="T83" s="236"/>
      <c r="U83" s="315"/>
      <c r="V83" s="632" t="n">
        <v>2023</v>
      </c>
      <c r="W83" s="625"/>
      <c r="X83" s="285"/>
      <c r="Y83" s="232" t="n">
        <v>2024</v>
      </c>
      <c r="Z83" s="318"/>
      <c r="AA83" s="318"/>
      <c r="AB83" s="234"/>
      <c r="AC83" s="232" t="n">
        <v>2025</v>
      </c>
      <c r="AD83" s="318"/>
      <c r="AE83" s="318"/>
      <c r="AF83" s="234"/>
      <c r="AG83" s="564" t="n">
        <v>2026</v>
      </c>
    </row>
    <row r="84">
      <c r="B84" s="230"/>
      <c r="C84" s="231"/>
      <c r="D84" s="195" t="s">
        <v>282</v>
      </c>
      <c r="E84" s="195" t="s">
        <v>283</v>
      </c>
      <c r="F84" s="191" t="s">
        <v>284</v>
      </c>
      <c r="G84" s="191" t="s">
        <v>238</v>
      </c>
      <c r="H84" s="192" t="s">
        <v>282</v>
      </c>
      <c r="I84" s="191" t="s">
        <v>283</v>
      </c>
      <c r="J84" s="191" t="s">
        <v>284</v>
      </c>
      <c r="K84" s="191" t="s">
        <v>238</v>
      </c>
      <c r="L84" s="191" t="s">
        <v>282</v>
      </c>
      <c r="M84" s="195" t="s">
        <v>283</v>
      </c>
      <c r="N84" s="191" t="s">
        <v>284</v>
      </c>
      <c r="O84" s="191" t="s">
        <v>238</v>
      </c>
      <c r="P84" s="191" t="s">
        <v>282</v>
      </c>
      <c r="Q84" s="195" t="s">
        <v>283</v>
      </c>
      <c r="R84" s="191" t="s">
        <v>284</v>
      </c>
      <c r="S84" s="191" t="s">
        <v>238</v>
      </c>
      <c r="T84" s="192" t="s">
        <v>282</v>
      </c>
      <c r="U84" s="191" t="s">
        <v>283</v>
      </c>
      <c r="V84" s="312" t="s">
        <v>284</v>
      </c>
      <c r="W84" s="295" t="s">
        <v>238</v>
      </c>
      <c r="X84" s="296" t="s">
        <v>282</v>
      </c>
      <c r="Y84" s="294" t="s">
        <v>283</v>
      </c>
      <c r="Z84" s="292" t="s">
        <v>284</v>
      </c>
      <c r="AA84" s="295" t="s">
        <v>238</v>
      </c>
      <c r="AB84" s="295" t="s">
        <v>282</v>
      </c>
      <c r="AC84" s="294" t="s">
        <v>283</v>
      </c>
      <c r="AD84" s="292" t="s">
        <v>284</v>
      </c>
      <c r="AE84" s="295" t="s">
        <v>238</v>
      </c>
      <c r="AF84" s="295" t="s">
        <v>282</v>
      </c>
      <c r="AG84" s="294" t="s">
        <v>283</v>
      </c>
    </row>
    <row r="85">
      <c r="B85" s="309" t="s">
        <v>1440</v>
      </c>
      <c r="D85" s="278"/>
      <c r="E85" s="340"/>
      <c r="F85" s="340"/>
      <c r="G85" s="340"/>
      <c r="H85" s="340"/>
      <c r="I85" s="650" t="n">
        <f>(I86-AVERAGE($E86:$H86))</f>
        <v>5.0234999999999914</v>
      </c>
      <c r="J85" s="650" t="n">
        <f t="shared" ref="J85:U85" si="22">(J86-AVERAGE($E86:$H86))</f>
        <v>45.406499999999987</v>
      </c>
      <c r="K85" s="650" t="n">
        <f t="shared" si="22"/>
        <v>50.178499999999993</v>
      </c>
      <c r="L85" s="650" t="n">
        <f t="shared" si="22"/>
        <v>60.014499999999991</v>
      </c>
      <c r="M85" s="650" t="n">
        <f t="shared" si="22"/>
        <v>86.04249999999999</v>
      </c>
      <c r="N85" s="650" t="n">
        <f t="shared" si="22"/>
        <v>100.69149999999999</v>
      </c>
      <c r="O85" s="650" t="n">
        <f t="shared" si="22"/>
        <v>95.460499999999996</v>
      </c>
      <c r="P85" s="650" t="n">
        <f t="shared" si="22"/>
        <v>100.72550000000001</v>
      </c>
      <c r="Q85" s="650" t="n">
        <f t="shared" si="22"/>
        <v>80.643499999999989</v>
      </c>
      <c r="R85" s="650" t="n">
        <f t="shared" si="22"/>
        <v>63.702499999999993</v>
      </c>
      <c r="S85" s="651" t="n">
        <f t="shared" si="22"/>
        <v>56.879499999999986</v>
      </c>
      <c r="T85" s="637" t="n">
        <f t="shared" si="22"/>
        <v>71.822499999999991</v>
      </c>
      <c r="U85" s="651" t="n">
        <f t="shared" si="22"/>
        <v>65.127499999999998</v>
      </c>
      <c r="V85" s="651" t="n">
        <f>(V86-AVERAGE($E86:$H86))</f>
        <v>37.745499999999986</v>
      </c>
      <c r="W85" s="808" t="n">
        <f>V85</f>
        <v>37.745499999999986</v>
      </c>
      <c r="X85" s="808" t="n">
        <f t="shared" ref="X85:AG85" si="23">W85</f>
        <v>37.745499999999986</v>
      </c>
      <c r="Y85" s="808" t="n">
        <f t="shared" si="23"/>
        <v>37.745499999999986</v>
      </c>
      <c r="Z85" s="808" t="n">
        <f t="shared" si="23"/>
        <v>37.745499999999986</v>
      </c>
      <c r="AA85" s="808" t="n">
        <f t="shared" si="23"/>
        <v>37.745499999999986</v>
      </c>
      <c r="AB85" s="808" t="n">
        <f t="shared" si="23"/>
        <v>37.745499999999986</v>
      </c>
      <c r="AC85" s="767" t="n">
        <f t="shared" si="23"/>
        <v>37.745499999999986</v>
      </c>
      <c r="AD85" s="808" t="n">
        <f t="shared" si="23"/>
        <v>37.745499999999986</v>
      </c>
      <c r="AE85" s="808" t="n">
        <f t="shared" si="23"/>
        <v>37.745499999999986</v>
      </c>
      <c r="AF85" s="808" t="n">
        <f t="shared" si="23"/>
        <v>37.745499999999986</v>
      </c>
      <c r="AG85" s="808" t="n">
        <f t="shared" si="23"/>
        <v>37.745499999999986</v>
      </c>
    </row>
    <row r="86">
      <c r="B86" s="309" t="s">
        <v>160</v>
      </c>
      <c r="C86" s="261" t="s">
        <v>480</v>
      </c>
      <c r="D86" s="300" t="n">
        <f>'Haver Pivoted'!GO66</f>
        <v>57.347000000000001</v>
      </c>
      <c r="E86" s="247" t="n">
        <f>'Haver Pivoted'!GP66</f>
        <v>56.009</v>
      </c>
      <c r="F86" s="247" t="n">
        <f>'Haver Pivoted'!GQ66</f>
        <v>54.273000000000003</v>
      </c>
      <c r="G86" s="247" t="n">
        <f>'Haver Pivoted'!GR66</f>
        <v>54.103999999999999</v>
      </c>
      <c r="H86" s="247" t="n">
        <f>'Haver Pivoted'!GS66</f>
        <v>54.46</v>
      </c>
      <c r="I86" s="247" t="n">
        <f>'Haver Pivoted'!GT66</f>
        <v>59.734999999999999</v>
      </c>
      <c r="J86" s="247" t="n">
        <f>'Haver Pivoted'!GU66</f>
        <v>100.11799999999999</v>
      </c>
      <c r="K86" s="247" t="n">
        <f>'Haver Pivoted'!GV66</f>
        <v>104.89</v>
      </c>
      <c r="L86" s="247" t="n">
        <f>'Haver Pivoted'!GW66</f>
        <v>114.726</v>
      </c>
      <c r="M86" s="247" t="n">
        <f>'Haver Pivoted'!GX66</f>
        <v>140.75399999999999</v>
      </c>
      <c r="N86" s="247" t="n">
        <f>'Haver Pivoted'!GY66</f>
        <v>155.40299999999999</v>
      </c>
      <c r="O86" s="247" t="n">
        <f>'Haver Pivoted'!GZ66</f>
        <v>150.172</v>
      </c>
      <c r="P86" s="247" t="n">
        <f>'Haver Pivoted'!HA66</f>
        <v>155.43700000000001</v>
      </c>
      <c r="Q86" s="247" t="n">
        <f>'Haver Pivoted'!HB66</f>
        <v>135.35499999999999</v>
      </c>
      <c r="R86" s="247" t="n">
        <f>'Haver Pivoted'!HC66</f>
        <v>118.414</v>
      </c>
      <c r="S86" s="191" t="n">
        <f>'Haver Pivoted'!HD66</f>
        <v>111.59099999999999</v>
      </c>
      <c r="T86" s="191" t="n">
        <f>'Haver Pivoted'!HE66</f>
        <v>126.53400000000001</v>
      </c>
      <c r="U86" s="191" t="n">
        <f>'Haver Pivoted'!HF66</f>
        <v>119.839</v>
      </c>
      <c r="V86" s="191" t="n">
        <f>'Haver Pivoted'!HG66</f>
        <v>92.456999999999994</v>
      </c>
      <c r="W86" s="361"/>
      <c r="X86" s="361"/>
      <c r="Y86" s="361"/>
      <c r="Z86" s="361"/>
      <c r="AA86" s="361"/>
      <c r="AB86" s="361"/>
      <c r="AC86" s="361"/>
      <c r="AD86" s="569"/>
      <c r="AE86" s="569"/>
      <c r="AF86" s="569"/>
      <c r="AG86" s="569"/>
    </row>
    <row r="87" ht="29.15" customHeight="1">
      <c r="B87" s="401" t="s">
        <v>481</v>
      </c>
      <c r="C87" s="402"/>
      <c r="D87" s="803"/>
      <c r="E87" s="640"/>
      <c r="F87" s="640"/>
      <c r="G87" s="640"/>
      <c r="H87" s="640"/>
      <c r="I87" s="640"/>
      <c r="J87" s="640" t="n">
        <f t="shared" ref="J87:V87" si="24">J86-$H86</f>
        <v>45.657999999999994</v>
      </c>
      <c r="K87" s="640" t="n">
        <f t="shared" si="24"/>
        <v>50.43</v>
      </c>
      <c r="L87" s="640" t="n">
        <f t="shared" si="24"/>
        <v>60.265999999999998</v>
      </c>
      <c r="M87" s="640" t="n">
        <f t="shared" si="24"/>
        <v>86.293999999999983</v>
      </c>
      <c r="N87" s="640" t="n">
        <f>N86-$H86</f>
        <v>100.94299999999998</v>
      </c>
      <c r="O87" s="640" t="n">
        <f>O86-$H86</f>
        <v>95.711999999999989</v>
      </c>
      <c r="P87" s="640" t="n">
        <f t="shared" si="24"/>
        <v>100.977</v>
      </c>
      <c r="Q87" s="640" t="n">
        <f t="shared" si="24"/>
        <v>80.894999999999982</v>
      </c>
      <c r="R87" s="640" t="n">
        <f t="shared" si="24"/>
        <v>63.954000000000001</v>
      </c>
      <c r="S87" s="312" t="n">
        <f t="shared" si="24"/>
        <v>57.130999999999993</v>
      </c>
      <c r="T87" s="312" t="n">
        <f t="shared" si="24"/>
        <v>72.074000000000012</v>
      </c>
      <c r="U87" s="312" t="n">
        <f t="shared" si="24"/>
        <v>65.378999999999991</v>
      </c>
      <c r="V87" s="312" t="n">
        <f t="shared" si="24"/>
        <v>37.996999999999993</v>
      </c>
      <c r="W87" s="295"/>
      <c r="X87" s="295"/>
      <c r="Y87" s="295"/>
      <c r="Z87" s="295"/>
      <c r="AA87" s="295"/>
      <c r="AB87" s="295"/>
      <c r="AC87" s="295"/>
      <c r="AD87" s="569"/>
      <c r="AE87" s="569"/>
      <c r="AF87" s="569"/>
      <c r="AG87" s="569"/>
    </row>
    <row r="88" ht="29.15" customHeight="1">
      <c r="B88" s="261"/>
      <c r="C88" s="261"/>
      <c r="D88" s="247"/>
      <c r="E88" s="247"/>
      <c r="F88" s="247"/>
      <c r="G88" s="247"/>
      <c r="H88" s="247"/>
      <c r="I88" s="247"/>
      <c r="J88" s="247"/>
      <c r="K88" s="247"/>
      <c r="L88" s="247"/>
      <c r="M88" s="247"/>
      <c r="N88" s="247"/>
      <c r="O88" s="247"/>
      <c r="P88" s="247"/>
      <c r="Q88" s="247"/>
      <c r="R88" s="247"/>
      <c r="S88" s="247"/>
      <c r="T88" s="247"/>
      <c r="U88" s="247"/>
      <c r="V88" s="247"/>
      <c r="W88" s="247"/>
      <c r="X88" s="247"/>
      <c r="Y88" s="247"/>
      <c r="Z88" s="247"/>
      <c r="AA88" s="247"/>
      <c r="AB88" s="247"/>
      <c r="AC88" s="247"/>
    </row>
    <row r="89" ht="29.15" customHeight="1">
      <c r="B89" s="261"/>
      <c r="C89" s="261"/>
      <c r="D89" s="247"/>
      <c r="E89" s="247"/>
      <c r="F89" s="247"/>
      <c r="G89" s="247"/>
      <c r="H89" s="247"/>
      <c r="I89" s="247"/>
      <c r="J89" s="247"/>
      <c r="K89" s="247"/>
      <c r="L89" s="247"/>
      <c r="M89" s="247"/>
      <c r="N89" s="247"/>
      <c r="O89" s="247"/>
      <c r="P89" s="247"/>
      <c r="Q89" s="247"/>
      <c r="R89" s="247"/>
      <c r="S89" s="247"/>
      <c r="T89" s="247"/>
      <c r="U89" s="247"/>
      <c r="V89" s="247"/>
      <c r="W89" s="247"/>
      <c r="X89" s="247"/>
      <c r="Y89" s="247"/>
      <c r="Z89" s="247"/>
      <c r="AA89" s="247"/>
      <c r="AB89" s="247"/>
      <c r="AC89" s="247"/>
    </row>
    <row r="90" ht="29.15" customHeight="1">
      <c r="B90" s="261"/>
      <c r="C90" s="261"/>
      <c r="D90" s="247"/>
      <c r="E90" s="247"/>
      <c r="F90" s="247"/>
      <c r="G90" s="247"/>
      <c r="H90" s="247"/>
      <c r="I90" s="247"/>
      <c r="J90" s="247"/>
      <c r="K90" s="247"/>
      <c r="L90" s="247"/>
      <c r="M90" s="247"/>
      <c r="N90" s="247"/>
      <c r="O90" s="247"/>
      <c r="P90" s="247"/>
      <c r="Q90" s="247"/>
      <c r="R90" s="247"/>
      <c r="S90" s="247"/>
      <c r="T90" s="247"/>
      <c r="U90" s="247"/>
      <c r="V90" s="247"/>
      <c r="W90" s="247"/>
      <c r="X90" s="247"/>
      <c r="Y90" s="247"/>
      <c r="Z90" s="247"/>
      <c r="AA90" s="247"/>
      <c r="AB90" s="247"/>
      <c r="AC90" s="247"/>
    </row>
    <row r="91" ht="35.9" customHeight="1"/>
    <row r="92">
      <c r="B92" s="578" t="s">
        <v>365</v>
      </c>
    </row>
    <row r="93">
      <c r="B93" s="738" t="s">
        <v>808</v>
      </c>
      <c r="C93" s="739"/>
      <c r="D93" s="230" t="s">
        <v>280</v>
      </c>
      <c r="E93" s="242"/>
      <c r="F93" s="242"/>
      <c r="G93" s="242"/>
      <c r="H93" s="242"/>
      <c r="I93" s="242"/>
      <c r="J93" s="242"/>
      <c r="K93" s="242"/>
      <c r="L93" s="242"/>
      <c r="M93" s="242"/>
      <c r="N93" s="242"/>
      <c r="O93" s="242"/>
      <c r="P93" s="242"/>
      <c r="Q93" s="242"/>
      <c r="R93" s="242"/>
      <c r="S93" s="242"/>
      <c r="T93" s="242"/>
      <c r="U93" s="242"/>
      <c r="V93" s="231"/>
      <c r="W93" s="346" t="s">
        <v>281</v>
      </c>
      <c r="X93" s="347"/>
      <c r="Y93" s="347"/>
      <c r="Z93" s="347"/>
      <c r="AA93" s="347"/>
      <c r="AB93" s="347"/>
      <c r="AC93" s="347"/>
      <c r="AD93" s="347"/>
      <c r="AE93" s="347"/>
      <c r="AF93" s="347"/>
      <c r="AG93" s="347"/>
    </row>
    <row r="94">
      <c r="B94" s="740"/>
      <c r="C94" s="741"/>
      <c r="D94" s="179" t="n">
        <v>2018</v>
      </c>
      <c r="E94" s="179" t="n">
        <v>2019</v>
      </c>
      <c r="F94" s="235"/>
      <c r="G94" s="235"/>
      <c r="H94" s="236"/>
      <c r="I94" s="179" t="n">
        <v>2020</v>
      </c>
      <c r="J94" s="235"/>
      <c r="K94" s="235"/>
      <c r="L94" s="235"/>
      <c r="M94" s="179" t="n">
        <v>2021</v>
      </c>
      <c r="N94" s="235"/>
      <c r="O94" s="235"/>
      <c r="P94" s="235"/>
      <c r="Q94" s="179" t="n">
        <v>2022</v>
      </c>
      <c r="R94" s="180"/>
      <c r="S94" s="180"/>
      <c r="T94" s="236"/>
      <c r="U94" s="315"/>
      <c r="V94" s="632" t="n">
        <v>2023</v>
      </c>
      <c r="W94" s="625"/>
      <c r="X94" s="285"/>
      <c r="Y94" s="232" t="n">
        <v>2024</v>
      </c>
      <c r="Z94" s="318"/>
      <c r="AA94" s="318"/>
      <c r="AB94" s="234"/>
      <c r="AC94" s="232" t="n">
        <v>2025</v>
      </c>
      <c r="AD94" s="318"/>
      <c r="AE94" s="318"/>
      <c r="AF94" s="234"/>
      <c r="AG94" s="564" t="n">
        <v>2026</v>
      </c>
    </row>
    <row r="95">
      <c r="B95" s="740"/>
      <c r="C95" s="741"/>
      <c r="D95" s="195" t="s">
        <v>282</v>
      </c>
      <c r="E95" s="195" t="s">
        <v>283</v>
      </c>
      <c r="F95" s="191" t="s">
        <v>284</v>
      </c>
      <c r="G95" s="191" t="s">
        <v>238</v>
      </c>
      <c r="H95" s="192" t="s">
        <v>282</v>
      </c>
      <c r="I95" s="191" t="s">
        <v>283</v>
      </c>
      <c r="J95" s="191" t="s">
        <v>284</v>
      </c>
      <c r="K95" s="191" t="s">
        <v>238</v>
      </c>
      <c r="L95" s="191" t="s">
        <v>282</v>
      </c>
      <c r="M95" s="195" t="s">
        <v>283</v>
      </c>
      <c r="N95" s="191" t="s">
        <v>284</v>
      </c>
      <c r="O95" s="191" t="s">
        <v>238</v>
      </c>
      <c r="P95" s="191" t="s">
        <v>282</v>
      </c>
      <c r="Q95" s="195" t="s">
        <v>283</v>
      </c>
      <c r="R95" s="191" t="s">
        <v>284</v>
      </c>
      <c r="S95" s="191" t="s">
        <v>238</v>
      </c>
      <c r="T95" s="192" t="s">
        <v>282</v>
      </c>
      <c r="U95" s="191" t="s">
        <v>283</v>
      </c>
      <c r="V95" s="312" t="s">
        <v>284</v>
      </c>
      <c r="W95" s="295" t="s">
        <v>238</v>
      </c>
      <c r="X95" s="296" t="s">
        <v>282</v>
      </c>
      <c r="Y95" s="294" t="s">
        <v>283</v>
      </c>
      <c r="Z95" s="292" t="s">
        <v>284</v>
      </c>
      <c r="AA95" s="295" t="s">
        <v>238</v>
      </c>
      <c r="AB95" s="295" t="s">
        <v>282</v>
      </c>
      <c r="AC95" s="294" t="s">
        <v>283</v>
      </c>
      <c r="AD95" s="292" t="s">
        <v>284</v>
      </c>
      <c r="AE95" s="295" t="s">
        <v>238</v>
      </c>
      <c r="AF95" s="295" t="s">
        <v>282</v>
      </c>
      <c r="AG95" s="294" t="s">
        <v>283</v>
      </c>
    </row>
    <row r="96" ht="25.75" customHeight="1">
      <c r="B96" s="751" t="s">
        <v>468</v>
      </c>
      <c r="C96" s="539" t="s">
        <v>469</v>
      </c>
      <c r="D96" s="410" t="n">
        <f>'Haver Pivoted'!GO31</f>
        <v>2224.3000000000002</v>
      </c>
      <c r="E96" s="411" t="n">
        <f>'Haver Pivoted'!GP31</f>
        <v>2303.4</v>
      </c>
      <c r="F96" s="411" t="n">
        <f>'Haver Pivoted'!GQ31</f>
        <v>2319.4</v>
      </c>
      <c r="G96" s="411" t="n">
        <f>'Haver Pivoted'!GR31</f>
        <v>2333.8000000000002</v>
      </c>
      <c r="H96" s="411" t="n">
        <f>'Haver Pivoted'!GS31</f>
        <v>2346.4</v>
      </c>
      <c r="I96" s="411" t="n">
        <f>'Haver Pivoted'!GT31</f>
        <v>2407.5</v>
      </c>
      <c r="J96" s="411" t="n">
        <f>'Haver Pivoted'!GU31</f>
        <v>4698.7</v>
      </c>
      <c r="K96" s="411" t="n">
        <f>'Haver Pivoted'!GV31</f>
        <v>3492.4</v>
      </c>
      <c r="L96" s="411" t="n">
        <f>'Haver Pivoted'!GW31</f>
        <v>2881.6</v>
      </c>
      <c r="M96" s="411" t="n">
        <f>'Haver Pivoted'!GX31</f>
        <v>5094.8</v>
      </c>
      <c r="N96" s="411" t="n">
        <f>'Haver Pivoted'!GY31</f>
        <v>3395.6</v>
      </c>
      <c r="O96" s="411" t="n">
        <f>'Haver Pivoted'!GZ31</f>
        <v>3146.3</v>
      </c>
      <c r="P96" s="411" t="n">
        <f>'Haver Pivoted'!HA31</f>
        <v>2937.4</v>
      </c>
      <c r="Q96" s="411" t="n">
        <f>'Haver Pivoted'!HB31</f>
        <v>2863</v>
      </c>
      <c r="R96" s="411" t="n">
        <f>'Haver Pivoted'!HC31</f>
        <v>2846.5</v>
      </c>
      <c r="S96" s="412" t="n">
        <f>'Haver Pivoted'!HD31</f>
        <v>2840.1</v>
      </c>
      <c r="T96" s="768" t="n">
        <f>'Haver Pivoted'!HE31</f>
        <v>2882.8</v>
      </c>
      <c r="U96" s="412" t="n">
        <f>'Haver Pivoted'!HF31</f>
        <v>2963</v>
      </c>
      <c r="V96" s="412" t="n">
        <f>'Haver Pivoted'!HG31</f>
        <v>2952.8</v>
      </c>
      <c r="W96" s="778"/>
      <c r="X96" s="778"/>
      <c r="Y96" s="778"/>
      <c r="Z96" s="778"/>
      <c r="AA96" s="778"/>
      <c r="AB96" s="778"/>
      <c r="AC96" s="823"/>
      <c r="AD96" s="823"/>
      <c r="AE96" s="823"/>
      <c r="AF96" s="823"/>
      <c r="AG96" s="569"/>
    </row>
    <row r="97" ht="25.75" customHeight="1">
      <c r="B97" s="534" t="s">
        <v>1938</v>
      </c>
      <c r="C97" s="261"/>
      <c r="D97" s="798" t="n">
        <f>D98+D99</f>
        <v>813.09999999999991</v>
      </c>
      <c r="E97" s="493" t="n">
        <f>E98+E99</f>
        <v>832</v>
      </c>
      <c r="F97" s="493" t="n">
        <f>F98+F99</f>
        <v>842.69999999999993</v>
      </c>
      <c r="G97" s="493" t="n">
        <f t="shared" ref="G97:N97" si="25">G98+G99</f>
        <v>850.1</v>
      </c>
      <c r="H97" s="493" t="n">
        <f t="shared" si="25"/>
        <v>854</v>
      </c>
      <c r="I97" s="493" t="n">
        <f t="shared" si="25"/>
        <v>871.02350000000001</v>
      </c>
      <c r="J97" s="493" t="n">
        <f t="shared" si="25"/>
        <v>3187.1064999999999</v>
      </c>
      <c r="K97" s="493" t="n">
        <f t="shared" si="25"/>
        <v>1850.5785000000001</v>
      </c>
      <c r="L97" s="493" t="n">
        <f t="shared" si="25"/>
        <v>1300.1145000000001</v>
      </c>
      <c r="M97" s="493" t="n">
        <f t="shared" si="25"/>
        <v>3501.0425</v>
      </c>
      <c r="N97" s="493" t="n">
        <f t="shared" si="25"/>
        <v>1824.9133400000001</v>
      </c>
      <c r="O97" s="493" t="n">
        <f>O98+O99</f>
        <v>1573.4639933333328</v>
      </c>
      <c r="P97" s="493" t="n">
        <f t="shared" ref="P97:R97" si="26">P98+P99</f>
        <v>1378.1348333333331</v>
      </c>
      <c r="Q97" s="493" t="n">
        <f t="shared" si="26"/>
        <v>1205.9195</v>
      </c>
      <c r="R97" s="493" t="n">
        <f t="shared" si="26"/>
        <v>1180.8785</v>
      </c>
      <c r="S97" s="762" t="n">
        <f>S98+S99</f>
        <v>1170.5554999999999</v>
      </c>
      <c r="T97" s="762" t="n">
        <f t="shared" ref="T97:U97" si="27">T98+T99</f>
        <v>1164.4385</v>
      </c>
      <c r="U97" s="762" t="n">
        <f t="shared" si="27"/>
        <v>1095.8434999999999</v>
      </c>
      <c r="V97" s="762" t="n">
        <f>V98+V99</f>
        <v>1075.5615</v>
      </c>
      <c r="W97" s="494"/>
      <c r="X97" s="494"/>
      <c r="Y97" s="494"/>
      <c r="Z97" s="494"/>
      <c r="AA97" s="494"/>
      <c r="AB97" s="494"/>
      <c r="AC97" s="494"/>
      <c r="AD97" s="494"/>
      <c r="AE97" s="494"/>
      <c r="AF97" s="494"/>
      <c r="AG97" s="569"/>
    </row>
    <row r="98" ht="25.75" customHeight="1">
      <c r="B98" s="471" t="s">
        <v>1936</v>
      </c>
      <c r="C98" s="261"/>
      <c r="D98" s="798" t="n">
        <f t="shared" ref="D98:V98" si="28">D14+D17+D35</f>
        <v>813.09999999999991</v>
      </c>
      <c r="E98" s="798" t="n">
        <f t="shared" si="28"/>
        <v>832</v>
      </c>
      <c r="F98" s="493" t="n">
        <f t="shared" si="28"/>
        <v>842.69999999999993</v>
      </c>
      <c r="G98" s="493" t="n">
        <f t="shared" si="28"/>
        <v>850.1</v>
      </c>
      <c r="H98" s="493" t="n">
        <f t="shared" si="28"/>
        <v>854</v>
      </c>
      <c r="I98" s="493" t="n">
        <f t="shared" si="28"/>
        <v>866</v>
      </c>
      <c r="J98" s="493" t="n">
        <f t="shared" si="28"/>
        <v>1845.5</v>
      </c>
      <c r="K98" s="493" t="n">
        <f t="shared" si="28"/>
        <v>1645.2</v>
      </c>
      <c r="L98" s="493" t="n">
        <f t="shared" si="28"/>
        <v>1176.2</v>
      </c>
      <c r="M98" s="493" t="n">
        <f t="shared" si="28"/>
        <v>1448.2000000000003</v>
      </c>
      <c r="N98" s="493" t="n">
        <f t="shared" si="28"/>
        <v>1358.4</v>
      </c>
      <c r="O98" s="493" t="n">
        <f t="shared" si="28"/>
        <v>1353.5333333333328</v>
      </c>
      <c r="P98" s="493" t="n">
        <f t="shared" si="28"/>
        <v>1156.9333333333329</v>
      </c>
      <c r="Q98" s="493" t="n">
        <f t="shared" si="28"/>
        <v>1025.9000000000001</v>
      </c>
      <c r="R98" s="493" t="n">
        <f t="shared" si="28"/>
        <v>1024.7</v>
      </c>
      <c r="S98" s="762" t="n">
        <f t="shared" si="28"/>
        <v>1033.0999999999999</v>
      </c>
      <c r="T98" s="762" t="n">
        <f t="shared" si="28"/>
        <v>1056.3</v>
      </c>
      <c r="U98" s="762" t="n">
        <f t="shared" si="28"/>
        <v>1017.3</v>
      </c>
      <c r="V98" s="762" t="n">
        <f t="shared" si="28"/>
        <v>1024.4000000000001</v>
      </c>
      <c r="W98" s="494"/>
      <c r="X98" s="494"/>
      <c r="Y98" s="494"/>
      <c r="Z98" s="494"/>
      <c r="AA98" s="494"/>
      <c r="AB98" s="494"/>
      <c r="AC98" s="494"/>
      <c r="AD98" s="494"/>
      <c r="AE98" s="494"/>
      <c r="AF98" s="494"/>
      <c r="AG98" s="494"/>
    </row>
    <row r="99" ht="36" customHeight="1">
      <c r="B99" s="471" t="s">
        <v>1937</v>
      </c>
      <c r="C99" s="261"/>
      <c r="D99" s="493" t="n">
        <f t="shared" ref="D99:AG99" si="29">D18+D21+D32+D33+D34+D36</f>
        <v>0</v>
      </c>
      <c r="E99" s="493" t="n">
        <f t="shared" si="29"/>
        <v>0</v>
      </c>
      <c r="F99" s="493" t="n">
        <f t="shared" si="29"/>
        <v>0</v>
      </c>
      <c r="G99" s="493" t="n">
        <f t="shared" si="29"/>
        <v>0</v>
      </c>
      <c r="H99" s="493" t="n">
        <f t="shared" si="29"/>
        <v>0</v>
      </c>
      <c r="I99" s="493" t="n">
        <f t="shared" si="29"/>
        <v>5.0234999999999914</v>
      </c>
      <c r="J99" s="493" t="n">
        <f t="shared" si="29"/>
        <v>1341.6065000000001</v>
      </c>
      <c r="K99" s="493" t="n">
        <f t="shared" si="29"/>
        <v>205.37849999999997</v>
      </c>
      <c r="L99" s="493" t="n">
        <f t="shared" si="29"/>
        <v>123.9145</v>
      </c>
      <c r="M99" s="493" t="n">
        <f t="shared" si="29"/>
        <v>2052.8424999999997</v>
      </c>
      <c r="N99" s="493" t="n">
        <f t="shared" si="29"/>
        <v>466.51334000000008</v>
      </c>
      <c r="O99" s="493" t="n">
        <f t="shared" si="29"/>
        <v>219.93066000000007</v>
      </c>
      <c r="P99" s="493" t="n">
        <f t="shared" si="29"/>
        <v>221.20150000000004</v>
      </c>
      <c r="Q99" s="493" t="n">
        <f t="shared" si="29"/>
        <v>180.01949999999999</v>
      </c>
      <c r="R99" s="493" t="n">
        <f t="shared" si="29"/>
        <v>156.17850000000001</v>
      </c>
      <c r="S99" s="762" t="n">
        <f t="shared" si="29"/>
        <v>137.4555</v>
      </c>
      <c r="T99" s="762" t="n">
        <f t="shared" si="29"/>
        <v>108.13849999999999</v>
      </c>
      <c r="U99" s="762" t="n">
        <f t="shared" si="29"/>
        <v>78.543499999999995</v>
      </c>
      <c r="V99" s="762" t="n">
        <f t="shared" si="29"/>
        <v>51.16149999999999</v>
      </c>
      <c r="W99" s="494" t="n">
        <f t="shared" si="29"/>
        <v>51.16149999999999</v>
      </c>
      <c r="X99" s="494" t="n">
        <f t="shared" si="29"/>
        <v>43.446499999999986</v>
      </c>
      <c r="Y99" s="494" t="n">
        <f t="shared" si="29"/>
        <v>43.446499999999986</v>
      </c>
      <c r="Z99" s="494" t="n">
        <f t="shared" si="29"/>
        <v>43.446499999999986</v>
      </c>
      <c r="AA99" s="494" t="n">
        <f t="shared" si="29"/>
        <v>43.446499999999986</v>
      </c>
      <c r="AB99" s="494" t="n">
        <f t="shared" si="29"/>
        <v>41.747499999999988</v>
      </c>
      <c r="AC99" s="494" t="n">
        <f t="shared" si="29"/>
        <v>41.747499999999988</v>
      </c>
      <c r="AD99" s="494" t="n">
        <f t="shared" si="29"/>
        <v>0</v>
      </c>
      <c r="AE99" s="494" t="n">
        <f t="shared" si="29"/>
        <v>0</v>
      </c>
      <c r="AF99" s="494" t="n">
        <f t="shared" si="29"/>
        <v>0</v>
      </c>
      <c r="AG99" s="494" t="n">
        <f t="shared" si="29"/>
        <v>0</v>
      </c>
    </row>
    <row r="100" ht="25.75" customHeight="1">
      <c r="B100" s="534" t="s">
        <v>805</v>
      </c>
      <c r="C100" s="261"/>
      <c r="D100" s="798" t="n">
        <f>D96-D97</f>
        <v>1411.2000000000003</v>
      </c>
      <c r="E100" s="493" t="n">
        <f t="shared" ref="E100:T100" si="30">E96-E97</f>
        <v>1471.4</v>
      </c>
      <c r="F100" s="493" t="n">
        <f t="shared" si="30"/>
        <v>1476.7000000000003</v>
      </c>
      <c r="G100" s="493" t="n">
        <f t="shared" si="30"/>
        <v>1483.7000000000003</v>
      </c>
      <c r="H100" s="493" t="n">
        <f t="shared" si="30"/>
        <v>1492.4</v>
      </c>
      <c r="I100" s="493" t="n">
        <f t="shared" si="30"/>
        <v>1536.4765</v>
      </c>
      <c r="J100" s="493" t="n">
        <f t="shared" si="30"/>
        <v>1511.5934999999999</v>
      </c>
      <c r="K100" s="493" t="n">
        <f t="shared" si="30"/>
        <v>1641.8215</v>
      </c>
      <c r="L100" s="493" t="n">
        <f t="shared" si="30"/>
        <v>1581.4854999999998</v>
      </c>
      <c r="M100" s="493" t="n">
        <f t="shared" si="30"/>
        <v>1593.7575000000002</v>
      </c>
      <c r="N100" s="493" t="n">
        <f t="shared" si="30"/>
        <v>1570.6866599999998</v>
      </c>
      <c r="O100" s="493" t="n">
        <f t="shared" si="30"/>
        <v>1572.8360066666673</v>
      </c>
      <c r="P100" s="493" t="n">
        <f t="shared" si="30"/>
        <v>1559.265166666667</v>
      </c>
      <c r="Q100" s="493" t="n">
        <f t="shared" si="30"/>
        <v>1657.0805</v>
      </c>
      <c r="R100" s="493" t="n">
        <f t="shared" si="30"/>
        <v>1665.6215</v>
      </c>
      <c r="S100" s="762" t="n">
        <f t="shared" si="30"/>
        <v>1669.5445</v>
      </c>
      <c r="T100" s="762" t="n">
        <f t="shared" si="30"/>
        <v>1718.3615000000002</v>
      </c>
      <c r="U100" s="762" t="n">
        <f>U96-U97</f>
        <v>1867.1565000000001</v>
      </c>
      <c r="V100" s="762" t="n">
        <f>V96-V97</f>
        <v>1877.2385000000002</v>
      </c>
      <c r="W100" s="494"/>
      <c r="X100" s="494"/>
      <c r="Y100" s="494"/>
      <c r="Z100" s="494"/>
      <c r="AA100" s="494"/>
      <c r="AB100" s="494"/>
      <c r="AC100" s="494"/>
      <c r="AD100" s="494"/>
      <c r="AE100" s="494"/>
      <c r="AF100" s="494"/>
      <c r="AG100" s="569"/>
    </row>
    <row r="101" ht="20.5" customHeight="1">
      <c r="B101" s="779" t="s">
        <v>806</v>
      </c>
      <c r="C101" s="780"/>
      <c r="D101" s="786" t="n">
        <f t="shared" ref="D101:I101" si="31">D12-D14-D17-D35</f>
        <v>1411.2</v>
      </c>
      <c r="E101" s="787" t="n">
        <f t="shared" si="31"/>
        <v>1471.4</v>
      </c>
      <c r="F101" s="787" t="n">
        <f t="shared" si="31"/>
        <v>1476.7</v>
      </c>
      <c r="G101" s="787" t="n">
        <f t="shared" si="31"/>
        <v>1483.7</v>
      </c>
      <c r="H101" s="787" t="n">
        <f t="shared" si="31"/>
        <v>1492.4000000000003</v>
      </c>
      <c r="I101" s="787" t="n">
        <f t="shared" si="31"/>
        <v>1541.5000000000002</v>
      </c>
      <c r="J101" s="788" t="n">
        <f>I101+($H$101-$E$101)/3</f>
        <v>1548.5000000000002</v>
      </c>
      <c r="K101" s="788" t="n">
        <f>J101+($H$101-$E$101)/3</f>
        <v>1555.5000000000002</v>
      </c>
      <c r="L101" s="788" t="n">
        <f>K101+($H$101-$E$101)/3</f>
        <v>1562.5000000000002</v>
      </c>
      <c r="M101" s="789" t="n">
        <f>L101+($H$101-$E$101)/3 +(M105-L105)</f>
        <v>1586.9430000000002</v>
      </c>
      <c r="N101" s="788" t="n">
        <f>M101+($H$101-$E$101)/3</f>
        <v>1593.9430000000002</v>
      </c>
      <c r="O101" s="788" t="n">
        <f>N101+($H$101-$E$101)/3</f>
        <v>1600.9430000000002</v>
      </c>
      <c r="P101" s="788" t="n">
        <f>O101+($H$101-$E$101)/3</f>
        <v>1607.9430000000002</v>
      </c>
      <c r="Q101" s="789" t="n">
        <f>P101+($H$101-$E$101)/3 + 0.06*Q105</f>
        <v>1686.8657200000002</v>
      </c>
      <c r="R101" s="788" t="n">
        <f>Q101+($H$101-$E$101)/3</f>
        <v>1693.8657200000002</v>
      </c>
      <c r="S101" s="788" t="n">
        <f>R101+($H$101-$E$101)/3</f>
        <v>1700.8657200000002</v>
      </c>
      <c r="T101" s="788" t="n">
        <f>S101+($H$101-$E$101)/3</f>
        <v>1707.8657200000002</v>
      </c>
      <c r="U101" s="788" t="n">
        <f>T101+U102</f>
        <v>1821.4964000000002</v>
      </c>
      <c r="V101" s="788" t="n">
        <f>U101+V102</f>
        <v>1828.4964000000002</v>
      </c>
      <c r="W101" s="781" t="n">
        <f t="shared" ref="W101:AF101" si="32">V101+W102</f>
        <v>1835.4964000000002</v>
      </c>
      <c r="X101" s="781" t="n">
        <f t="shared" si="32"/>
        <v>1842.4964000000002</v>
      </c>
      <c r="Y101" s="781" t="n">
        <f t="shared" si="32"/>
        <v>1892.1631197000004</v>
      </c>
      <c r="Z101" s="781" t="n">
        <f t="shared" si="32"/>
        <v>1899.1631197000004</v>
      </c>
      <c r="AA101" s="781" t="n">
        <f t="shared" si="32"/>
        <v>1906.1631197000004</v>
      </c>
      <c r="AB101" s="781" t="n">
        <f t="shared" si="32"/>
        <v>1913.1631197000004</v>
      </c>
      <c r="AC101" s="781" t="n">
        <f t="shared" si="32"/>
        <v>1949.8260890960005</v>
      </c>
      <c r="AD101" s="781" t="n">
        <f t="shared" si="32"/>
        <v>1956.8260890960005</v>
      </c>
      <c r="AE101" s="781" t="n">
        <f t="shared" si="32"/>
        <v>1963.8260890960005</v>
      </c>
      <c r="AF101" s="781" t="n">
        <f t="shared" si="32"/>
        <v>1970.8260890960005</v>
      </c>
      <c r="AG101" s="569"/>
    </row>
    <row r="102" ht="20.5" customHeight="1">
      <c r="B102" s="782" t="s">
        <v>1868</v>
      </c>
      <c r="C102" s="261"/>
      <c r="D102" s="798"/>
      <c r="E102" s="493"/>
      <c r="F102" s="493"/>
      <c r="G102" s="493"/>
      <c r="H102" s="493"/>
      <c r="I102" s="493"/>
      <c r="J102" s="763"/>
      <c r="K102" s="763"/>
      <c r="L102" s="763"/>
      <c r="M102" s="790"/>
      <c r="N102" s="763"/>
      <c r="O102" s="763"/>
      <c r="P102" s="763"/>
      <c r="Q102" s="790"/>
      <c r="R102" s="763"/>
      <c r="S102" s="763"/>
      <c r="T102" s="763"/>
      <c r="U102" s="763" t="n">
        <f>U103+U104</f>
        <v>113.63068000000007</v>
      </c>
      <c r="V102" s="763" t="n">
        <f>V103+V104</f>
        <v>7.0000000000000755</v>
      </c>
      <c r="W102" s="494" t="n">
        <f t="shared" ref="W102:AF102" si="33">W103+W108*W105</f>
        <v>7.0000000000000755</v>
      </c>
      <c r="X102" s="494" t="n">
        <f t="shared" si="33"/>
        <v>7.0000000000000755</v>
      </c>
      <c r="Y102" s="494" t="n">
        <f t="shared" si="33"/>
        <v>49.666719700000073</v>
      </c>
      <c r="Z102" s="494" t="n">
        <f t="shared" si="33"/>
        <v>7.0000000000000755</v>
      </c>
      <c r="AA102" s="494" t="n">
        <f t="shared" si="33"/>
        <v>7.0000000000000755</v>
      </c>
      <c r="AB102" s="494" t="n">
        <f t="shared" si="33"/>
        <v>7.0000000000000755</v>
      </c>
      <c r="AC102" s="494" t="n">
        <f t="shared" si="33"/>
        <v>36.662969396000072</v>
      </c>
      <c r="AD102" s="494" t="n">
        <f t="shared" si="33"/>
        <v>7.0000000000000755</v>
      </c>
      <c r="AE102" s="494" t="n">
        <f t="shared" si="33"/>
        <v>7.0000000000000755</v>
      </c>
      <c r="AF102" s="494" t="n">
        <f t="shared" si="33"/>
        <v>7.0000000000000755</v>
      </c>
      <c r="AG102" s="569"/>
    </row>
    <row r="103" ht="28.4" customHeight="1">
      <c r="B103" s="783" t="s">
        <v>1865</v>
      </c>
      <c r="C103" s="261"/>
      <c r="D103" s="798"/>
      <c r="E103" s="493"/>
      <c r="F103" s="493"/>
      <c r="G103" s="493"/>
      <c r="H103" s="493"/>
      <c r="I103" s="493"/>
      <c r="J103" s="763"/>
      <c r="K103" s="763"/>
      <c r="L103" s="763"/>
      <c r="M103" s="790"/>
      <c r="N103" s="763"/>
      <c r="O103" s="763"/>
      <c r="P103" s="763"/>
      <c r="Q103" s="790"/>
      <c r="R103" s="763"/>
      <c r="S103" s="763"/>
      <c r="T103" s="763"/>
      <c r="U103" s="763" t="n">
        <f>($H$101-$E$101)/3</f>
        <v>7.0000000000000755</v>
      </c>
      <c r="V103" s="763" t="n">
        <f>($H$101-$E$101)/3</f>
        <v>7.0000000000000755</v>
      </c>
      <c r="W103" s="494" t="n">
        <f t="shared" ref="W103:AF103" si="34">V103</f>
        <v>7.0000000000000755</v>
      </c>
      <c r="X103" s="494" t="n">
        <f t="shared" si="34"/>
        <v>7.0000000000000755</v>
      </c>
      <c r="Y103" s="494" t="n">
        <f t="shared" si="34"/>
        <v>7.0000000000000755</v>
      </c>
      <c r="Z103" s="494" t="n">
        <f t="shared" si="34"/>
        <v>7.0000000000000755</v>
      </c>
      <c r="AA103" s="494" t="n">
        <f t="shared" si="34"/>
        <v>7.0000000000000755</v>
      </c>
      <c r="AB103" s="494" t="n">
        <f t="shared" si="34"/>
        <v>7.0000000000000755</v>
      </c>
      <c r="AC103" s="494" t="n">
        <f t="shared" si="34"/>
        <v>7.0000000000000755</v>
      </c>
      <c r="AD103" s="494" t="n">
        <f t="shared" si="34"/>
        <v>7.0000000000000755</v>
      </c>
      <c r="AE103" s="494" t="n">
        <f t="shared" si="34"/>
        <v>7.0000000000000755</v>
      </c>
      <c r="AF103" s="494" t="n">
        <f t="shared" si="34"/>
        <v>7.0000000000000755</v>
      </c>
      <c r="AG103" s="569"/>
    </row>
    <row r="104" ht="30.65" customHeight="1">
      <c r="B104" s="784" t="s">
        <v>1866</v>
      </c>
      <c r="C104" s="785"/>
      <c r="D104" s="791"/>
      <c r="E104" s="792"/>
      <c r="F104" s="792"/>
      <c r="G104" s="792"/>
      <c r="H104" s="792"/>
      <c r="I104" s="792"/>
      <c r="J104" s="793"/>
      <c r="K104" s="793"/>
      <c r="L104" s="793"/>
      <c r="M104" s="794"/>
      <c r="N104" s="793"/>
      <c r="O104" s="793"/>
      <c r="P104" s="793"/>
      <c r="Q104" s="794"/>
      <c r="R104" s="793"/>
      <c r="S104" s="793"/>
      <c r="T104" s="793"/>
      <c r="U104" s="793" t="n">
        <f>U108*T105</f>
        <v>106.63068</v>
      </c>
      <c r="V104" s="793" t="n">
        <f>V108*U105</f>
        <v>0</v>
      </c>
      <c r="W104" s="795" t="n">
        <f t="shared" ref="W104:AF104" si="35">W108*V105</f>
        <v>0</v>
      </c>
      <c r="X104" s="795" t="n">
        <f t="shared" si="35"/>
        <v>0</v>
      </c>
      <c r="Y104" s="795" t="n">
        <f>Y108*X105</f>
        <v>41.190989999999992</v>
      </c>
      <c r="Z104" s="795" t="n">
        <f t="shared" si="35"/>
        <v>0</v>
      </c>
      <c r="AA104" s="795" t="n">
        <f t="shared" si="35"/>
        <v>0</v>
      </c>
      <c r="AB104" s="795" t="n">
        <f t="shared" si="35"/>
        <v>0</v>
      </c>
      <c r="AC104" s="795" t="n">
        <f t="shared" si="35"/>
        <v>28.9244798</v>
      </c>
      <c r="AD104" s="795" t="n">
        <f t="shared" si="35"/>
        <v>0</v>
      </c>
      <c r="AE104" s="795" t="n">
        <f t="shared" si="35"/>
        <v>0</v>
      </c>
      <c r="AF104" s="795" t="n">
        <f t="shared" si="35"/>
        <v>0</v>
      </c>
      <c r="AG104" s="569"/>
    </row>
    <row r="105" ht="17.5" customHeight="1">
      <c r="B105" s="309" t="s">
        <v>476</v>
      </c>
      <c r="C105" s="261" t="s">
        <v>477</v>
      </c>
      <c r="D105" s="798" t="n">
        <f>'Haver Pivoted'!GO88/1000</f>
        <v>983.88599999999997</v>
      </c>
      <c r="E105" s="493" t="n">
        <f>'Haver Pivoted'!GP88/1000</f>
        <v>1019.2089999999999</v>
      </c>
      <c r="F105" s="493" t="n">
        <f>'Haver Pivoted'!GQ88/1000</f>
        <v>1026.6220000000001</v>
      </c>
      <c r="G105" s="493" t="n">
        <f>'Haver Pivoted'!GR88/1000</f>
        <v>1034.357</v>
      </c>
      <c r="H105" s="493" t="n">
        <f>'Haver Pivoted'!GS88/1000</f>
        <v>1042.7819999999999</v>
      </c>
      <c r="I105" s="493" t="n">
        <f>'Haver Pivoted'!GT88/1000</f>
        <v>1068.2280000000001</v>
      </c>
      <c r="J105" s="493" t="n">
        <f>'Haver Pivoted'!GU88/1000</f>
        <v>1074.912</v>
      </c>
      <c r="K105" s="493" t="n">
        <f>'Haver Pivoted'!GV88/1000</f>
        <v>1080.3399999999999</v>
      </c>
      <c r="L105" s="493" t="n">
        <f>'Haver Pivoted'!GW88/1000</f>
        <v>1088.2329999999999</v>
      </c>
      <c r="M105" s="493" t="n">
        <f>'Haver Pivoted'!GX88/1000</f>
        <v>1105.6759999999999</v>
      </c>
      <c r="N105" s="493" t="n">
        <f>'Haver Pivoted'!GY88/1000</f>
        <v>1109.3710000000001</v>
      </c>
      <c r="O105" s="493" t="n">
        <f>'Haver Pivoted'!GZ88/1000</f>
        <v>1116.8150000000001</v>
      </c>
      <c r="P105" s="493" t="n">
        <f>'Haver Pivoted'!HA88/1000</f>
        <v>1126.539</v>
      </c>
      <c r="Q105" s="493" t="n">
        <f>'Haver Pivoted'!HB88/1000</f>
        <v>1198.712</v>
      </c>
      <c r="R105" s="493" t="n">
        <f>'Haver Pivoted'!HC88/1000</f>
        <v>1206.8920000000001</v>
      </c>
      <c r="S105" s="762" t="n">
        <f>'Haver Pivoted'!HD88/1000</f>
        <v>1214.6369999999999</v>
      </c>
      <c r="T105" s="762" t="n">
        <f>'Haver Pivoted'!HE88/1000</f>
        <v>1225.6400000000001</v>
      </c>
      <c r="U105" s="762" t="n">
        <f>'Haver Pivoted'!HF88/1000</f>
        <v>1340.1120000000001</v>
      </c>
      <c r="V105" s="762" t="n">
        <f>'Haver Pivoted'!HG88/1000</f>
        <v>1354.0329999999999</v>
      </c>
      <c r="W105" s="494" t="n">
        <f t="shared" ref="W105:AF105" si="36">V105+W106</f>
        <v>1365.0329999999999</v>
      </c>
      <c r="X105" s="494" t="n">
        <f t="shared" si="36"/>
        <v>1373.0329999999999</v>
      </c>
      <c r="Y105" s="494" t="n">
        <f t="shared" si="36"/>
        <v>1422.22399</v>
      </c>
      <c r="Z105" s="494" t="n">
        <f t="shared" si="36"/>
        <v>1430.22399</v>
      </c>
      <c r="AA105" s="494" t="n">
        <f t="shared" si="36"/>
        <v>1438.22399</v>
      </c>
      <c r="AB105" s="494" t="n">
        <f t="shared" si="36"/>
        <v>1446.22399</v>
      </c>
      <c r="AC105" s="494" t="n">
        <f t="shared" si="36"/>
        <v>1483.1484697999999</v>
      </c>
      <c r="AD105" s="494" t="n">
        <f t="shared" si="36"/>
        <v>1492.1484697999999</v>
      </c>
      <c r="AE105" s="494" t="n">
        <f t="shared" si="36"/>
        <v>1502.1484697999999</v>
      </c>
      <c r="AF105" s="494" t="n">
        <f t="shared" si="36"/>
        <v>1513.1484697999999</v>
      </c>
      <c r="AG105" s="569"/>
    </row>
    <row r="106" ht="17.5" customHeight="1">
      <c r="B106" s="471" t="s">
        <v>1867</v>
      </c>
      <c r="C106" s="261"/>
      <c r="D106" s="798"/>
      <c r="E106" s="493"/>
      <c r="F106" s="493"/>
      <c r="G106" s="493"/>
      <c r="H106" s="493"/>
      <c r="I106" s="493"/>
      <c r="J106" s="493"/>
      <c r="K106" s="493"/>
      <c r="L106" s="493"/>
      <c r="M106" s="493"/>
      <c r="N106" s="493"/>
      <c r="O106" s="493"/>
      <c r="P106" s="493"/>
      <c r="Q106" s="493"/>
      <c r="R106" s="493"/>
      <c r="S106" s="762"/>
      <c r="T106" s="762"/>
      <c r="U106" s="762" t="n">
        <f>U104+U107</f>
        <v>114.63068</v>
      </c>
      <c r="V106" s="762" t="n">
        <f>V104+V107</f>
        <v>8</v>
      </c>
      <c r="W106" s="494" t="n">
        <f t="shared" ref="W106:AF106" si="37">W104+W107</f>
        <v>11</v>
      </c>
      <c r="X106" s="494" t="n">
        <f t="shared" si="37"/>
        <v>8</v>
      </c>
      <c r="Y106" s="494" t="n">
        <f>Y104+Y107</f>
        <v>49.190989999999992</v>
      </c>
      <c r="Z106" s="494" t="n">
        <f t="shared" si="37"/>
        <v>8</v>
      </c>
      <c r="AA106" s="494" t="n">
        <f t="shared" si="37"/>
        <v>8</v>
      </c>
      <c r="AB106" s="494" t="n">
        <f t="shared" si="37"/>
        <v>8</v>
      </c>
      <c r="AC106" s="494" t="n">
        <f t="shared" si="37"/>
        <v>36.9244798</v>
      </c>
      <c r="AD106" s="494" t="n">
        <f t="shared" si="37"/>
        <v>9</v>
      </c>
      <c r="AE106" s="494" t="n">
        <f t="shared" si="37"/>
        <v>10</v>
      </c>
      <c r="AF106" s="494" t="n">
        <f t="shared" si="37"/>
        <v>11</v>
      </c>
      <c r="AG106" s="569"/>
    </row>
    <row r="107" ht="17.5" customHeight="1">
      <c r="B107" s="462" t="s">
        <v>1870</v>
      </c>
      <c r="C107" s="261"/>
      <c r="D107" s="798"/>
      <c r="E107" s="493"/>
      <c r="F107" s="493"/>
      <c r="G107" s="493"/>
      <c r="H107" s="493"/>
      <c r="I107" s="493"/>
      <c r="J107" s="493"/>
      <c r="K107" s="493"/>
      <c r="L107" s="493"/>
      <c r="M107" s="493"/>
      <c r="N107" s="493"/>
      <c r="O107" s="493"/>
      <c r="P107" s="493"/>
      <c r="Q107" s="493"/>
      <c r="R107" s="493"/>
      <c r="S107" s="762"/>
      <c r="T107" s="762"/>
      <c r="U107" s="762" t="n">
        <v>8</v>
      </c>
      <c r="V107" s="762" t="n">
        <v>8</v>
      </c>
      <c r="W107" s="494" t="n">
        <v>11</v>
      </c>
      <c r="X107" s="494" t="n">
        <v>8</v>
      </c>
      <c r="Y107" s="494" t="n">
        <v>8</v>
      </c>
      <c r="Z107" s="494" t="n">
        <v>8</v>
      </c>
      <c r="AA107" s="494" t="n">
        <v>8</v>
      </c>
      <c r="AB107" s="494" t="n">
        <v>8</v>
      </c>
      <c r="AC107" s="494" t="n">
        <v>8</v>
      </c>
      <c r="AD107" s="494" t="n">
        <v>9</v>
      </c>
      <c r="AE107" s="494" t="n">
        <v>10</v>
      </c>
      <c r="AF107" s="494" t="n">
        <v>11</v>
      </c>
      <c r="AG107" s="569"/>
    </row>
    <row r="108" ht="39" customHeight="1">
      <c r="B108" s="462" t="s">
        <v>1871</v>
      </c>
      <c r="C108" s="261"/>
      <c r="D108" s="798"/>
      <c r="E108" s="493"/>
      <c r="F108" s="493"/>
      <c r="G108" s="493"/>
      <c r="H108" s="493"/>
      <c r="I108" s="792"/>
      <c r="J108" s="792"/>
      <c r="K108" s="792"/>
      <c r="L108" s="792"/>
      <c r="M108" s="792"/>
      <c r="N108" s="792"/>
      <c r="O108" s="792"/>
      <c r="P108" s="792"/>
      <c r="Q108" s="792"/>
      <c r="R108" s="792"/>
      <c r="S108" s="796"/>
      <c r="T108" s="796"/>
      <c r="U108" s="764" t="n">
        <v>8.6999999999999994E-2</v>
      </c>
      <c r="V108" s="766" t="n">
        <v>0</v>
      </c>
      <c r="W108" s="797" t="n">
        <v>0</v>
      </c>
      <c r="X108" s="797" t="n">
        <v>0</v>
      </c>
      <c r="Y108" s="797" t="n">
        <v>0.03</v>
      </c>
      <c r="Z108" s="797" t="n">
        <v>0</v>
      </c>
      <c r="AA108" s="797" t="n">
        <v>0</v>
      </c>
      <c r="AB108" s="797" t="n">
        <v>0</v>
      </c>
      <c r="AC108" s="797" t="n">
        <v>0.02</v>
      </c>
      <c r="AD108" s="797" t="n">
        <v>0</v>
      </c>
      <c r="AE108" s="797" t="n">
        <v>0</v>
      </c>
      <c r="AF108" s="797" t="n">
        <v>0</v>
      </c>
      <c r="AG108" s="569"/>
    </row>
    <row r="109" ht="49.75" customHeight="1">
      <c r="B109" s="534" t="s">
        <v>1438</v>
      </c>
      <c r="C109" s="261"/>
      <c r="D109" s="798" t="n">
        <f t="shared" ref="D109:T109" si="38">D100-D101</f>
        <v>0</v>
      </c>
      <c r="E109" s="493" t="n">
        <f t="shared" si="38"/>
        <v>0</v>
      </c>
      <c r="F109" s="493" t="n">
        <f t="shared" si="38"/>
        <v>0</v>
      </c>
      <c r="G109" s="493" t="n">
        <f t="shared" si="38"/>
        <v>0</v>
      </c>
      <c r="H109" s="493" t="n">
        <f t="shared" si="38"/>
        <v>0</v>
      </c>
      <c r="I109" s="493" t="n">
        <f t="shared" si="38"/>
        <v>-5.0235000000002401</v>
      </c>
      <c r="J109" s="493" t="n">
        <f t="shared" si="38"/>
        <v>-36.906500000000278</v>
      </c>
      <c r="K109" s="493" t="n">
        <f t="shared" si="38"/>
        <v>86.321499999999787</v>
      </c>
      <c r="L109" s="493" t="n">
        <f t="shared" si="38"/>
        <v>18.985499999999547</v>
      </c>
      <c r="M109" s="493" t="n">
        <f t="shared" si="38"/>
        <v>6.8144999999999527</v>
      </c>
      <c r="N109" s="493" t="n">
        <f t="shared" si="38"/>
        <v>-23.256340000000364</v>
      </c>
      <c r="O109" s="493" t="n">
        <f t="shared" si="38"/>
        <v>-28.106993333332866</v>
      </c>
      <c r="P109" s="493" t="n">
        <f t="shared" si="38"/>
        <v>-48.677833333333183</v>
      </c>
      <c r="Q109" s="493" t="n">
        <f t="shared" si="38"/>
        <v>-29.785220000000209</v>
      </c>
      <c r="R109" s="493" t="n">
        <f t="shared" si="38"/>
        <v>-28.244220000000269</v>
      </c>
      <c r="S109" s="762" t="n">
        <f t="shared" si="38"/>
        <v>-31.321220000000267</v>
      </c>
      <c r="T109" s="762" t="n">
        <f t="shared" si="38"/>
        <v>10.495779999999968</v>
      </c>
      <c r="U109" s="762" t="n">
        <f>U100-U101</f>
        <v>45.660099999999829</v>
      </c>
      <c r="V109" s="762" t="n">
        <f>V100-V101</f>
        <v>48.742099999999937</v>
      </c>
      <c r="W109" s="494" t="n">
        <f t="shared" ref="W109:AF109" si="39">V109</f>
        <v>48.742099999999937</v>
      </c>
      <c r="X109" s="494" t="n">
        <f t="shared" si="39"/>
        <v>48.742099999999937</v>
      </c>
      <c r="Y109" s="494" t="n">
        <f t="shared" si="39"/>
        <v>48.742099999999937</v>
      </c>
      <c r="Z109" s="494" t="n">
        <f t="shared" si="39"/>
        <v>48.742099999999937</v>
      </c>
      <c r="AA109" s="494" t="n">
        <f t="shared" si="39"/>
        <v>48.742099999999937</v>
      </c>
      <c r="AB109" s="494" t="n">
        <f t="shared" si="39"/>
        <v>48.742099999999937</v>
      </c>
      <c r="AC109" s="494" t="n">
        <f t="shared" si="39"/>
        <v>48.742099999999937</v>
      </c>
      <c r="AD109" s="494" t="n">
        <f t="shared" si="39"/>
        <v>48.742099999999937</v>
      </c>
      <c r="AE109" s="494" t="n">
        <f t="shared" si="39"/>
        <v>48.742099999999937</v>
      </c>
      <c r="AF109" s="494" t="n">
        <f t="shared" si="39"/>
        <v>48.742099999999937</v>
      </c>
      <c r="AG109" s="569"/>
    </row>
    <row r="110" ht="29.5" customHeight="1">
      <c r="B110" s="308"/>
      <c r="C110" s="261"/>
      <c r="D110" s="252"/>
      <c r="E110" s="252"/>
      <c r="F110" s="252"/>
      <c r="G110" s="252"/>
      <c r="H110" s="252"/>
      <c r="I110" s="252"/>
      <c r="J110" s="252"/>
      <c r="K110" s="252"/>
      <c r="L110" s="252"/>
      <c r="M110" s="252"/>
      <c r="N110" s="252"/>
      <c r="O110" s="252"/>
      <c r="P110" s="252"/>
      <c r="Q110" s="252"/>
      <c r="R110" s="252"/>
      <c r="S110" s="252"/>
      <c r="T110" s="252"/>
      <c r="U110" s="252"/>
      <c r="V110" s="252"/>
      <c r="W110" s="252"/>
      <c r="X110" s="252"/>
      <c r="Y110" s="252"/>
      <c r="Z110" s="252"/>
      <c r="AA110" s="252"/>
      <c r="AB110" s="252"/>
      <c r="AC110" s="252"/>
    </row>
    <row r="111" ht="16.75" customHeight="1">
      <c r="B111" s="261"/>
      <c r="C111" s="261"/>
      <c r="S111" s="627"/>
      <c r="T111" s="627"/>
      <c r="U111" s="261"/>
      <c r="V111" s="261"/>
      <c r="W111" s="261"/>
      <c r="X111" s="261"/>
      <c r="Y111" s="261"/>
      <c r="Z111" s="261"/>
      <c r="AA111" s="261"/>
      <c r="AB111" s="261"/>
      <c r="AC111" s="261"/>
    </row>
    <row r="112" ht="16.75" customHeight="1">
      <c r="B112" s="261"/>
      <c r="C112" s="261"/>
      <c r="S112" s="252"/>
      <c r="T112" s="252"/>
      <c r="U112" s="261"/>
      <c r="V112" s="261"/>
      <c r="W112" s="261"/>
      <c r="X112" s="261"/>
      <c r="Y112" s="261"/>
      <c r="Z112" s="261"/>
      <c r="AA112" s="261"/>
      <c r="AB112" s="261"/>
      <c r="AC112" s="261"/>
    </row>
    <row r="113" ht="16.75" customHeight="1">
      <c r="B113" s="261"/>
      <c r="C113" s="261"/>
      <c r="S113" s="252"/>
      <c r="T113" s="252"/>
      <c r="U113" s="261"/>
      <c r="V113" s="261"/>
      <c r="W113" s="261"/>
      <c r="X113" s="261"/>
      <c r="Y113" s="261"/>
      <c r="Z113" s="261"/>
      <c r="AA113" s="261"/>
      <c r="AB113" s="261"/>
      <c r="AC113" s="261"/>
    </row>
    <row r="114" ht="16.75" customHeight="1">
      <c r="B114" s="261"/>
      <c r="C114" s="261"/>
      <c r="S114" s="252"/>
      <c r="T114" s="252"/>
      <c r="U114" s="493"/>
      <c r="V114" s="493"/>
      <c r="W114" s="493"/>
      <c r="X114" s="493"/>
      <c r="Y114" s="493"/>
      <c r="Z114" s="493"/>
      <c r="AA114" s="493"/>
      <c r="AB114" s="493"/>
      <c r="AC114" s="493"/>
      <c r="AD114" s="581"/>
    </row>
    <row r="115" ht="16.75" customHeight="1">
      <c r="B115" s="523"/>
      <c r="C115" s="261"/>
      <c r="S115" s="252"/>
      <c r="T115" s="252"/>
      <c r="U115" s="252"/>
      <c r="V115" s="252"/>
      <c r="W115" s="252"/>
      <c r="X115" s="252"/>
      <c r="Y115" s="252"/>
      <c r="Z115" s="252"/>
      <c r="AA115" s="252"/>
      <c r="AB115" s="252"/>
      <c r="AC115" s="252"/>
      <c r="AD115" s="581"/>
    </row>
    <row r="116" ht="16.75" customHeight="1">
      <c r="B116" s="523"/>
      <c r="C116" s="261"/>
      <c r="S116" s="252"/>
      <c r="T116" s="252"/>
      <c r="U116" s="252"/>
      <c r="V116" s="252"/>
      <c r="W116" s="252"/>
      <c r="X116" s="252"/>
      <c r="Y116" s="252"/>
      <c r="Z116" s="252"/>
      <c r="AA116" s="252"/>
      <c r="AB116" s="252"/>
      <c r="AC116" s="252"/>
      <c r="AD116" s="581"/>
    </row>
    <row r="117" ht="16.75" customHeight="1">
      <c r="B117" s="523"/>
      <c r="C117" s="261"/>
      <c r="S117" s="252"/>
      <c r="T117" s="252"/>
      <c r="U117" s="252"/>
      <c r="V117" s="252"/>
      <c r="W117" s="252"/>
      <c r="X117" s="252"/>
      <c r="Y117" s="252"/>
      <c r="Z117" s="252"/>
      <c r="AA117" s="252"/>
      <c r="AB117" s="252"/>
      <c r="AC117" s="252"/>
      <c r="AD117" s="581"/>
    </row>
    <row r="118" ht="16.75" customHeight="1">
      <c r="B118" s="261"/>
      <c r="C118" s="261"/>
      <c r="S118" s="261"/>
      <c r="T118" s="261"/>
      <c r="U118" s="493"/>
      <c r="V118" s="493"/>
      <c r="W118" s="493"/>
      <c r="X118" s="493"/>
      <c r="Y118" s="493"/>
      <c r="Z118" s="493"/>
      <c r="AA118" s="493"/>
      <c r="AB118" s="493"/>
      <c r="AC118" s="493"/>
      <c r="AD118" s="581"/>
    </row>
    <row r="119" ht="16.75" customHeight="1">
      <c r="B119" s="523"/>
      <c r="C119" s="261"/>
      <c r="S119" s="261"/>
      <c r="T119" s="261"/>
      <c r="U119" s="493"/>
      <c r="V119" s="493"/>
      <c r="W119" s="493"/>
      <c r="X119" s="493"/>
      <c r="Y119" s="493"/>
      <c r="Z119" s="493"/>
      <c r="AA119" s="493"/>
      <c r="AB119" s="493"/>
      <c r="AC119" s="493"/>
      <c r="AD119" s="581"/>
    </row>
    <row r="120" ht="16.75" customHeight="1">
      <c r="B120" s="523"/>
      <c r="C120" s="261"/>
      <c r="S120" s="261"/>
      <c r="T120" s="261"/>
      <c r="U120" s="252"/>
      <c r="V120" s="252"/>
      <c r="W120" s="252"/>
      <c r="X120" s="252"/>
      <c r="Y120" s="252"/>
      <c r="Z120" s="252"/>
      <c r="AA120" s="252"/>
      <c r="AB120" s="252"/>
      <c r="AC120" s="252"/>
      <c r="AD120" s="581"/>
    </row>
    <row r="121" ht="16.75" customHeight="1">
      <c r="B121" s="523"/>
      <c r="C121" s="261"/>
      <c r="S121" s="261"/>
      <c r="T121" s="261"/>
      <c r="U121" s="765"/>
      <c r="V121" s="765"/>
      <c r="W121" s="765"/>
      <c r="X121" s="765"/>
      <c r="Y121" s="765"/>
      <c r="Z121" s="765"/>
      <c r="AA121" s="765"/>
      <c r="AB121" s="765"/>
      <c r="AC121" s="765"/>
      <c r="AD121" s="581"/>
    </row>
    <row r="122" ht="16.75" customHeight="1">
      <c r="B122" s="261"/>
      <c r="C122" s="261"/>
      <c r="S122" s="252"/>
      <c r="T122" s="252"/>
      <c r="U122" s="252"/>
      <c r="V122" s="252"/>
      <c r="W122" s="252"/>
      <c r="X122" s="252"/>
      <c r="Y122" s="252"/>
      <c r="Z122" s="252"/>
      <c r="AA122" s="252"/>
      <c r="AB122" s="252"/>
      <c r="AC122" s="252"/>
      <c r="AD122" s="581"/>
    </row>
    <row r="123" ht="22.5" customHeight="1">
      <c r="B123" s="308"/>
      <c r="C123" s="261"/>
      <c r="D123" s="252"/>
      <c r="E123" s="252"/>
      <c r="F123" s="252"/>
      <c r="G123" s="252"/>
      <c r="H123" s="252"/>
      <c r="I123" s="252"/>
      <c r="J123" s="252"/>
      <c r="K123" s="252"/>
      <c r="L123" s="252"/>
      <c r="M123" s="252"/>
      <c r="N123" s="252"/>
      <c r="O123" s="252"/>
      <c r="P123" s="252"/>
      <c r="Q123" s="252"/>
      <c r="R123" s="252"/>
      <c r="S123" s="252"/>
      <c r="T123" s="252"/>
      <c r="U123" s="252"/>
      <c r="V123" s="252"/>
      <c r="W123" s="252"/>
      <c r="X123" s="252"/>
      <c r="Y123" s="252"/>
      <c r="Z123" s="252"/>
      <c r="AA123" s="252"/>
      <c r="AB123" s="252"/>
      <c r="AC123" s="252"/>
    </row>
    <row r="124" ht="22.5" customHeight="1">
      <c r="B124" s="308"/>
      <c r="C124" s="261"/>
      <c r="D124" s="252"/>
      <c r="E124" s="252"/>
      <c r="F124" s="252"/>
      <c r="G124" s="252"/>
      <c r="H124" s="252"/>
      <c r="I124" s="252"/>
      <c r="J124" s="252"/>
      <c r="K124" s="252"/>
      <c r="L124" s="252"/>
      <c r="M124" s="252"/>
      <c r="N124" s="252"/>
      <c r="O124" s="252"/>
      <c r="P124" s="252"/>
      <c r="Q124" s="252"/>
      <c r="R124" s="252"/>
      <c r="S124" s="252"/>
      <c r="T124" s="252"/>
      <c r="U124" s="252"/>
      <c r="V124" s="252"/>
      <c r="W124" s="252"/>
      <c r="X124" s="252"/>
      <c r="Y124" s="252"/>
      <c r="Z124" s="252"/>
      <c r="AA124" s="252"/>
      <c r="AB124" s="252"/>
      <c r="AC124" s="252"/>
    </row>
    <row r="125" ht="38.5" customHeight="1">
      <c r="B125" s="547"/>
      <c r="C125" s="800" t="n">
        <v>2022</v>
      </c>
      <c r="D125" s="801" t="n">
        <v>2023</v>
      </c>
      <c r="E125" s="801" t="n">
        <v>2024</v>
      </c>
      <c r="F125" s="802" t="n">
        <v>2025</v>
      </c>
      <c r="G125" s="252" t="n">
        <v>2026</v>
      </c>
      <c r="H125" s="252"/>
      <c r="I125" s="252"/>
      <c r="J125" s="252"/>
      <c r="K125" s="252"/>
      <c r="L125" s="252"/>
      <c r="M125" s="252"/>
      <c r="N125" s="252"/>
      <c r="O125" s="252"/>
      <c r="P125" s="252"/>
      <c r="Q125" s="252"/>
      <c r="R125" s="252"/>
      <c r="S125" s="252"/>
      <c r="T125" s="252"/>
      <c r="U125" s="252"/>
      <c r="V125" s="252"/>
      <c r="W125" s="252"/>
      <c r="X125" s="252"/>
      <c r="Y125" s="252"/>
      <c r="Z125" s="252"/>
      <c r="AA125" s="252"/>
      <c r="AB125" s="252"/>
      <c r="AC125" s="252"/>
    </row>
    <row r="126" ht="38.5" customHeight="1">
      <c r="B126" s="590" t="s">
        <v>1864</v>
      </c>
      <c r="C126" s="291" t="n">
        <v>1212.4870000000001</v>
      </c>
      <c r="D126" s="291" t="n">
        <v>1344.7529999999999</v>
      </c>
      <c r="E126" s="291" t="n">
        <v>1456.7</v>
      </c>
      <c r="F126" s="291" t="n">
        <v>1553.5309999999999</v>
      </c>
      <c r="G126" s="291" t="n">
        <v>1643.9870000000001</v>
      </c>
      <c r="H126" s="252"/>
      <c r="I126" s="252"/>
      <c r="J126" s="252"/>
      <c r="K126" s="252"/>
      <c r="L126" s="252"/>
      <c r="M126" s="252"/>
      <c r="N126" s="252"/>
      <c r="O126" s="252"/>
      <c r="P126" s="252"/>
      <c r="Q126" s="252"/>
      <c r="R126" s="252"/>
      <c r="S126" s="252"/>
      <c r="T126" s="252"/>
      <c r="U126" s="252"/>
      <c r="V126" s="252"/>
      <c r="W126" s="252"/>
      <c r="X126" s="252"/>
      <c r="Y126" s="252"/>
      <c r="Z126" s="252"/>
      <c r="AA126" s="252"/>
      <c r="AB126" s="252"/>
      <c r="AC126" s="252"/>
    </row>
    <row r="127" ht="69" customHeight="1">
      <c r="B127" s="308"/>
      <c r="C127" s="261"/>
      <c r="D127" s="252"/>
      <c r="E127" s="252"/>
      <c r="F127" s="252"/>
      <c r="G127" s="252"/>
      <c r="H127" s="252"/>
      <c r="I127" s="252"/>
      <c r="J127" s="252"/>
      <c r="K127" s="252"/>
      <c r="L127" s="252"/>
      <c r="M127" s="252"/>
      <c r="N127" s="252"/>
      <c r="O127" s="252"/>
      <c r="P127" s="252"/>
      <c r="Q127" s="252"/>
      <c r="R127" s="252"/>
      <c r="S127" s="252"/>
      <c r="T127" s="252"/>
      <c r="U127" s="252"/>
      <c r="V127" s="252"/>
      <c r="W127" s="252"/>
      <c r="X127" s="252"/>
      <c r="Y127" s="252"/>
      <c r="Z127" s="252"/>
      <c r="AA127" s="252"/>
      <c r="AB127" s="252"/>
      <c r="AC127" s="252"/>
    </row>
    <row r="128">
      <c r="B128" s="104" t="s">
        <v>1437</v>
      </c>
      <c r="D128" s="261"/>
      <c r="E128" s="261"/>
      <c r="F128" s="261"/>
      <c r="G128" s="261"/>
      <c r="H128" s="261"/>
      <c r="I128" s="261"/>
      <c r="J128" s="261"/>
      <c r="K128" s="261"/>
      <c r="L128" s="261"/>
      <c r="M128" s="252"/>
      <c r="N128" s="252"/>
      <c r="O128" s="252"/>
      <c r="P128" s="261"/>
    </row>
    <row r="129">
      <c r="B129" s="639" t="s">
        <v>812</v>
      </c>
      <c r="C129" s="812"/>
      <c r="D129" s="815" t="n">
        <v>2021</v>
      </c>
      <c r="E129" s="815" t="n">
        <v>2022</v>
      </c>
      <c r="F129" s="815" t="n">
        <v>2023</v>
      </c>
      <c r="G129" s="816" t="n">
        <v>2024</v>
      </c>
      <c r="R129" s="581"/>
    </row>
    <row r="130">
      <c r="B130" s="706" t="s">
        <v>813</v>
      </c>
      <c r="C130" s="822"/>
      <c r="D130" s="809" t="n">
        <v>3605.8330000000001</v>
      </c>
      <c r="E130" s="809" t="n">
        <v>2900</v>
      </c>
      <c r="F130" s="809" t="n">
        <f>E130*1.02</f>
        <v>2958</v>
      </c>
      <c r="G130" s="810" t="n">
        <f>F130*1.06</f>
        <v>3135.48</v>
      </c>
    </row>
    <row r="131">
      <c r="B131" s="706" t="s">
        <v>816</v>
      </c>
      <c r="C131" s="811"/>
      <c r="D131" s="804" t="n">
        <f>AVERAGE(Medicare!L10:O10)</f>
        <v>865</v>
      </c>
      <c r="E131" s="804" t="n">
        <f>AVERAGE(Medicare!P10:S10)</f>
        <v>910.02500000000009</v>
      </c>
      <c r="F131" s="804" t="n">
        <f>AVERAGE(Medicare!T10:W10)</f>
        <v>959.89061183771048</v>
      </c>
      <c r="G131" s="820" t="n">
        <f>AVERAGE(Medicare!X10:AA10)</f>
        <v>1030.0753230750706</v>
      </c>
    </row>
    <row r="132" ht="13.4" customHeight="1">
      <c r="B132" s="706" t="s">
        <v>814</v>
      </c>
      <c r="C132" s="811"/>
      <c r="D132" s="804" t="n">
        <f>D130-D131</f>
        <v>2740.8330000000001</v>
      </c>
      <c r="E132" s="804" t="n">
        <f t="shared" ref="E132:G132" si="40">E130-E131</f>
        <v>1989.9749999999999</v>
      </c>
      <c r="F132" s="804" t="n">
        <f t="shared" si="40"/>
        <v>1998.1093881622896</v>
      </c>
      <c r="G132" s="820" t="n">
        <f t="shared" si="40"/>
        <v>2105.4046769249294</v>
      </c>
    </row>
    <row r="133">
      <c r="B133" s="706" t="s">
        <v>817</v>
      </c>
      <c r="C133" s="811"/>
      <c r="D133" s="804" t="n">
        <f>AVERAGE(L12:O12)</f>
        <v>3629.5749999999998</v>
      </c>
      <c r="E133" s="804" t="n">
        <f>AVERAGE(P12:S12)</f>
        <v>2871.75</v>
      </c>
      <c r="F133" s="804" t="n">
        <f>AVERAGE(T12:W12)</f>
        <v>2969.7745939805677</v>
      </c>
      <c r="G133" s="820" t="n">
        <f>AVERAGE(X12:AA12)</f>
        <v>3184.6652914214997</v>
      </c>
    </row>
    <row r="134">
      <c r="B134" s="706" t="s">
        <v>816</v>
      </c>
      <c r="C134" s="811"/>
      <c r="D134" s="804" t="n">
        <f>AVERAGE(Medicare!L10:O10)</f>
        <v>865</v>
      </c>
      <c r="E134" s="804" t="n">
        <f>AVERAGE(Medicare!P10:S10)</f>
        <v>910.02500000000009</v>
      </c>
      <c r="F134" s="804" t="n">
        <f>AVERAGE(Medicare!T10:W10)</f>
        <v>959.89061183771048</v>
      </c>
      <c r="G134" s="820" t="n">
        <f>AVERAGE(Medicare!X10:AA10)</f>
        <v>1030.0753230750706</v>
      </c>
    </row>
    <row r="135">
      <c r="B135" s="706" t="s">
        <v>536</v>
      </c>
      <c r="C135" s="811"/>
      <c r="D135" s="804" t="n">
        <f>AVERAGE(L39:O39)</f>
        <v>1586.0822500000002</v>
      </c>
      <c r="E135" s="804" t="n">
        <f>AVERAGE(P39:S39)</f>
        <v>1672.3850400000001</v>
      </c>
      <c r="F135" s="804" t="n">
        <f>AVERAGE(T39:W39)</f>
        <v>1798.3387300000002</v>
      </c>
      <c r="G135" s="820" t="n">
        <f>AVERAGE(X39:AA39)</f>
        <v>1884.9964397750005</v>
      </c>
    </row>
    <row r="136" ht="27.65" customHeight="1">
      <c r="B136" s="813" t="s">
        <v>815</v>
      </c>
      <c r="C136" s="401"/>
      <c r="D136" s="696"/>
      <c r="E136" s="817" t="n">
        <v>1.157</v>
      </c>
      <c r="F136" s="817" t="n">
        <v>1.0109999999999999</v>
      </c>
      <c r="G136" s="821" t="n">
        <v>1.0529999999999999</v>
      </c>
    </row>
    <row r="137">
      <c r="B137" s="261" t="s">
        <v>818</v>
      </c>
      <c r="D137" s="818" t="n">
        <f>D133-D130</f>
        <v>23.741999999999734</v>
      </c>
      <c r="E137" s="818" t="n">
        <f>E133-E130</f>
        <v>-28.25</v>
      </c>
      <c r="F137" s="818" t="n">
        <f>F133-F130</f>
        <v>11.774593980567715</v>
      </c>
      <c r="G137" s="818" t="n">
        <f t="shared" ref="G137" si="41">G133-G130</f>
        <v>49.185291421499642</v>
      </c>
    </row>
    <row r="139">
      <c r="B139" t="s">
        <v>813</v>
      </c>
      <c r="D139" t="n">
        <v>3605.8330000000001</v>
      </c>
      <c r="E139" t="n">
        <v>2832.5949999999998</v>
      </c>
      <c r="F139" t="n">
        <v>2833.72</v>
      </c>
      <c r="G139" t="n">
        <v>2976.7339999999999</v>
      </c>
    </row>
  </sheetData>
  <mergeCells count="33">
    <mergeCell ref="B93:C95"/>
    <mergeCell ref="D93:V93"/>
    <mergeCell ref="W93:AG93"/>
    <mergeCell ref="E94:H94"/>
    <mergeCell ref="I94:L94"/>
    <mergeCell ref="M94:P94"/>
    <mergeCell ref="Q94:T94"/>
    <mergeCell ref="Y94:AB94"/>
    <mergeCell ref="AC94:AF94"/>
    <mergeCell ref="B82:C84"/>
    <mergeCell ref="D82:V82"/>
    <mergeCell ref="W82:AG82"/>
    <mergeCell ref="E83:H83"/>
    <mergeCell ref="I83:L83"/>
    <mergeCell ref="M83:P83"/>
    <mergeCell ref="Q83:T83"/>
    <mergeCell ref="Y83:AB83"/>
    <mergeCell ref="AC83:AF83"/>
    <mergeCell ref="B81:AC81"/>
    <mergeCell ref="B1:AC1"/>
    <mergeCell ref="B2:AC6"/>
    <mergeCell ref="P8:V8"/>
    <mergeCell ref="W8:AC8"/>
    <mergeCell ref="E9:H9"/>
    <mergeCell ref="I9:L9"/>
    <mergeCell ref="M9:P9"/>
    <mergeCell ref="Q9:T9"/>
    <mergeCell ref="Y9:AB9"/>
    <mergeCell ref="B11:C11"/>
    <mergeCell ref="B43:C43"/>
    <mergeCell ref="B51:C51"/>
    <mergeCell ref="B68:C68"/>
    <mergeCell ref="U75:X77"/>
  </mergeCells>
  <pageMargins left="0.7" right="0.7" top="0.75" bottom="0.75" header="0.3" footer="0.3"/>
  <pageSetup paperSize="9" orientation="portrait" horizontalDpi="300" verticalDpi="300"/>
  <drawing r:id="rId1"/>
  <legacyDrawing r:id="rIdvml"/>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M1" workbookViewId="0">
      <selection activeCell="R27" sqref="R27"/>
    </sheetView>
  </sheetViews>
  <sheetFormatPr defaultRowHeight="15.0" baseColWidth="10"/>
  <sheetData>
    <row r="1">
      <c r="M1" s="104" t="s">
        <v>1970</v>
      </c>
      <c r="S1" s="104" t="s">
        <v>1971</v>
      </c>
    </row>
    <row r="2">
      <c r="M2" t="s">
        <v>1972</v>
      </c>
      <c r="Q2" t="n">
        <v>2952.3</v>
      </c>
      <c r="S2" t="s">
        <v>1972</v>
      </c>
      <c r="X2" t="n">
        <v>2952.3</v>
      </c>
    </row>
    <row r="3">
      <c r="M3" t="s">
        <v>1973</v>
      </c>
      <c r="P3" t="s">
        <v>1974</v>
      </c>
      <c r="Q3" t="n">
        <v>23.1</v>
      </c>
      <c r="S3" t="s">
        <v>1973</v>
      </c>
      <c r="W3" t="s">
        <v>1974</v>
      </c>
      <c r="X3" t="n">
        <v>23.1</v>
      </c>
    </row>
    <row r="4">
      <c r="M4" t="s">
        <v>55</v>
      </c>
      <c r="P4" t="s">
        <v>1974</v>
      </c>
      <c r="Q4" t="n">
        <v>967.3</v>
      </c>
      <c r="S4" t="s">
        <v>55</v>
      </c>
      <c r="W4" t="s">
        <v>1974</v>
      </c>
      <c r="X4" t="n">
        <v>967.3</v>
      </c>
    </row>
    <row r="5">
      <c r="M5" t="s">
        <v>56</v>
      </c>
      <c r="P5" t="s">
        <v>1974</v>
      </c>
      <c r="Q5" t="n">
        <v>0</v>
      </c>
      <c r="S5" t="s">
        <v>56</v>
      </c>
      <c r="W5" t="s">
        <v>1974</v>
      </c>
      <c r="X5" t="n">
        <v>0</v>
      </c>
    </row>
    <row r="6">
      <c r="M6" t="s">
        <v>1975</v>
      </c>
      <c r="P6" t="s">
        <v>1974</v>
      </c>
      <c r="Q6" t="n">
        <v>0</v>
      </c>
      <c r="S6" t="s">
        <v>1975</v>
      </c>
      <c r="W6" t="s">
        <v>1974</v>
      </c>
      <c r="X6" t="n">
        <v>0</v>
      </c>
    </row>
    <row r="7">
      <c r="Q7" t="n">
        <f>Q2-SUM(Q3:Q6)</f>
        <v>1961.9</v>
      </c>
      <c r="X7" t="n">
        <f>X2-SUM(X3:X6)</f>
        <v>1961.9</v>
      </c>
    </row>
    <row r="8">
      <c r="S8" t="s">
        <v>1976</v>
      </c>
      <c r="W8" t="s">
        <v>1974</v>
      </c>
      <c r="X8" t="n">
        <v>34</v>
      </c>
    </row>
    <row r="9">
      <c r="S9" t="s">
        <v>1976</v>
      </c>
      <c r="W9" t="s">
        <v>1977</v>
      </c>
      <c r="X9" t="n">
        <v>34</v>
      </c>
    </row>
    <row r="10">
      <c r="S10" t="s">
        <v>1978</v>
      </c>
      <c r="W10" t="s">
        <v>1974</v>
      </c>
      <c r="X10" t="n">
        <v>37.700000000000003</v>
      </c>
    </row>
    <row r="11">
      <c r="S11" t="s">
        <v>1978</v>
      </c>
      <c r="W11" t="s">
        <v>1977</v>
      </c>
      <c r="X11" t="n">
        <v>37.700000000000003</v>
      </c>
    </row>
    <row r="12">
      <c r="S12" t="s">
        <v>471</v>
      </c>
      <c r="W12" t="s">
        <v>1974</v>
      </c>
      <c r="X12" t="n">
        <v>0</v>
      </c>
    </row>
    <row r="13">
      <c r="S13" t="s">
        <v>471</v>
      </c>
      <c r="W13" t="s">
        <v>1977</v>
      </c>
      <c r="X13" t="n">
        <v>0</v>
      </c>
    </row>
    <row r="14">
      <c r="S14" t="s">
        <v>1980</v>
      </c>
      <c r="W14" t="s">
        <v>1974</v>
      </c>
      <c r="X14" t="n">
        <v>21.9</v>
      </c>
    </row>
    <row r="15">
      <c r="S15" t="s">
        <v>1980</v>
      </c>
      <c r="W15" t="s">
        <v>1977</v>
      </c>
      <c r="X15" t="n">
        <f>X8-X9+X10-X11+X12-X13+X14</f>
        <v>21.9</v>
      </c>
    </row>
    <row r="16">
      <c r="X16" t="n">
        <f>X7-X8+X9-X10+X11-X12+X13-X14+X15</f>
        <v>1961.9</v>
      </c>
    </row>
    <row r="17">
      <c r="S17" t="s">
        <v>1979</v>
      </c>
      <c r="W17" t="s">
        <v>1974</v>
      </c>
      <c r="X17" t="n">
        <v>12</v>
      </c>
    </row>
    <row r="18">
      <c r="S18" t="s">
        <v>218</v>
      </c>
      <c r="W18" t="s">
        <v>1974</v>
      </c>
      <c r="X18" t="n">
        <v>1.4</v>
      </c>
    </row>
    <row r="19">
      <c r="X19" t="n">
        <f>X16-X17-X18</f>
        <v>1948.5</v>
      </c>
    </row>
    <row r="21">
      <c r="M21" s="104" t="s">
        <v>1981</v>
      </c>
    </row>
    <row r="22">
      <c r="M22" s="828" t="s">
        <v>123</v>
      </c>
      <c r="N22" s="511"/>
      <c r="O22" s="511"/>
      <c r="P22" s="511"/>
      <c r="Q22" s="511"/>
      <c r="R22" s="511"/>
      <c r="S22" s="511"/>
      <c r="T22" s="511"/>
      <c r="U22" s="511"/>
      <c r="V22" s="511"/>
      <c r="W22" s="170"/>
    </row>
    <row r="23">
      <c r="M23" s="829" t="s">
        <v>1990</v>
      </c>
      <c r="W23" s="200"/>
    </row>
    <row r="24">
      <c r="M24" s="829" t="s">
        <v>1989</v>
      </c>
      <c r="N24" s="106"/>
      <c r="O24" s="106"/>
      <c r="P24" s="106"/>
      <c r="Q24" s="106"/>
      <c r="R24" s="106"/>
      <c r="S24" s="106"/>
      <c r="T24" s="106"/>
      <c r="U24" s="106"/>
      <c r="V24" s="106"/>
      <c r="W24" s="830"/>
      <c r="X24" s="106"/>
      <c r="Y24" s="106"/>
    </row>
    <row r="25">
      <c r="M25" s="82" t="s">
        <v>203</v>
      </c>
      <c r="W25" s="200"/>
    </row>
    <row r="26">
      <c r="M26" s="82" t="s">
        <v>205</v>
      </c>
      <c r="W26" s="200"/>
    </row>
    <row r="27">
      <c r="M27" s="82" t="s">
        <v>56</v>
      </c>
      <c r="W27" s="200"/>
    </row>
    <row r="28">
      <c r="M28" s="82" t="s">
        <v>214</v>
      </c>
      <c r="W28" s="200"/>
    </row>
    <row r="29">
      <c r="M29" s="82" t="s">
        <v>1982</v>
      </c>
      <c r="W29" s="200"/>
    </row>
    <row r="30">
      <c r="M30" s="831" t="s">
        <v>1983</v>
      </c>
      <c r="N30" s="64"/>
      <c r="O30" s="64"/>
      <c r="P30" s="64"/>
      <c r="Q30" s="64"/>
      <c r="R30" s="64"/>
      <c r="S30" s="64"/>
      <c r="T30" s="64"/>
      <c r="U30" s="64"/>
      <c r="V30" s="64"/>
      <c r="W30" s="202"/>
      <c r="X30" t="s">
        <v>1984</v>
      </c>
    </row>
    <row r="31">
      <c r="M31" s="832" t="s">
        <v>1979</v>
      </c>
      <c r="N31" s="511"/>
      <c r="O31" s="511"/>
      <c r="P31" s="511"/>
      <c r="Q31" s="511"/>
      <c r="R31" s="511"/>
      <c r="S31" s="511"/>
      <c r="T31" s="511"/>
      <c r="U31" s="511"/>
      <c r="V31" s="511"/>
      <c r="W31" s="170"/>
    </row>
    <row r="32">
      <c r="M32" s="831" t="s">
        <v>218</v>
      </c>
      <c r="N32" s="64"/>
      <c r="O32" s="64"/>
      <c r="P32" s="64"/>
      <c r="Q32" s="64"/>
      <c r="R32" s="64"/>
      <c r="S32" s="64"/>
      <c r="T32" s="64"/>
      <c r="U32" s="64"/>
      <c r="V32" s="64"/>
      <c r="W32" s="202"/>
      <c r="X32" t="s">
        <v>1985</v>
      </c>
    </row>
    <row r="33">
      <c r="M33" s="832" t="s">
        <v>135</v>
      </c>
      <c r="N33" s="511"/>
      <c r="O33" s="511"/>
      <c r="P33" s="511"/>
      <c r="Q33" s="511"/>
      <c r="R33" s="511"/>
      <c r="S33" s="511"/>
      <c r="T33" s="511"/>
      <c r="U33" s="511"/>
      <c r="V33" s="511"/>
      <c r="W33" s="170"/>
    </row>
    <row r="34">
      <c r="M34" s="82" t="s">
        <v>136</v>
      </c>
      <c r="W34" s="200"/>
    </row>
    <row r="35">
      <c r="M35" s="82" t="s">
        <v>1986</v>
      </c>
      <c r="W35" s="200"/>
    </row>
    <row r="36">
      <c r="M36" s="82" t="s">
        <v>129</v>
      </c>
      <c r="W36" s="200"/>
    </row>
    <row r="37">
      <c r="M37" s="831" t="s">
        <v>1987</v>
      </c>
      <c r="N37" s="64"/>
      <c r="O37" s="64"/>
      <c r="P37" s="64"/>
      <c r="Q37" s="64"/>
      <c r="R37" s="64"/>
      <c r="S37" s="64"/>
      <c r="T37" s="64"/>
      <c r="U37" s="64"/>
      <c r="V37" s="64"/>
      <c r="W37" s="202"/>
      <c r="X37" t="s">
        <v>1988</v>
      </c>
    </row>
  </sheetData>
  <pageMargins left="0.7" right="0.7" top="0.75" bottom="0.75" header="0.3" footer="0.3"/>
  <pageSetup paperSize="9" orientation="portrait" horizontalDpi="300" verticalDpi="300"/>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Q1" workbookViewId="0">
      <selection activeCell="Y15" sqref="Y15"/>
    </sheetView>
  </sheetViews>
  <sheetFormatPr defaultRowHeight="15.0" baseColWidth="10"/>
  <sheetData>
    <row r="1">
      <c r="B1" s="224" t="s">
        <v>55</v>
      </c>
      <c r="C1" s="224"/>
      <c r="D1" s="224"/>
      <c r="E1" s="224"/>
      <c r="F1" s="224"/>
      <c r="G1" s="224"/>
      <c r="H1" s="224"/>
      <c r="I1" s="224"/>
      <c r="J1" s="224"/>
      <c r="K1" s="224"/>
      <c r="L1" s="224"/>
      <c r="M1" s="224"/>
      <c r="N1" s="224"/>
      <c r="O1" s="224"/>
      <c r="P1" s="224"/>
      <c r="Q1" s="224"/>
      <c r="R1" s="224"/>
      <c r="S1" s="224"/>
      <c r="T1" s="224"/>
      <c r="U1" s="224"/>
      <c r="V1" s="224"/>
      <c r="W1" s="224"/>
      <c r="X1" s="224"/>
      <c r="Y1" s="224"/>
      <c r="Z1" s="224"/>
      <c r="AA1" s="224"/>
      <c r="AB1" s="224"/>
      <c r="AC1" s="224"/>
    </row>
    <row r="2" ht="14.25" customHeight="1">
      <c r="B2" s="97" t="s">
        <v>1992</v>
      </c>
      <c r="C2" s="97"/>
      <c r="D2" s="97"/>
      <c r="E2" s="97"/>
      <c r="F2" s="97"/>
      <c r="G2" s="97"/>
      <c r="H2" s="97"/>
      <c r="I2" s="97"/>
      <c r="J2" s="97"/>
      <c r="K2" s="97"/>
      <c r="L2" s="97"/>
      <c r="M2" s="97"/>
      <c r="N2" s="97"/>
      <c r="O2" s="97"/>
      <c r="P2" s="97"/>
      <c r="Q2" s="97"/>
      <c r="R2" s="97"/>
      <c r="S2" s="675"/>
      <c r="T2" s="678"/>
      <c r="U2" s="678"/>
      <c r="V2" s="678"/>
      <c r="W2" s="678"/>
      <c r="X2" s="678"/>
      <c r="Y2" s="678"/>
      <c r="Z2" s="678"/>
      <c r="AA2" s="678"/>
      <c r="AB2" s="678"/>
      <c r="AC2" s="678"/>
    </row>
    <row r="3">
      <c r="B3" s="97"/>
      <c r="C3" s="97"/>
      <c r="D3" s="97"/>
      <c r="E3" s="97"/>
      <c r="F3" s="97"/>
      <c r="G3" s="97"/>
      <c r="H3" s="97"/>
      <c r="I3" s="97"/>
      <c r="J3" s="97"/>
      <c r="K3" s="97"/>
      <c r="L3" s="97"/>
      <c r="M3" s="97"/>
      <c r="N3" s="97"/>
      <c r="O3" s="97"/>
      <c r="P3" s="97"/>
      <c r="Q3" s="97"/>
      <c r="R3" s="97"/>
      <c r="S3" s="675"/>
      <c r="T3" s="678"/>
      <c r="U3" s="678"/>
      <c r="V3" s="678"/>
      <c r="W3" s="678"/>
      <c r="X3" s="678"/>
      <c r="Y3" s="678"/>
      <c r="Z3" s="678"/>
      <c r="AA3" s="678"/>
      <c r="AB3" s="678"/>
      <c r="AC3" s="678"/>
    </row>
    <row r="4" ht="21" customHeight="1">
      <c r="B4" s="97"/>
      <c r="C4" s="97"/>
      <c r="D4" s="97"/>
      <c r="E4" s="97"/>
      <c r="F4" s="97"/>
      <c r="G4" s="97"/>
      <c r="H4" s="97"/>
      <c r="I4" s="97"/>
      <c r="J4" s="97"/>
      <c r="K4" s="97"/>
      <c r="L4" s="97"/>
      <c r="M4" s="97"/>
      <c r="N4" s="97"/>
      <c r="O4" s="97"/>
      <c r="P4" s="97"/>
      <c r="Q4" s="97"/>
      <c r="R4" s="97"/>
      <c r="S4" s="675"/>
      <c r="T4" s="678"/>
      <c r="U4" s="678"/>
      <c r="V4" s="678"/>
      <c r="W4" s="678"/>
      <c r="X4" s="678"/>
      <c r="Y4" s="678"/>
      <c r="Z4" s="678"/>
      <c r="AA4" s="678"/>
      <c r="AB4" s="678"/>
      <c r="AC4" s="678"/>
    </row>
    <row r="6">
      <c r="B6" s="578" t="s">
        <v>333</v>
      </c>
    </row>
    <row r="7" ht="14.9" customHeight="1">
      <c r="B7" s="226" t="s">
        <v>1993</v>
      </c>
      <c r="C7" s="227"/>
      <c r="D7" s="230" t="s">
        <v>280</v>
      </c>
      <c r="E7" s="242"/>
      <c r="F7" s="242"/>
      <c r="G7" s="242"/>
      <c r="H7" s="242"/>
      <c r="I7" s="242"/>
      <c r="J7" s="242"/>
      <c r="K7" s="242"/>
      <c r="L7" s="242"/>
      <c r="M7" s="242"/>
      <c r="N7" s="242"/>
      <c r="O7" s="242"/>
      <c r="P7" s="242"/>
      <c r="Q7" s="242"/>
      <c r="R7" s="242"/>
      <c r="S7" s="242"/>
      <c r="T7" s="242"/>
      <c r="U7" s="243"/>
      <c r="V7" s="229"/>
      <c r="W7" s="346" t="s">
        <v>281</v>
      </c>
      <c r="X7" s="347"/>
      <c r="Y7" s="347"/>
      <c r="Z7" s="347"/>
      <c r="AA7" s="347"/>
      <c r="AB7" s="347"/>
      <c r="AC7" s="347"/>
      <c r="AD7" s="347"/>
      <c r="AE7" s="347"/>
      <c r="AF7" s="347"/>
      <c r="AG7" s="347"/>
    </row>
    <row r="8">
      <c r="B8" s="228"/>
      <c r="C8" s="229"/>
      <c r="D8" s="179" t="n">
        <v>2018</v>
      </c>
      <c r="E8" s="179" t="n">
        <v>2019</v>
      </c>
      <c r="F8" s="235"/>
      <c r="G8" s="235"/>
      <c r="H8" s="236"/>
      <c r="I8" s="179" t="n">
        <v>2020</v>
      </c>
      <c r="J8" s="235"/>
      <c r="K8" s="235"/>
      <c r="L8" s="235"/>
      <c r="M8" s="179" t="n">
        <v>2021</v>
      </c>
      <c r="N8" s="235"/>
      <c r="O8" s="235"/>
      <c r="P8" s="180"/>
      <c r="Q8" s="179" t="n">
        <v>2022</v>
      </c>
      <c r="R8" s="180"/>
      <c r="S8" s="180"/>
      <c r="T8" s="180"/>
      <c r="U8" s="260"/>
      <c r="V8" s="315" t="n">
        <v>2023</v>
      </c>
      <c r="W8" s="317"/>
      <c r="X8" s="285"/>
      <c r="Y8" s="233" t="n">
        <v>2024</v>
      </c>
      <c r="Z8" s="318"/>
      <c r="AA8" s="318"/>
      <c r="AB8" s="234"/>
      <c r="AC8" s="232" t="n">
        <v>2025</v>
      </c>
      <c r="AD8" s="318"/>
      <c r="AE8" s="318"/>
      <c r="AF8" s="234"/>
      <c r="AG8" s="564" t="n">
        <v>2026</v>
      </c>
    </row>
    <row r="9">
      <c r="B9" s="230"/>
      <c r="C9" s="231"/>
      <c r="D9" s="195" t="s">
        <v>282</v>
      </c>
      <c r="E9" s="195" t="s">
        <v>283</v>
      </c>
      <c r="F9" s="191" t="s">
        <v>284</v>
      </c>
      <c r="G9" s="191" t="s">
        <v>238</v>
      </c>
      <c r="H9" s="192" t="s">
        <v>282</v>
      </c>
      <c r="I9" s="191" t="s">
        <v>283</v>
      </c>
      <c r="J9" s="191" t="s">
        <v>284</v>
      </c>
      <c r="K9" s="191" t="s">
        <v>238</v>
      </c>
      <c r="L9" s="191" t="s">
        <v>282</v>
      </c>
      <c r="M9" s="195" t="s">
        <v>283</v>
      </c>
      <c r="N9" s="191" t="s">
        <v>284</v>
      </c>
      <c r="O9" s="191" t="s">
        <v>238</v>
      </c>
      <c r="P9" s="191" t="s">
        <v>282</v>
      </c>
      <c r="Q9" s="195" t="s">
        <v>283</v>
      </c>
      <c r="R9" s="191" t="s">
        <v>284</v>
      </c>
      <c r="S9" s="191" t="s">
        <v>238</v>
      </c>
      <c r="T9" s="191" t="s">
        <v>282</v>
      </c>
      <c r="U9" s="311" t="s">
        <v>283</v>
      </c>
      <c r="V9" s="312" t="s">
        <v>284</v>
      </c>
      <c r="W9" s="295" t="s">
        <v>238</v>
      </c>
      <c r="X9" s="296" t="s">
        <v>282</v>
      </c>
      <c r="Y9" s="295" t="s">
        <v>283</v>
      </c>
      <c r="Z9" s="292" t="s">
        <v>284</v>
      </c>
      <c r="AA9" s="295" t="s">
        <v>238</v>
      </c>
      <c r="AB9" s="295" t="s">
        <v>282</v>
      </c>
      <c r="AC9" s="294" t="s">
        <v>283</v>
      </c>
      <c r="AD9" s="292" t="s">
        <v>284</v>
      </c>
      <c r="AE9" s="295" t="s">
        <v>238</v>
      </c>
      <c r="AF9" s="295" t="s">
        <v>282</v>
      </c>
      <c r="AG9" s="294" t="s">
        <v>283</v>
      </c>
    </row>
    <row r="10">
      <c r="S10" s="834" t="s">
        <v>184</v>
      </c>
      <c r="T10" s="834" t="s">
        <v>185</v>
      </c>
      <c r="U10" s="834" t="s">
        <v>186</v>
      </c>
      <c r="V10" s="834" t="s">
        <v>187</v>
      </c>
      <c r="W10" s="834" t="s">
        <v>188</v>
      </c>
      <c r="X10" s="834" t="s">
        <v>189</v>
      </c>
      <c r="Y10" s="834" t="s">
        <v>190</v>
      </c>
      <c r="Z10" s="834" t="s">
        <v>191</v>
      </c>
      <c r="AA10" s="834" t="s">
        <v>175</v>
      </c>
      <c r="AB10" s="834" t="s">
        <v>176</v>
      </c>
      <c r="AC10" s="834" t="s">
        <v>177</v>
      </c>
      <c r="AD10" s="834" t="s">
        <v>769</v>
      </c>
      <c r="AE10" s="834" t="s">
        <v>770</v>
      </c>
      <c r="AF10" s="834" t="s">
        <v>771</v>
      </c>
      <c r="AG10" s="834" t="s">
        <v>1163</v>
      </c>
      <c r="AH10" s="834" t="s">
        <v>1164</v>
      </c>
    </row>
    <row r="11">
      <c r="S11" s="833"/>
      <c r="T11" s="833"/>
      <c r="U11" s="833"/>
      <c r="V11" s="833"/>
      <c r="W11" s="833"/>
      <c r="X11" s="833"/>
      <c r="Y11" s="833"/>
      <c r="Z11" s="833"/>
      <c r="AA11" s="833"/>
      <c r="AB11" s="833"/>
      <c r="AC11" s="833"/>
      <c r="AD11" s="833"/>
      <c r="AE11" s="833"/>
      <c r="AF11" s="833"/>
      <c r="AG11" s="833"/>
      <c r="AH11" s="833"/>
    </row>
    <row r="12">
      <c r="B12" s="833" t="s">
        <v>1951</v>
      </c>
      <c r="S12" s="833" t="n">
        <v>9.1428571428571441</v>
      </c>
      <c r="T12" s="833" t="n">
        <v>9.1428571428571441</v>
      </c>
      <c r="U12" s="833" t="n">
        <v>28.342857142857145</v>
      </c>
      <c r="V12" s="833" t="n">
        <v>45.714285714285722</v>
      </c>
      <c r="W12" s="833" t="n">
        <v>65</v>
      </c>
      <c r="X12" s="833" t="n">
        <v>83</v>
      </c>
      <c r="Y12" s="833" t="n">
        <v>95</v>
      </c>
      <c r="Z12" s="833" t="n">
        <v>91.428571428571445</v>
      </c>
      <c r="AA12" s="833" t="n">
        <v>81.676190476190499</v>
      </c>
      <c r="AB12" s="833" t="n">
        <v>72.228571428571442</v>
      </c>
      <c r="AC12" s="833" t="n">
        <v>59</v>
      </c>
      <c r="AD12" s="833" t="n">
        <v>48</v>
      </c>
      <c r="AE12" s="833" t="n">
        <v>40</v>
      </c>
      <c r="AF12" s="833" t="n">
        <v>40</v>
      </c>
      <c r="AG12" s="833" t="n">
        <v>40</v>
      </c>
      <c r="AH12" s="833" t="n">
        <v>40</v>
      </c>
    </row>
    <row r="13">
      <c r="B13" s="833" t="s">
        <v>1952</v>
      </c>
      <c r="S13" s="835" t="n">
        <v>1.2372660206226285</v>
      </c>
      <c r="T13" s="835" t="n">
        <v>1.248682720244251</v>
      </c>
      <c r="U13" s="835" t="n">
        <v>1.2615323491280164</v>
      </c>
      <c r="V13" s="835" t="n">
        <v>1.2711595804574931</v>
      </c>
      <c r="W13" s="835" t="n">
        <v>1.2805988589197217</v>
      </c>
      <c r="X13" s="835" t="n">
        <v>1.2903026473835131</v>
      </c>
      <c r="Y13" s="835" t="n">
        <v>1.2992703261336995</v>
      </c>
      <c r="Z13" s="835" t="n">
        <v>1.3072384685165053</v>
      </c>
      <c r="AA13" s="835" t="n">
        <v>1.3154269306958029</v>
      </c>
      <c r="AB13" s="835" t="n">
        <v>1.3233344552591992</v>
      </c>
      <c r="AC13" s="835" t="n">
        <v>1.3308984310938612</v>
      </c>
      <c r="AD13" s="835" t="n">
        <v>1.3383543012580754</v>
      </c>
      <c r="AE13" s="835" t="n">
        <v>1.3457221150918501</v>
      </c>
      <c r="AF13" s="835" t="n">
        <v>1.3530984416878797</v>
      </c>
      <c r="AG13" s="836" t="n">
        <v>0</v>
      </c>
      <c r="AH13" s="836" t="n">
        <v>0</v>
      </c>
    </row>
    <row r="14">
      <c r="B14" s="833" t="s">
        <v>1953</v>
      </c>
      <c r="S14" s="833" t="n">
        <v>11.312146474264033</v>
      </c>
      <c r="T14" s="833" t="n">
        <v>11.41652772794744</v>
      </c>
      <c r="U14" s="833" t="n">
        <v>35.755431152428351</v>
      </c>
      <c r="V14" s="833" t="n">
        <v>58.110152249485409</v>
      </c>
      <c r="W14" s="833" t="n">
        <v>83.238925829781905</v>
      </c>
      <c r="X14" s="833" t="n">
        <v>107.09511973283159</v>
      </c>
      <c r="Y14" s="833" t="n">
        <v>123.43068098270146</v>
      </c>
      <c r="Z14" s="833" t="n">
        <v>119.51894569293765</v>
      </c>
      <c r="AA14" s="833" t="n">
        <v>107.43906054902104</v>
      </c>
      <c r="AB14" s="833" t="n">
        <v>95.582557225578753</v>
      </c>
      <c r="AC14" s="833" t="n">
        <v>78.523007434537817</v>
      </c>
      <c r="AD14" s="833" t="n">
        <v>64.241006460387624</v>
      </c>
      <c r="AE14" s="833" t="n">
        <v>53.828884603674005</v>
      </c>
      <c r="AF14" s="833" t="n">
        <v>54.123937667515193</v>
      </c>
      <c r="AG14" s="833" t="n">
        <v>0</v>
      </c>
      <c r="AH14" s="833" t="n">
        <v>0</v>
      </c>
    </row>
  </sheetData>
  <mergeCells count="12">
    <mergeCell ref="Y8:AB8"/>
    <mergeCell ref="AC8:AF8"/>
    <mergeCell ref="B1:AC1"/>
    <mergeCell ref="B2:R4"/>
    <mergeCell ref="T2:AC4"/>
    <mergeCell ref="B7:C9"/>
    <mergeCell ref="D7:V7"/>
    <mergeCell ref="W7:AG7"/>
    <mergeCell ref="E8:H8"/>
    <mergeCell ref="I8:L8"/>
    <mergeCell ref="M8:P8"/>
    <mergeCell ref="Q8:T8"/>
  </mergeCells>
  <pageMargins left="0.7" right="0.7" top="0.75" bottom="0.75" header="0.3" footer="0.3"/>
  <pageSetup paperSize="9" orientation="portrait" horizontalDpi="300" verticalDpi="300"/>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M1" zoomScale="80" zoomScaleNormal="80" workbookViewId="0">
      <selection activeCell="W32" sqref="W32"/>
    </sheetView>
  </sheetViews>
  <sheetFormatPr defaultRowHeight="15.0" baseColWidth="10"/>
  <cols>
    <col min="1" max="1" width="0" hidden="1" customWidth="1"/>
    <col min="2" max="2" width="0" hidden="1" customWidth="1"/>
    <col min="4" max="4" width="45.1796875" hidden="0" customWidth="1"/>
    <col min="5" max="5" width="11.1796875" hidden="0" customWidth="1"/>
    <col min="13" max="13" width="12.453125" hidden="0" customWidth="1"/>
    <col min="14" max="14" width="13.453125" hidden="0" customWidth="1"/>
    <col min="15" max="15" width="13.453125" hidden="0" customWidth="1"/>
    <col min="16" max="16" width="11.1796875" hidden="0" customWidth="1"/>
    <col min="19" max="19" width="12" hidden="0" customWidth="1"/>
    <col min="31" max="31" width="17.81640625" hidden="0" customWidth="1"/>
  </cols>
  <sheetData>
    <row r="1">
      <c r="D1" s="224" t="s">
        <v>58</v>
      </c>
      <c r="E1" s="224"/>
      <c r="F1" s="224"/>
      <c r="G1" s="224"/>
      <c r="H1" s="224"/>
      <c r="I1" s="224"/>
      <c r="J1" s="224"/>
      <c r="K1" s="224"/>
      <c r="L1" s="224"/>
      <c r="M1" s="224"/>
      <c r="N1" s="224"/>
      <c r="O1" s="224"/>
      <c r="P1" s="224"/>
      <c r="Q1" s="224"/>
      <c r="R1" s="224"/>
      <c r="S1" s="224"/>
      <c r="T1" s="224"/>
      <c r="U1" s="224"/>
      <c r="V1" s="224"/>
      <c r="W1" s="224"/>
      <c r="X1" s="224"/>
      <c r="Y1" s="224"/>
      <c r="Z1" s="224"/>
      <c r="AA1" s="224"/>
      <c r="AB1" s="224"/>
      <c r="AC1" s="224"/>
    </row>
    <row r="2" ht="14.25" customHeight="1">
      <c r="D2" s="268" t="s">
        <v>918</v>
      </c>
      <c r="E2" s="268"/>
      <c r="F2" s="268"/>
      <c r="G2" s="268"/>
      <c r="H2" s="268"/>
      <c r="I2" s="268"/>
      <c r="J2" s="268"/>
      <c r="K2" s="268"/>
      <c r="L2" s="268"/>
      <c r="M2" s="268"/>
      <c r="N2" s="268"/>
      <c r="O2" s="268"/>
      <c r="P2" s="268"/>
      <c r="Q2" s="268"/>
      <c r="R2" s="268"/>
      <c r="S2" s="268"/>
      <c r="T2" s="268"/>
      <c r="U2" s="268"/>
      <c r="V2" s="268"/>
      <c r="W2" s="268"/>
      <c r="X2" s="268"/>
      <c r="Y2" s="268"/>
      <c r="Z2" s="268"/>
      <c r="AA2" s="268"/>
      <c r="AB2" s="268"/>
      <c r="AC2" s="268"/>
    </row>
    <row r="3" ht="84.75" customHeight="1">
      <c r="D3" s="268"/>
      <c r="E3" s="268"/>
      <c r="F3" s="268"/>
      <c r="G3" s="268"/>
      <c r="H3" s="268"/>
      <c r="I3" s="268"/>
      <c r="J3" s="268"/>
      <c r="K3" s="268"/>
      <c r="L3" s="268"/>
      <c r="M3" s="268"/>
      <c r="N3" s="268"/>
      <c r="O3" s="268"/>
      <c r="P3" s="268"/>
      <c r="Q3" s="268"/>
      <c r="R3" s="268"/>
      <c r="S3" s="268"/>
      <c r="T3" s="268"/>
      <c r="U3" s="268"/>
      <c r="V3" s="268"/>
      <c r="W3" s="268"/>
      <c r="X3" s="268"/>
      <c r="Y3" s="268"/>
      <c r="Z3" s="268"/>
      <c r="AA3" s="268"/>
      <c r="AB3" s="268"/>
      <c r="AC3" s="268"/>
    </row>
    <row r="4">
      <c r="D4" s="959" t="s">
        <v>333</v>
      </c>
      <c r="W4" s="63"/>
    </row>
    <row r="5">
      <c r="D5" s="226" t="s">
        <v>405</v>
      </c>
      <c r="E5" s="227"/>
      <c r="F5" s="900" t="s">
        <v>280</v>
      </c>
      <c r="G5" s="901"/>
      <c r="H5" s="901"/>
      <c r="I5" s="901"/>
      <c r="J5" s="901"/>
      <c r="K5" s="901"/>
      <c r="L5" s="901"/>
      <c r="M5" s="901"/>
      <c r="N5" s="901"/>
      <c r="O5" s="901"/>
      <c r="P5" s="901"/>
      <c r="Q5" s="901"/>
      <c r="R5" s="901"/>
      <c r="S5" s="901"/>
      <c r="T5" s="901"/>
      <c r="U5" s="901"/>
      <c r="V5" s="902"/>
      <c r="W5" s="346" t="s">
        <v>281</v>
      </c>
      <c r="X5" s="347"/>
      <c r="Y5" s="347"/>
      <c r="Z5" s="347"/>
      <c r="AA5" s="347"/>
      <c r="AB5" s="347"/>
      <c r="AC5" s="347"/>
      <c r="AD5" s="347"/>
      <c r="AE5" s="347"/>
      <c r="AF5" s="347"/>
      <c r="AG5" s="347"/>
      <c r="AH5" s="875"/>
      <c r="AI5" s="875"/>
      <c r="AJ5" s="875"/>
      <c r="AK5" s="875"/>
      <c r="AL5" s="875"/>
      <c r="AM5" s="875"/>
      <c r="AN5" s="875"/>
      <c r="AO5" s="875"/>
      <c r="AP5" s="875"/>
      <c r="AQ5" s="875"/>
      <c r="AR5" s="875"/>
      <c r="AS5" s="875"/>
      <c r="AT5" s="875"/>
      <c r="AU5" s="875"/>
      <c r="AV5" s="875"/>
      <c r="AW5" s="875"/>
      <c r="AX5" s="875"/>
      <c r="AY5" s="875"/>
      <c r="AZ5" s="875"/>
      <c r="BA5" s="875"/>
      <c r="BB5" s="875"/>
      <c r="BC5" s="875"/>
      <c r="BD5" s="875"/>
    </row>
    <row r="6">
      <c r="D6" s="228"/>
      <c r="E6" s="243"/>
      <c r="F6" s="195" t="n">
        <v>2019</v>
      </c>
      <c r="G6" s="191"/>
      <c r="H6" s="192"/>
      <c r="I6" s="191" t="n">
        <v>2020</v>
      </c>
      <c r="J6" s="191"/>
      <c r="K6" s="191"/>
      <c r="L6" s="191"/>
      <c r="M6" s="179" t="n">
        <v>2021</v>
      </c>
      <c r="N6" s="235"/>
      <c r="O6" s="235"/>
      <c r="P6" s="235"/>
      <c r="Q6" s="179" t="n">
        <v>2022</v>
      </c>
      <c r="R6" s="180"/>
      <c r="S6" s="180"/>
      <c r="T6" s="236"/>
      <c r="U6" s="315"/>
      <c r="V6" s="315" t="n">
        <v>2023</v>
      </c>
      <c r="W6" s="625"/>
      <c r="X6" s="285"/>
      <c r="Y6" s="232" t="n">
        <v>2024</v>
      </c>
      <c r="Z6" s="318"/>
      <c r="AA6" s="318"/>
      <c r="AB6" s="234"/>
      <c r="AC6" s="232" t="n">
        <v>2025</v>
      </c>
      <c r="AD6" s="318"/>
      <c r="AE6" s="318"/>
      <c r="AF6" s="234"/>
      <c r="AG6" s="564" t="n">
        <v>2026</v>
      </c>
      <c r="AH6" s="876"/>
      <c r="AI6" s="876"/>
      <c r="AJ6" s="876"/>
      <c r="AK6" s="876"/>
      <c r="AL6" s="876"/>
      <c r="AM6" s="876"/>
      <c r="AN6" s="876"/>
      <c r="AO6" s="876"/>
      <c r="AP6" s="876"/>
      <c r="AQ6" s="876"/>
      <c r="AR6" s="876"/>
      <c r="AS6" s="876"/>
      <c r="AT6" s="876"/>
      <c r="AU6" s="876"/>
      <c r="AV6" s="876"/>
      <c r="AW6" s="876"/>
      <c r="AX6" s="876"/>
      <c r="AY6" s="876"/>
      <c r="AZ6" s="876"/>
      <c r="BA6" s="876"/>
      <c r="BB6" s="876"/>
      <c r="BC6" s="876"/>
    </row>
    <row r="7">
      <c r="D7" s="230"/>
      <c r="E7" s="242"/>
      <c r="F7" s="195" t="s">
        <v>284</v>
      </c>
      <c r="G7" s="191" t="s">
        <v>238</v>
      </c>
      <c r="H7" s="192" t="s">
        <v>282</v>
      </c>
      <c r="I7" s="191" t="s">
        <v>283</v>
      </c>
      <c r="J7" s="191" t="s">
        <v>284</v>
      </c>
      <c r="K7" s="191" t="s">
        <v>238</v>
      </c>
      <c r="L7" s="191" t="s">
        <v>282</v>
      </c>
      <c r="M7" s="195" t="s">
        <v>283</v>
      </c>
      <c r="N7" s="191" t="s">
        <v>284</v>
      </c>
      <c r="O7" s="191" t="s">
        <v>238</v>
      </c>
      <c r="P7" s="191" t="s">
        <v>282</v>
      </c>
      <c r="Q7" s="195" t="s">
        <v>283</v>
      </c>
      <c r="R7" s="191" t="s">
        <v>284</v>
      </c>
      <c r="S7" s="191" t="s">
        <v>238</v>
      </c>
      <c r="T7" s="192" t="s">
        <v>282</v>
      </c>
      <c r="U7" s="191" t="s">
        <v>283</v>
      </c>
      <c r="V7" s="312" t="s">
        <v>284</v>
      </c>
      <c r="W7" s="361" t="s">
        <v>238</v>
      </c>
      <c r="X7" s="479" t="s">
        <v>282</v>
      </c>
      <c r="Y7" s="480" t="s">
        <v>283</v>
      </c>
      <c r="Z7" s="370" t="s">
        <v>284</v>
      </c>
      <c r="AA7" s="361" t="s">
        <v>238</v>
      </c>
      <c r="AB7" s="361" t="s">
        <v>282</v>
      </c>
      <c r="AC7" s="294" t="s">
        <v>283</v>
      </c>
      <c r="AD7" s="292" t="s">
        <v>284</v>
      </c>
      <c r="AE7" s="295" t="s">
        <v>238</v>
      </c>
      <c r="AF7" s="295" t="s">
        <v>282</v>
      </c>
      <c r="AG7" s="294" t="s">
        <v>283</v>
      </c>
      <c r="AH7" s="837"/>
      <c r="AI7" s="837"/>
      <c r="AJ7" s="837"/>
      <c r="AK7" s="837"/>
      <c r="AL7" s="837"/>
      <c r="AM7" s="837"/>
      <c r="AN7" s="837"/>
      <c r="AO7" s="837"/>
      <c r="AP7" s="837"/>
      <c r="AQ7" s="837"/>
      <c r="AR7" s="837"/>
      <c r="AS7" s="837"/>
      <c r="AT7" s="837"/>
      <c r="AU7" s="837"/>
      <c r="AV7" s="837"/>
      <c r="AW7" s="837"/>
      <c r="AX7" s="837"/>
      <c r="AY7" s="837"/>
      <c r="AZ7" s="837"/>
      <c r="BA7" s="837"/>
      <c r="BB7" s="837"/>
      <c r="BC7" s="837"/>
    </row>
    <row r="8">
      <c r="D8" s="980" t="s">
        <v>467</v>
      </c>
      <c r="E8" s="97"/>
      <c r="F8" s="974"/>
      <c r="G8" s="975"/>
      <c r="H8" s="975"/>
      <c r="I8" s="975"/>
      <c r="J8" s="975"/>
      <c r="K8" s="975"/>
      <c r="L8" s="975"/>
      <c r="M8" s="975"/>
      <c r="N8" s="975"/>
      <c r="O8" s="975"/>
      <c r="P8" s="975"/>
      <c r="Q8" s="975"/>
      <c r="R8" s="975"/>
      <c r="S8" s="975"/>
      <c r="T8" s="975"/>
      <c r="U8" s="909"/>
      <c r="V8" s="909"/>
      <c r="W8" s="928"/>
      <c r="X8" s="976"/>
      <c r="Y8" s="976"/>
      <c r="Z8" s="976"/>
      <c r="AA8" s="976"/>
      <c r="AB8" s="976"/>
      <c r="AC8" s="928"/>
      <c r="AD8" s="928"/>
      <c r="AE8" s="928"/>
      <c r="AF8" s="928"/>
      <c r="AG8" s="928"/>
      <c r="AH8" s="765"/>
      <c r="AI8" s="765"/>
      <c r="AJ8" s="765"/>
      <c r="AK8" s="765"/>
      <c r="AL8" s="765"/>
      <c r="AM8" s="765"/>
      <c r="AN8" s="765"/>
      <c r="AO8" s="765"/>
      <c r="AP8" s="765"/>
      <c r="AQ8" s="765"/>
      <c r="AR8" s="765"/>
      <c r="AS8" s="765"/>
      <c r="AT8" s="765"/>
      <c r="AU8" s="765"/>
      <c r="AV8" s="765"/>
      <c r="AW8" s="765"/>
      <c r="AX8" s="765"/>
      <c r="AY8" s="765"/>
      <c r="AZ8" s="765"/>
      <c r="BA8" s="765"/>
      <c r="BB8" s="765"/>
      <c r="BC8" s="765"/>
    </row>
    <row r="9" ht="14.9" customHeight="1">
      <c r="D9" s="552" t="s">
        <v>482</v>
      </c>
      <c r="E9" s="979"/>
      <c r="F9" s="910" t="n">
        <f t="shared" ref="F9:S9" si="0">SUM(F10:F14)</f>
        <v>3266.5</v>
      </c>
      <c r="G9" s="910" t="n">
        <f t="shared" si="0"/>
        <v>3286.9</v>
      </c>
      <c r="H9" s="910" t="n">
        <f t="shared" si="0"/>
        <v>3332.3</v>
      </c>
      <c r="I9" s="910" t="n">
        <f t="shared" si="0"/>
        <v>3393.2999999999997</v>
      </c>
      <c r="J9" s="910" t="n">
        <f t="shared" si="0"/>
        <v>3128.1</v>
      </c>
      <c r="K9" s="910" t="n">
        <f t="shared" si="0"/>
        <v>3303.4</v>
      </c>
      <c r="L9" s="910" t="n">
        <f t="shared" si="0"/>
        <v>3457.8</v>
      </c>
      <c r="M9" s="910" t="n">
        <f t="shared" si="0"/>
        <v>3596.7999999999997</v>
      </c>
      <c r="N9" s="910" t="n">
        <f t="shared" si="0"/>
        <v>3753.5</v>
      </c>
      <c r="O9" s="910" t="n">
        <f t="shared" si="0"/>
        <v>3871.9000000000005</v>
      </c>
      <c r="P9" s="910" t="n">
        <f t="shared" si="0"/>
        <v>4000.8999999999996</v>
      </c>
      <c r="Q9" s="910" t="n">
        <f t="shared" si="0"/>
        <v>4383.5999999999995</v>
      </c>
      <c r="R9" s="910" t="n">
        <f t="shared" si="0"/>
        <v>4444.7999999999993</v>
      </c>
      <c r="S9" s="910" t="n">
        <f t="shared" si="0"/>
        <v>4522.2</v>
      </c>
      <c r="T9" s="910" t="n">
        <f t="shared" ref="T9:AC9" si="1">SUM(T10,T12,T14)</f>
        <v>4511.7</v>
      </c>
      <c r="U9" s="910" t="n">
        <f t="shared" si="1"/>
        <v>4289.2</v>
      </c>
      <c r="V9" s="910" t="n">
        <f t="shared" si="1"/>
        <v>4304.8000000000011</v>
      </c>
      <c r="W9" s="912" t="n">
        <f t="shared" si="1"/>
        <v>4335.1282844676371</v>
      </c>
      <c r="X9" s="912" t="n">
        <f t="shared" si="1"/>
        <v>4381.4915667112573</v>
      </c>
      <c r="Y9" s="912" t="n">
        <f t="shared" si="1"/>
        <v>4415.0211169407266</v>
      </c>
      <c r="Z9" s="912" t="n">
        <f t="shared" si="1"/>
        <v>4448.6660592163325</v>
      </c>
      <c r="AA9" s="912" t="n">
        <f t="shared" si="1"/>
        <v>4482.4303074131558</v>
      </c>
      <c r="AB9" s="912" t="n">
        <f t="shared" si="1"/>
        <v>4549.0880515532708</v>
      </c>
      <c r="AC9" s="912" t="n">
        <f t="shared" si="1"/>
        <v>4579.5870450523653</v>
      </c>
      <c r="AD9" s="912" t="n">
        <f t="shared" ref="AD9:AG9" si="2">SUM(AD10,AD12,AD14)</f>
        <v>4610.1763092975989</v>
      </c>
      <c r="AE9" s="912" t="n">
        <f t="shared" si="2"/>
        <v>4640.8591847913094</v>
      </c>
      <c r="AF9" s="912" t="n">
        <f t="shared" si="2"/>
        <v>4671.6390224765009</v>
      </c>
      <c r="AG9" s="912" t="n">
        <f t="shared" si="2"/>
        <v>4702.5191841028254</v>
      </c>
      <c r="AH9" s="1038"/>
      <c r="AI9" s="1038"/>
      <c r="AJ9" s="1038"/>
      <c r="AK9" s="1038"/>
      <c r="AL9" s="1038"/>
      <c r="AM9" s="1038"/>
      <c r="AN9" s="1038"/>
      <c r="AO9" s="1038"/>
      <c r="AU9" s="880"/>
      <c r="AV9" s="880"/>
      <c r="AW9" s="880"/>
      <c r="AX9" s="880"/>
      <c r="AY9" s="880"/>
      <c r="AZ9" s="880"/>
      <c r="BA9" s="880"/>
      <c r="BB9" s="880"/>
      <c r="BC9" s="880"/>
    </row>
    <row r="10">
      <c r="D10" s="585" t="s">
        <v>483</v>
      </c>
      <c r="E10" s="80" t="s">
        <v>115</v>
      </c>
      <c r="F10" s="969" t="n">
        <f>'Haver Pivoted'!GQ27</f>
        <v>1692.6</v>
      </c>
      <c r="G10" s="969" t="n">
        <f>'Haver Pivoted'!GR27</f>
        <v>1700.6</v>
      </c>
      <c r="H10" s="969" t="n">
        <f>'Haver Pivoted'!GS27</f>
        <v>1726.4</v>
      </c>
      <c r="I10" s="969" t="n">
        <f>'Haver Pivoted'!GT27</f>
        <v>1751.6</v>
      </c>
      <c r="J10" s="969" t="n">
        <f>'Haver Pivoted'!GU27</f>
        <v>1610.2</v>
      </c>
      <c r="K10" s="969" t="n">
        <f>'Haver Pivoted'!GV27</f>
        <v>1722.1</v>
      </c>
      <c r="L10" s="969" t="n">
        <f>'Haver Pivoted'!GW27</f>
        <v>1837.8</v>
      </c>
      <c r="M10" s="969" t="n">
        <f>'Haver Pivoted'!GX27</f>
        <v>1965.4</v>
      </c>
      <c r="N10" s="969" t="n">
        <f>'Haver Pivoted'!GY27</f>
        <v>2071.9</v>
      </c>
      <c r="O10" s="969" t="n">
        <f>'Haver Pivoted'!GZ27</f>
        <v>2158.8000000000002</v>
      </c>
      <c r="P10" s="969" t="n">
        <f>'Haver Pivoted'!HA27</f>
        <v>2235.1999999999998</v>
      </c>
      <c r="Q10" s="969" t="n">
        <f>'Haver Pivoted'!HB27</f>
        <v>2564.1</v>
      </c>
      <c r="R10" s="969" t="n">
        <f>'Haver Pivoted'!HC27</f>
        <v>2598.6</v>
      </c>
      <c r="S10" s="969" t="n">
        <f>'Haver Pivoted'!HD27</f>
        <v>2641.7</v>
      </c>
      <c r="T10" s="911" t="n">
        <f>'Haver Pivoted'!HE27</f>
        <v>2634</v>
      </c>
      <c r="U10" s="911" t="n">
        <f>'Haver Pivoted'!HF27</f>
        <v>2387.8000000000002</v>
      </c>
      <c r="V10" s="911" t="n">
        <f>'Haver Pivoted'!HG27</f>
        <v>2386.3000000000002</v>
      </c>
      <c r="W10" s="913" t="n">
        <f>V10*(1+$J41)^0.25+W11</f>
        <v>2398.6007834982306</v>
      </c>
      <c r="X10" s="913" t="n">
        <f>W10*(1+$K41)^0.25+X11</f>
        <v>2423.5854857664613</v>
      </c>
      <c r="Y10" s="913" t="n">
        <f>X10*(1+$J41)^0.25+Y11</f>
        <v>2435.5003486824853</v>
      </c>
      <c r="Z10" s="913" t="n">
        <f>Y10*(1+$J41)^0.25+Z11</f>
        <v>2447.2918877168718</v>
      </c>
      <c r="AA10" s="913" t="n">
        <f>Z10*(1+$J41)^0.25+AA11</f>
        <v>2458.9613793240696</v>
      </c>
      <c r="AB10" s="913" t="n">
        <f>AA10*(1+$L41)^0.25+AB11</f>
        <v>2506.3806194421372</v>
      </c>
      <c r="AC10" s="913" t="n">
        <f>AB10*(1+$J41)^0.25+AC11</f>
        <v>2517.4385176295232</v>
      </c>
      <c r="AD10" s="913" t="n">
        <f>AC10*(1+$J41)^0.25+AD11</f>
        <v>2528.3819618834623</v>
      </c>
      <c r="AE10" s="913" t="n">
        <f>AD10*(1+$J41)^0.25+AE11</f>
        <v>2539.2121368506801</v>
      </c>
      <c r="AF10" s="913" t="n">
        <f>AE10*(1+$J41)^0.25+AF11</f>
        <v>2549.9302149163063</v>
      </c>
      <c r="AG10" s="913" t="n">
        <f>AF10*(1+$J41)^0.25+AG11</f>
        <v>2560.537356330788</v>
      </c>
      <c r="AH10" s="1038"/>
      <c r="AI10" s="1038"/>
      <c r="AJ10" s="1038"/>
      <c r="AK10" s="1038"/>
      <c r="AL10" s="1038"/>
      <c r="AM10" s="1038"/>
      <c r="AN10" s="1038"/>
      <c r="AO10" s="1038"/>
      <c r="AU10" s="765"/>
      <c r="AV10" s="765"/>
      <c r="AW10" s="765"/>
      <c r="AX10" s="765"/>
      <c r="AY10" s="765"/>
      <c r="AZ10" s="765"/>
      <c r="BA10" s="765"/>
      <c r="BB10" s="765"/>
      <c r="BC10" s="765"/>
    </row>
    <row r="11">
      <c r="D11" s="585" t="s">
        <v>1811</v>
      </c>
      <c r="E11" s="80"/>
      <c r="F11" s="977"/>
      <c r="G11" s="977"/>
      <c r="H11" s="977"/>
      <c r="I11" s="977"/>
      <c r="J11" s="977"/>
      <c r="K11" s="977"/>
      <c r="L11" s="977"/>
      <c r="M11" s="977"/>
      <c r="N11" s="977"/>
      <c r="O11" s="977"/>
      <c r="P11" s="977"/>
      <c r="Q11" s="977"/>
      <c r="R11" s="977"/>
      <c r="S11" s="917"/>
      <c r="T11" s="917" t="n">
        <v>46</v>
      </c>
      <c r="U11" s="917" t="n">
        <v>-5</v>
      </c>
      <c r="V11" s="917" t="n">
        <v>12</v>
      </c>
      <c r="W11" s="973" t="n">
        <v>37</v>
      </c>
      <c r="X11" s="973" t="n">
        <f t="shared" ref="X11:AC11" si="3">W11</f>
        <v>37</v>
      </c>
      <c r="Y11" s="973" t="n">
        <f t="shared" si="3"/>
        <v>37</v>
      </c>
      <c r="Z11" s="973" t="n">
        <f t="shared" si="3"/>
        <v>37</v>
      </c>
      <c r="AA11" s="973" t="n">
        <f t="shared" si="3"/>
        <v>37</v>
      </c>
      <c r="AB11" s="973" t="n">
        <f t="shared" si="3"/>
        <v>37</v>
      </c>
      <c r="AC11" s="973" t="n">
        <f t="shared" si="3"/>
        <v>37</v>
      </c>
      <c r="AD11" s="973" t="n">
        <f t="shared" ref="AD11" si="4">AC11</f>
        <v>37</v>
      </c>
      <c r="AE11" s="973" t="n">
        <f t="shared" ref="AE11" si="5">AD11</f>
        <v>37</v>
      </c>
      <c r="AF11" s="973" t="n">
        <f t="shared" ref="AF11" si="6">AE11</f>
        <v>37</v>
      </c>
      <c r="AG11" s="973" t="n">
        <f t="shared" ref="AG11" si="7">AF11</f>
        <v>37</v>
      </c>
      <c r="AH11" s="1038"/>
      <c r="AI11" s="1038"/>
      <c r="AJ11" s="1038"/>
      <c r="AK11" s="1038"/>
      <c r="AL11" s="1038"/>
      <c r="AM11" s="1038"/>
      <c r="AN11" s="1038"/>
      <c r="AO11" s="1038"/>
      <c r="AU11" s="765"/>
      <c r="AV11" s="765"/>
      <c r="AW11" s="765"/>
      <c r="AX11" s="765"/>
      <c r="AY11" s="765"/>
      <c r="AZ11" s="765"/>
      <c r="BA11" s="765"/>
      <c r="BB11" s="765"/>
      <c r="BC11" s="765"/>
    </row>
    <row r="12">
      <c r="D12" s="585" t="s">
        <v>484</v>
      </c>
      <c r="E12" s="77" t="s">
        <v>121</v>
      </c>
      <c r="F12" s="969" t="n">
        <f>'Haver Pivoted'!GQ30</f>
        <v>1402.6</v>
      </c>
      <c r="G12" s="969" t="n">
        <f>'Haver Pivoted'!GR30</f>
        <v>1410</v>
      </c>
      <c r="H12" s="969" t="n">
        <f>'Haver Pivoted'!GS30</f>
        <v>1429</v>
      </c>
      <c r="I12" s="969" t="n">
        <f>'Haver Pivoted'!GT30</f>
        <v>1455.1</v>
      </c>
      <c r="J12" s="969" t="n">
        <f>'Haver Pivoted'!GU30</f>
        <v>1385.3</v>
      </c>
      <c r="K12" s="969" t="n">
        <f>'Haver Pivoted'!GV30</f>
        <v>1432.2</v>
      </c>
      <c r="L12" s="969" t="n">
        <f>'Haver Pivoted'!GW30</f>
        <v>1465</v>
      </c>
      <c r="M12" s="969" t="n">
        <f>'Haver Pivoted'!GX30</f>
        <v>1474.8</v>
      </c>
      <c r="N12" s="969" t="n">
        <f>'Haver Pivoted'!GY30</f>
        <v>1504.3</v>
      </c>
      <c r="O12" s="969" t="n">
        <f>'Haver Pivoted'!GZ30</f>
        <v>1536.3</v>
      </c>
      <c r="P12" s="969" t="n">
        <f>'Haver Pivoted'!HA30</f>
        <v>1578.1</v>
      </c>
      <c r="Q12" s="969" t="n">
        <f>'Haver Pivoted'!HB30</f>
        <v>1617.1</v>
      </c>
      <c r="R12" s="969" t="n">
        <f>'Haver Pivoted'!HC30</f>
        <v>1636.8</v>
      </c>
      <c r="S12" s="969" t="n">
        <f>'Haver Pivoted'!HD30</f>
        <v>1677.7</v>
      </c>
      <c r="T12" s="911" t="n">
        <f>'Haver Pivoted'!HE30</f>
        <v>1685.3</v>
      </c>
      <c r="U12" s="911" t="n">
        <f>'Haver Pivoted'!HF30</f>
        <v>1711.6</v>
      </c>
      <c r="V12" s="911" t="n">
        <f>'Haver Pivoted'!HG30</f>
        <v>1730.4</v>
      </c>
      <c r="W12" s="913" t="n">
        <f>V12*(1+$J42)^0.25+W13</f>
        <v>1747.9292184587525</v>
      </c>
      <c r="X12" s="913" t="n">
        <f>W12*(1+$K42)^0.25+X13</f>
        <v>1767.3531510343769</v>
      </c>
      <c r="Y12" s="913" t="n">
        <f>X12*(1+$K42)^0.25+Y13</f>
        <v>1786.9929328290189</v>
      </c>
      <c r="Z12" s="913" t="n">
        <f>Y12*(1+$K42)^0.25+Z13</f>
        <v>1806.8509624756621</v>
      </c>
      <c r="AA12" s="913" t="n">
        <f>Z12*(1+$K42)^0.25+AA13</f>
        <v>1826.9296652621945</v>
      </c>
      <c r="AB12" s="913" t="n">
        <f t="shared" ref="AB12:AG12" si="8">AA12*(1+$L42)^0.25+AB13</f>
        <v>1846.1681692842415</v>
      </c>
      <c r="AC12" s="913" t="n">
        <f t="shared" si="8"/>
        <v>1865.60926459595</v>
      </c>
      <c r="AD12" s="913" t="n">
        <f t="shared" si="8"/>
        <v>1885.2550845872447</v>
      </c>
      <c r="AE12" s="913" t="n">
        <f t="shared" si="8"/>
        <v>1905.1077851137375</v>
      </c>
      <c r="AF12" s="913" t="n">
        <f t="shared" si="8"/>
        <v>1925.1695447333032</v>
      </c>
      <c r="AG12" s="913" t="n">
        <f t="shared" si="8"/>
        <v>1945.442564945145</v>
      </c>
      <c r="AH12" s="1038"/>
      <c r="AI12" s="1038"/>
      <c r="AJ12" s="1038"/>
      <c r="AK12" s="1038"/>
      <c r="AL12" s="1038"/>
      <c r="AM12" s="1038"/>
      <c r="AN12" s="1038"/>
      <c r="AO12" s="1038"/>
      <c r="AU12" s="765"/>
      <c r="AV12" s="765"/>
      <c r="AW12" s="765"/>
      <c r="AX12" s="765"/>
      <c r="AY12" s="765"/>
      <c r="AZ12" s="765"/>
      <c r="BA12" s="765"/>
      <c r="BB12" s="765"/>
      <c r="BC12" s="765"/>
    </row>
    <row r="13">
      <c r="D13" s="585" t="s">
        <v>1743</v>
      </c>
      <c r="E13" s="77"/>
      <c r="F13" s="977"/>
      <c r="G13" s="977"/>
      <c r="H13" s="977"/>
      <c r="I13" s="977"/>
      <c r="J13" s="977"/>
      <c r="K13" s="977"/>
      <c r="L13" s="977"/>
      <c r="M13" s="977"/>
      <c r="N13" s="977"/>
      <c r="O13" s="977"/>
      <c r="P13" s="977"/>
      <c r="Q13" s="977"/>
      <c r="R13" s="977"/>
      <c r="S13" s="977"/>
      <c r="T13" s="917"/>
      <c r="U13" s="917" t="n">
        <v>8</v>
      </c>
      <c r="V13" s="917" t="n">
        <v>-10</v>
      </c>
      <c r="W13" s="973" t="n">
        <v>-5</v>
      </c>
      <c r="X13" s="973"/>
      <c r="Y13" s="973"/>
      <c r="Z13" s="973"/>
      <c r="AA13" s="973"/>
      <c r="AB13" s="973"/>
      <c r="AC13" s="973"/>
      <c r="AD13" s="973"/>
      <c r="AE13" s="973"/>
      <c r="AF13" s="973"/>
      <c r="AG13" s="973"/>
      <c r="AH13" s="1038"/>
      <c r="AI13" s="1038"/>
      <c r="AJ13" s="1038"/>
      <c r="AK13" s="1038"/>
      <c r="AL13" s="1038"/>
      <c r="AM13" s="1038"/>
      <c r="AN13" s="1038"/>
      <c r="AO13" s="1038"/>
      <c r="AU13" s="765"/>
      <c r="AV13" s="765"/>
      <c r="AW13" s="765"/>
      <c r="AX13" s="765"/>
      <c r="AY13" s="765"/>
      <c r="AZ13" s="765"/>
      <c r="BA13" s="765"/>
      <c r="BB13" s="765"/>
      <c r="BC13" s="765"/>
    </row>
    <row r="14">
      <c r="D14" s="585" t="s">
        <v>485</v>
      </c>
      <c r="E14" s="80" t="s">
        <v>117</v>
      </c>
      <c r="F14" s="969" t="n">
        <f>'Haver Pivoted'!GQ28</f>
        <v>171.3</v>
      </c>
      <c r="G14" s="969" t="n">
        <f>'Haver Pivoted'!GR28</f>
        <v>176.3</v>
      </c>
      <c r="H14" s="969" t="n">
        <f>'Haver Pivoted'!GS28</f>
        <v>176.9</v>
      </c>
      <c r="I14" s="969" t="n">
        <f>'Haver Pivoted'!GT28</f>
        <v>186.6</v>
      </c>
      <c r="J14" s="969" t="n">
        <f>'Haver Pivoted'!GU28</f>
        <v>132.6</v>
      </c>
      <c r="K14" s="969" t="n">
        <f>'Haver Pivoted'!GV28</f>
        <v>149.1</v>
      </c>
      <c r="L14" s="969" t="n">
        <f>'Haver Pivoted'!GW28</f>
        <v>155</v>
      </c>
      <c r="M14" s="969" t="n">
        <f>'Haver Pivoted'!GX28</f>
        <v>156.6</v>
      </c>
      <c r="N14" s="969" t="n">
        <f>'Haver Pivoted'!GY28</f>
        <v>177.3</v>
      </c>
      <c r="O14" s="969" t="n">
        <f>'Haver Pivoted'!GZ28</f>
        <v>176.8</v>
      </c>
      <c r="P14" s="969" t="n">
        <f>'Haver Pivoted'!HA28</f>
        <v>187.6</v>
      </c>
      <c r="Q14" s="969" t="n">
        <f>'Haver Pivoted'!HB28</f>
        <v>202.4</v>
      </c>
      <c r="R14" s="969" t="n">
        <f>'Haver Pivoted'!HC28</f>
        <v>209.4</v>
      </c>
      <c r="S14" s="969" t="n">
        <f>'Haver Pivoted'!HD28</f>
        <v>202.8</v>
      </c>
      <c r="T14" s="911" t="n">
        <f>'Haver Pivoted'!HE28</f>
        <v>192.4</v>
      </c>
      <c r="U14" s="911" t="n">
        <f>'Haver Pivoted'!HF28</f>
        <v>189.8</v>
      </c>
      <c r="V14" s="911" t="n">
        <f>'Haver Pivoted'!HG28</f>
        <v>188.1</v>
      </c>
      <c r="W14" s="913" t="n">
        <f>V14*(1+$J43)^0.25</f>
        <v>188.5982825106536</v>
      </c>
      <c r="X14" s="913" t="n">
        <f>W14*(1+$K43)^0.25</f>
        <v>190.55292991041907</v>
      </c>
      <c r="Y14" s="913" t="n">
        <f>X14*(1+$K43)^0.25</f>
        <v>192.52783542922225</v>
      </c>
      <c r="Z14" s="913" t="n">
        <f>Y14*(1+$K43)^0.25</f>
        <v>194.52320902379859</v>
      </c>
      <c r="AA14" s="913" t="n">
        <f>Z14*(1+$K43)^0.25</f>
        <v>196.53926282689153</v>
      </c>
      <c r="AB14" s="913" t="n">
        <f t="shared" ref="AB14:AG14" si="9">AA14*(1+$L43)^0.25</f>
        <v>196.53926282689153</v>
      </c>
      <c r="AC14" s="913" t="n">
        <f t="shared" si="9"/>
        <v>196.53926282689153</v>
      </c>
      <c r="AD14" s="913" t="n">
        <f t="shared" si="9"/>
        <v>196.53926282689153</v>
      </c>
      <c r="AE14" s="913" t="n">
        <f t="shared" si="9"/>
        <v>196.53926282689153</v>
      </c>
      <c r="AF14" s="913" t="n">
        <f t="shared" si="9"/>
        <v>196.53926282689153</v>
      </c>
      <c r="AG14" s="913" t="n">
        <f t="shared" si="9"/>
        <v>196.53926282689153</v>
      </c>
      <c r="AH14" s="1038"/>
      <c r="AI14" s="1038"/>
      <c r="AJ14" s="1038"/>
      <c r="AK14" s="1038"/>
      <c r="AL14" s="1038"/>
      <c r="AM14" s="1038"/>
      <c r="AN14" s="1038"/>
      <c r="AO14" s="1038"/>
      <c r="AU14" s="765"/>
      <c r="AV14" s="765"/>
      <c r="AW14" s="765"/>
      <c r="AX14" s="765"/>
      <c r="AY14" s="765"/>
      <c r="AZ14" s="765"/>
      <c r="BA14" s="765"/>
      <c r="BB14" s="765"/>
      <c r="BC14" s="765"/>
    </row>
    <row r="15">
      <c r="D15" s="870" t="s">
        <v>1436</v>
      </c>
      <c r="E15" s="871"/>
      <c r="F15" s="978"/>
      <c r="G15" s="977"/>
      <c r="H15" s="977"/>
      <c r="I15" s="977"/>
      <c r="J15" s="977"/>
      <c r="K15" s="977"/>
      <c r="L15" s="977"/>
      <c r="M15" s="977"/>
      <c r="N15" s="977"/>
      <c r="O15" s="977"/>
      <c r="P15" s="977"/>
      <c r="Q15" s="977"/>
      <c r="R15" s="977"/>
      <c r="S15" s="917"/>
      <c r="T15" s="917"/>
      <c r="U15" s="917" t="n">
        <v>0</v>
      </c>
      <c r="V15" s="917" t="n">
        <v>0</v>
      </c>
      <c r="W15" s="973" t="n">
        <v>0</v>
      </c>
      <c r="X15" s="973" t="n">
        <v>0</v>
      </c>
      <c r="Y15" s="973" t="n">
        <v>0</v>
      </c>
      <c r="Z15" s="973" t="n">
        <v>0</v>
      </c>
      <c r="AA15" s="973" t="n">
        <v>0</v>
      </c>
      <c r="AB15" s="973" t="n">
        <v>0</v>
      </c>
      <c r="AC15" s="973" t="n">
        <v>0</v>
      </c>
      <c r="AD15" s="973" t="n">
        <v>1</v>
      </c>
      <c r="AE15" s="973" t="n">
        <v>2</v>
      </c>
      <c r="AF15" s="973" t="n">
        <v>3</v>
      </c>
      <c r="AG15" s="973" t="n">
        <v>4</v>
      </c>
      <c r="AH15" s="1038"/>
      <c r="AI15" s="1038"/>
      <c r="AJ15" s="1038"/>
      <c r="AK15" s="1038"/>
      <c r="AL15" s="1038"/>
      <c r="AM15" s="1038"/>
      <c r="AN15" s="1038"/>
      <c r="AO15" s="1038"/>
      <c r="AU15" s="765"/>
      <c r="AV15" s="765"/>
      <c r="AW15" s="765"/>
      <c r="AX15" s="765"/>
      <c r="AY15" s="765"/>
      <c r="AZ15" s="765"/>
      <c r="BA15" s="765"/>
      <c r="BB15" s="765"/>
      <c r="BC15" s="765"/>
    </row>
    <row r="16" ht="14.9" customHeight="1">
      <c r="D16" s="470" t="s">
        <v>1991</v>
      </c>
      <c r="E16" s="863" t="s">
        <v>119</v>
      </c>
      <c r="F16" s="960" t="n">
        <f>'Haver Pivoted'!GQ29</f>
        <v>215.9</v>
      </c>
      <c r="G16" s="905" t="n">
        <f>'Haver Pivoted'!GR29</f>
        <v>196.9</v>
      </c>
      <c r="H16" s="905" t="n">
        <f>'Haver Pivoted'!GS29</f>
        <v>226.2</v>
      </c>
      <c r="I16" s="905" t="n">
        <f>'Haver Pivoted'!GT29</f>
        <v>183.1</v>
      </c>
      <c r="J16" s="905" t="n">
        <f>'Haver Pivoted'!GU29</f>
        <v>177.8</v>
      </c>
      <c r="K16" s="905" t="n">
        <f>'Haver Pivoted'!GV29</f>
        <v>218.4</v>
      </c>
      <c r="L16" s="905" t="n">
        <f>'Haver Pivoted'!GW29</f>
        <v>226.5</v>
      </c>
      <c r="M16" s="905" t="n">
        <f>'Haver Pivoted'!GX29</f>
        <v>249.6</v>
      </c>
      <c r="N16" s="905" t="n">
        <f>'Haver Pivoted'!GY29</f>
        <v>281.39999999999998</v>
      </c>
      <c r="O16" s="905" t="n">
        <f>'Haver Pivoted'!GZ29</f>
        <v>278.39999999999998</v>
      </c>
      <c r="P16" s="905" t="n">
        <f>'Haver Pivoted'!HA29</f>
        <v>304.8</v>
      </c>
      <c r="Q16" s="905" t="n">
        <f>'Haver Pivoted'!HB29</f>
        <v>313.8</v>
      </c>
      <c r="R16" s="905" t="n">
        <f>'Haver Pivoted'!HC29</f>
        <v>353.2</v>
      </c>
      <c r="S16" s="905" t="n">
        <f>'Haver Pivoted'!HD29</f>
        <v>340.6</v>
      </c>
      <c r="T16" s="905" t="n">
        <f>'Haver Pivoted'!HE29</f>
        <v>332.2</v>
      </c>
      <c r="U16" s="905" t="n">
        <f>'Haver Pivoted'!HF29</f>
        <v>342.6</v>
      </c>
      <c r="V16" s="905" t="n">
        <f>'Haver Pivoted'!HG29</f>
        <v>333.2</v>
      </c>
      <c r="W16" s="913" t="n">
        <f>V16*(1+$J44)^0.25</f>
        <v>342.69042433173934</v>
      </c>
      <c r="X16" s="913" t="n">
        <f>W16*(1+$K44)^0.25</f>
        <v>343.25437833265278</v>
      </c>
      <c r="Y16" s="913" t="n">
        <f>X16*(1+$K44)^0.25</f>
        <v>343.81926041352574</v>
      </c>
      <c r="Z16" s="913" t="n">
        <f>Y16*(1+$K44)^0.25</f>
        <v>344.38507210166796</v>
      </c>
      <c r="AA16" s="913" t="n">
        <f>Z16*(1+$K44)^0.25</f>
        <v>344.95181492690256</v>
      </c>
      <c r="AB16" s="913" t="n">
        <f>AA16*(1+$L44)^0.25</f>
        <v>346.75318365987516</v>
      </c>
      <c r="AC16" s="913" t="n">
        <f t="shared" ref="AC16:AG16" si="10">AB16*(1+$L44)^0.25</f>
        <v>348.56395929889004</v>
      </c>
      <c r="AD16" s="913" t="n">
        <f t="shared" si="10"/>
        <v>350.38419096763835</v>
      </c>
      <c r="AE16" s="913" t="n">
        <f t="shared" si="10"/>
        <v>352.21392804633945</v>
      </c>
      <c r="AF16" s="913" t="n">
        <f t="shared" si="10"/>
        <v>354.05322017308066</v>
      </c>
      <c r="AG16" s="913" t="n">
        <f t="shared" si="10"/>
        <v>355.90211724516359</v>
      </c>
      <c r="AH16" s="1038"/>
      <c r="AI16" s="1038"/>
      <c r="AJ16" s="1038"/>
      <c r="AK16" s="1038"/>
      <c r="AL16" s="1038"/>
      <c r="AM16" s="1038"/>
      <c r="AN16" s="1038"/>
      <c r="AO16" s="1038"/>
      <c r="AU16" s="880"/>
      <c r="AV16" s="880"/>
      <c r="AW16" s="880"/>
      <c r="AX16" s="880"/>
      <c r="AY16" s="880"/>
      <c r="AZ16" s="880"/>
      <c r="BA16" s="880"/>
      <c r="BB16" s="880"/>
      <c r="BC16" s="880"/>
    </row>
    <row r="17" ht="14.9" customHeight="1">
      <c r="D17" s="470"/>
      <c r="E17" s="863"/>
      <c r="F17" s="960"/>
      <c r="G17" s="905"/>
      <c r="H17" s="905"/>
      <c r="I17" s="905"/>
      <c r="J17" s="905"/>
      <c r="K17" s="905"/>
      <c r="L17" s="905"/>
      <c r="M17" s="905"/>
      <c r="N17" s="905"/>
      <c r="O17" s="905"/>
      <c r="P17" s="905"/>
      <c r="Q17" s="905"/>
      <c r="R17" s="905"/>
      <c r="S17" s="906"/>
      <c r="T17" s="906"/>
      <c r="U17" s="906"/>
      <c r="V17" s="906"/>
      <c r="W17" s="906"/>
      <c r="X17" s="906"/>
      <c r="Y17" s="906"/>
      <c r="Z17" s="906"/>
      <c r="AA17" s="906"/>
      <c r="AB17" s="906"/>
      <c r="AC17" s="906"/>
      <c r="AD17" s="906"/>
      <c r="AE17" s="906"/>
      <c r="AF17" s="906"/>
      <c r="AG17" s="906"/>
      <c r="AH17" s="1038"/>
      <c r="AI17" s="1038"/>
      <c r="AJ17" s="1038"/>
      <c r="AK17" s="1038"/>
      <c r="AL17" s="1038"/>
      <c r="AM17" s="1038"/>
      <c r="AN17" s="1038"/>
      <c r="AO17" s="1038"/>
      <c r="AU17" s="880"/>
      <c r="AV17" s="880"/>
      <c r="AW17" s="880"/>
      <c r="AX17" s="880"/>
      <c r="AY17" s="880"/>
      <c r="AZ17" s="880"/>
      <c r="BA17" s="880"/>
      <c r="BB17" s="880"/>
      <c r="BC17" s="880"/>
    </row>
    <row r="19">
      <c r="D19" s="972" t="s">
        <v>474</v>
      </c>
      <c r="E19" s="463"/>
      <c r="F19" s="940"/>
      <c r="G19" s="929"/>
      <c r="H19" s="929"/>
      <c r="I19" s="929"/>
      <c r="J19" s="929"/>
      <c r="K19" s="929"/>
      <c r="L19" s="929"/>
      <c r="M19" s="929"/>
      <c r="N19" s="929"/>
      <c r="O19" s="929"/>
      <c r="P19" s="929"/>
      <c r="Q19" s="929"/>
      <c r="R19" s="929"/>
      <c r="S19" s="929"/>
      <c r="T19" s="929"/>
      <c r="U19" s="975"/>
      <c r="V19" s="929"/>
      <c r="W19" s="929"/>
      <c r="X19" s="929"/>
      <c r="Y19" s="929"/>
      <c r="Z19" s="929"/>
      <c r="AA19" s="929"/>
      <c r="AB19" s="929"/>
      <c r="AC19" s="929"/>
      <c r="AF19" s="1038"/>
      <c r="AG19" s="1038"/>
      <c r="AH19" s="1038"/>
      <c r="AI19" s="1038"/>
      <c r="AJ19" s="1038"/>
      <c r="AK19" s="1038"/>
      <c r="AL19" s="1038"/>
      <c r="AM19" s="1038"/>
      <c r="AN19" s="1038"/>
      <c r="AO19" s="1038"/>
    </row>
    <row r="20" ht="14.9" customHeight="1">
      <c r="D20" s="878" t="s">
        <v>482</v>
      </c>
      <c r="E20" s="864"/>
      <c r="F20" s="960" t="n">
        <f t="shared" ref="F20:P20" si="11">SUM(F22:F24)</f>
        <v>1894.6</v>
      </c>
      <c r="G20" s="905" t="n">
        <f t="shared" si="11"/>
        <v>1889.1999999999998</v>
      </c>
      <c r="H20" s="905" t="n">
        <f t="shared" si="11"/>
        <v>1883</v>
      </c>
      <c r="I20" s="905" t="n">
        <f t="shared" si="11"/>
        <v>1897.5</v>
      </c>
      <c r="J20" s="905" t="n">
        <f t="shared" si="11"/>
        <v>1801.6</v>
      </c>
      <c r="K20" s="905" t="n">
        <f t="shared" si="11"/>
        <v>1933.3000000000002</v>
      </c>
      <c r="L20" s="905" t="n">
        <f t="shared" si="11"/>
        <v>1955.6</v>
      </c>
      <c r="M20" s="905" t="n">
        <f t="shared" si="11"/>
        <v>1992.6</v>
      </c>
      <c r="N20" s="905" t="n">
        <f t="shared" si="11"/>
        <v>2088.7000000000003</v>
      </c>
      <c r="O20" s="905" t="n">
        <f t="shared" si="11"/>
        <v>2060.8000000000002</v>
      </c>
      <c r="P20" s="905" t="n">
        <f t="shared" si="11"/>
        <v>2119.9</v>
      </c>
      <c r="Q20" s="905" t="n">
        <f>SUM(Q21:Q24)</f>
        <v>2152.4</v>
      </c>
      <c r="R20" s="905" t="n">
        <f t="shared" ref="R20:AC20" si="12">SUM(R21:R24)</f>
        <v>2179.5</v>
      </c>
      <c r="S20" s="905" t="n">
        <f t="shared" si="12"/>
        <v>2201</v>
      </c>
      <c r="T20" s="905" t="n">
        <f t="shared" si="12"/>
        <v>2193.3000000000002</v>
      </c>
      <c r="U20" s="905" t="n">
        <f>SUM(U22:U24)</f>
        <v>2147.3999999999996</v>
      </c>
      <c r="V20" s="905" t="n">
        <f t="shared" si="12"/>
        <v>2100.1000000000004</v>
      </c>
      <c r="W20" s="915" t="n">
        <f t="shared" si="12"/>
        <v>2128.28379646338</v>
      </c>
      <c r="X20" s="915" t="n">
        <f t="shared" si="12"/>
        <v>2147.1481662454094</v>
      </c>
      <c r="Y20" s="915" t="n">
        <f t="shared" si="12"/>
        <v>2165.6886541287622</v>
      </c>
      <c r="Z20" s="915" t="n">
        <f t="shared" si="12"/>
        <v>2183.1055332910864</v>
      </c>
      <c r="AA20" s="915" t="n">
        <f t="shared" si="12"/>
        <v>2203.6556772916761</v>
      </c>
      <c r="AB20" s="915" t="n">
        <f t="shared" si="12"/>
        <v>2226.4928070645333</v>
      </c>
      <c r="AC20" s="915" t="n">
        <f t="shared" si="12"/>
        <v>2249.5251506808277</v>
      </c>
      <c r="AD20" s="915" t="n">
        <f>SUM(AD21:AD24)</f>
        <v>2272.257058566307</v>
      </c>
      <c r="AE20" s="915" t="n">
        <f t="shared" ref="AE20:AG20" si="13">SUM(AE21:AE24)</f>
        <v>2295.9155721399502</v>
      </c>
      <c r="AF20" s="915" t="n">
        <f t="shared" si="13"/>
        <v>2319.7440930221032</v>
      </c>
      <c r="AG20" s="915" t="n">
        <f t="shared" si="13"/>
        <v>2258.1456315933178</v>
      </c>
      <c r="AH20" s="1038"/>
      <c r="AI20" s="1038"/>
      <c r="AJ20" s="1038"/>
      <c r="AK20" s="1038"/>
      <c r="AL20" s="1038"/>
      <c r="AM20" s="1038"/>
      <c r="AN20" s="1038"/>
      <c r="AO20" s="1038"/>
    </row>
    <row r="21" ht="42" customHeight="1">
      <c r="D21" s="874" t="s">
        <v>831</v>
      </c>
      <c r="E21" s="864"/>
      <c r="F21" s="960"/>
      <c r="G21" s="905"/>
      <c r="H21" s="905"/>
      <c r="I21" s="905"/>
      <c r="J21" s="905"/>
      <c r="K21" s="905"/>
      <c r="L21" s="905"/>
      <c r="M21" s="905"/>
      <c r="N21" s="905"/>
      <c r="O21" s="905"/>
      <c r="P21" s="905"/>
      <c r="Q21" s="446"/>
      <c r="R21" s="446"/>
      <c r="S21" s="446"/>
      <c r="T21" s="446"/>
      <c r="U21" s="446" t="n">
        <v>0</v>
      </c>
      <c r="V21" s="446"/>
      <c r="W21" s="383"/>
      <c r="X21" s="383"/>
      <c r="Y21" s="383"/>
      <c r="Z21" s="383"/>
      <c r="AA21" s="383"/>
      <c r="AB21" s="383"/>
      <c r="AC21" s="383"/>
      <c r="AD21" s="383"/>
      <c r="AE21" s="383"/>
      <c r="AF21" s="383"/>
      <c r="AG21" s="383"/>
      <c r="AH21" s="1038"/>
      <c r="AI21" s="1038"/>
      <c r="AJ21" s="1038"/>
      <c r="AK21" s="1038"/>
      <c r="AL21" s="1038"/>
      <c r="AM21" s="1038"/>
      <c r="AN21" s="1038"/>
      <c r="AO21" s="1038"/>
    </row>
    <row r="22">
      <c r="D22" s="585" t="s">
        <v>487</v>
      </c>
      <c r="E22" s="77" t="s">
        <v>488</v>
      </c>
      <c r="F22" s="1043" t="n">
        <f>'Haver Pivoted'!GQ33</f>
        <v>529</v>
      </c>
      <c r="G22" s="969" t="n">
        <f>'Haver Pivoted'!GR33</f>
        <v>495.2</v>
      </c>
      <c r="H22" s="969" t="n">
        <f>'Haver Pivoted'!GS33</f>
        <v>489.6</v>
      </c>
      <c r="I22" s="969" t="n">
        <f>'Haver Pivoted'!GT33</f>
        <v>497.5</v>
      </c>
      <c r="J22" s="969" t="n">
        <f>'Haver Pivoted'!GU33</f>
        <v>488</v>
      </c>
      <c r="K22" s="969" t="n">
        <f>'Haver Pivoted'!GV33</f>
        <v>515.4</v>
      </c>
      <c r="L22" s="969" t="n">
        <f>'Haver Pivoted'!GW33</f>
        <v>522.9</v>
      </c>
      <c r="M22" s="969" t="n">
        <f>'Haver Pivoted'!GX33</f>
        <v>543.6</v>
      </c>
      <c r="N22" s="969" t="n">
        <f>'Haver Pivoted'!GY33</f>
        <v>566.6</v>
      </c>
      <c r="O22" s="969" t="n">
        <f>'Haver Pivoted'!GZ33</f>
        <v>534.4</v>
      </c>
      <c r="P22" s="969" t="n">
        <f>'Haver Pivoted'!HA33</f>
        <v>570.79999999999995</v>
      </c>
      <c r="Q22" s="969" t="n">
        <f>'Haver Pivoted'!HB33</f>
        <v>581.29999999999995</v>
      </c>
      <c r="R22" s="969" t="n">
        <f>'Haver Pivoted'!HC33</f>
        <v>589.79999999999995</v>
      </c>
      <c r="S22" s="969" t="n">
        <f>'Haver Pivoted'!HD33</f>
        <v>594.79999999999995</v>
      </c>
      <c r="T22" s="911" t="n">
        <f>'Haver Pivoted'!HE33</f>
        <v>582.20000000000005</v>
      </c>
      <c r="U22" s="911" t="n">
        <f>'Haver Pivoted'!HF33</f>
        <v>518.4</v>
      </c>
      <c r="V22" s="911" t="n">
        <f>'Haver Pivoted'!HG33</f>
        <v>467.6</v>
      </c>
      <c r="W22" s="916" t="n">
        <f t="shared" ref="W22:AC22" si="14">$U114*W123*(W96/$U96)+W21</f>
        <v>481.2217862546982</v>
      </c>
      <c r="X22" s="916" t="n">
        <f t="shared" si="14"/>
        <v>487.96501151464514</v>
      </c>
      <c r="Y22" s="916" t="n">
        <f t="shared" si="14"/>
        <v>493.19902632793224</v>
      </c>
      <c r="Z22" s="916" t="n">
        <f t="shared" si="14"/>
        <v>497.54680357323241</v>
      </c>
      <c r="AA22" s="916" t="n">
        <f t="shared" si="14"/>
        <v>501.95192560234352</v>
      </c>
      <c r="AB22" s="916" t="n">
        <f t="shared" si="14"/>
        <v>506.30491600980838</v>
      </c>
      <c r="AC22" s="916" t="n">
        <f t="shared" si="14"/>
        <v>510.49369180908747</v>
      </c>
      <c r="AD22" s="916" t="n">
        <f t="shared" ref="AD22:AG22" si="15">$U114*AD123*(AD96/$U96)+AD21</f>
        <v>515.06042186530215</v>
      </c>
      <c r="AE22" s="916" t="n">
        <f t="shared" si="15"/>
        <v>520.10936942174487</v>
      </c>
      <c r="AF22" s="916" t="n">
        <f t="shared" si="15"/>
        <v>525.75783062711992</v>
      </c>
      <c r="AG22" s="916" t="n">
        <f t="shared" si="15"/>
        <v>509.18518810576575</v>
      </c>
      <c r="AH22" s="1038"/>
      <c r="AI22" s="1038"/>
      <c r="AJ22" s="1038"/>
      <c r="AK22" s="1038"/>
      <c r="AL22" s="1038"/>
      <c r="AM22" s="1038"/>
      <c r="AN22" s="1038"/>
      <c r="AO22" s="1038"/>
    </row>
    <row r="23">
      <c r="D23" s="585" t="s">
        <v>484</v>
      </c>
      <c r="E23" s="77" t="s">
        <v>489</v>
      </c>
      <c r="F23" s="1043" t="n">
        <f>'Haver Pivoted'!GQ36</f>
        <v>20.8</v>
      </c>
      <c r="G23" s="969" t="n">
        <f>'Haver Pivoted'!GR36</f>
        <v>20.7</v>
      </c>
      <c r="H23" s="969" t="n">
        <f>'Haver Pivoted'!GS36</f>
        <v>20.7</v>
      </c>
      <c r="I23" s="969" t="n">
        <f>'Haver Pivoted'!GT36</f>
        <v>20.7</v>
      </c>
      <c r="J23" s="969" t="n">
        <f>'Haver Pivoted'!GU36</f>
        <v>19.8</v>
      </c>
      <c r="K23" s="969" t="n">
        <f>'Haver Pivoted'!GV36</f>
        <v>20.5</v>
      </c>
      <c r="L23" s="969" t="n">
        <f>'Haver Pivoted'!GW36</f>
        <v>21.3</v>
      </c>
      <c r="M23" s="969" t="n">
        <f>'Haver Pivoted'!GX36</f>
        <v>22</v>
      </c>
      <c r="N23" s="969" t="n">
        <f>'Haver Pivoted'!GY36</f>
        <v>22.7</v>
      </c>
      <c r="O23" s="969" t="n">
        <f>'Haver Pivoted'!GZ36</f>
        <v>23.2</v>
      </c>
      <c r="P23" s="969" t="n">
        <f>'Haver Pivoted'!HA36</f>
        <v>23.4</v>
      </c>
      <c r="Q23" s="969" t="n">
        <f>'Haver Pivoted'!HB36</f>
        <v>23.4</v>
      </c>
      <c r="R23" s="969" t="n">
        <f>'Haver Pivoted'!HC36</f>
        <v>23.6</v>
      </c>
      <c r="S23" s="969" t="n">
        <f>'Haver Pivoted'!HD36</f>
        <v>23.9</v>
      </c>
      <c r="T23" s="911" t="n">
        <f>'Haver Pivoted'!HE36</f>
        <v>24.5</v>
      </c>
      <c r="U23" s="911" t="n">
        <f>'Haver Pivoted'!HF36</f>
        <v>25.4</v>
      </c>
      <c r="V23" s="911" t="n">
        <f>'Haver Pivoted'!HG36</f>
        <v>25.6</v>
      </c>
      <c r="W23" s="916" t="n">
        <f t="shared" ref="W23:AC23" si="16">$U115*W124*(W97/$U97)</f>
        <v>25.834668433073315</v>
      </c>
      <c r="X23" s="916" t="n">
        <f t="shared" si="16"/>
        <v>26.181109089164146</v>
      </c>
      <c r="Y23" s="916" t="n">
        <f t="shared" si="16"/>
        <v>26.482685352015174</v>
      </c>
      <c r="Z23" s="916" t="n">
        <f t="shared" si="16"/>
        <v>26.757780680319772</v>
      </c>
      <c r="AA23" s="916" t="n">
        <f t="shared" si="16"/>
        <v>27.033313710021837</v>
      </c>
      <c r="AB23" s="916" t="n">
        <f t="shared" si="16"/>
        <v>27.310597545313748</v>
      </c>
      <c r="AC23" s="916" t="n">
        <f t="shared" si="16"/>
        <v>27.5782519498615</v>
      </c>
      <c r="AD23" s="916" t="n">
        <f t="shared" ref="AD23:AG23" si="17">$U115*AD124*(AD97/$U97)</f>
        <v>27.852909576768635</v>
      </c>
      <c r="AE23" s="916" t="n">
        <f t="shared" si="17"/>
        <v>28.132600769746581</v>
      </c>
      <c r="AF23" s="916" t="n">
        <f t="shared" si="17"/>
        <v>28.422140244167412</v>
      </c>
      <c r="AG23" s="916" t="n">
        <f t="shared" si="17"/>
        <v>27.692054313201506</v>
      </c>
      <c r="AH23" s="1038"/>
      <c r="AI23" s="1038"/>
      <c r="AJ23" s="1038"/>
      <c r="AK23" s="1038"/>
      <c r="AL23" s="1038"/>
      <c r="AM23" s="1038"/>
      <c r="AN23" s="1038"/>
      <c r="AO23" s="1038"/>
    </row>
    <row r="24">
      <c r="D24" s="585" t="s">
        <v>485</v>
      </c>
      <c r="E24" s="77" t="s">
        <v>490</v>
      </c>
      <c r="F24" s="1043" t="n">
        <f>'Haver Pivoted'!GQ34</f>
        <v>1344.8</v>
      </c>
      <c r="G24" s="969" t="n">
        <f>'Haver Pivoted'!GR34</f>
        <v>1373.3</v>
      </c>
      <c r="H24" s="969" t="n">
        <f>'Haver Pivoted'!GS34</f>
        <v>1372.7</v>
      </c>
      <c r="I24" s="969" t="n">
        <f>'Haver Pivoted'!GT34</f>
        <v>1379.3</v>
      </c>
      <c r="J24" s="969" t="n">
        <f>'Haver Pivoted'!GU34</f>
        <v>1293.8</v>
      </c>
      <c r="K24" s="969" t="n">
        <f>'Haver Pivoted'!GV34</f>
        <v>1397.4</v>
      </c>
      <c r="L24" s="969" t="n">
        <f>'Haver Pivoted'!GW34</f>
        <v>1411.4</v>
      </c>
      <c r="M24" s="969" t="n">
        <f>'Haver Pivoted'!GX34</f>
        <v>1427</v>
      </c>
      <c r="N24" s="969" t="n">
        <f>'Haver Pivoted'!GY34</f>
        <v>1499.4</v>
      </c>
      <c r="O24" s="969" t="n">
        <f>'Haver Pivoted'!GZ34</f>
        <v>1503.2</v>
      </c>
      <c r="P24" s="969" t="n">
        <f>'Haver Pivoted'!HA34</f>
        <v>1525.7</v>
      </c>
      <c r="Q24" s="969" t="n">
        <f>'Haver Pivoted'!HB34</f>
        <v>1547.7</v>
      </c>
      <c r="R24" s="969" t="n">
        <f>'Haver Pivoted'!HC34</f>
        <v>1566.1</v>
      </c>
      <c r="S24" s="969" t="n">
        <f>'Haver Pivoted'!HD34</f>
        <v>1582.3</v>
      </c>
      <c r="T24" s="911" t="n">
        <f>'Haver Pivoted'!HE34</f>
        <v>1586.6</v>
      </c>
      <c r="U24" s="911" t="n">
        <f>'Haver Pivoted'!HF34</f>
        <v>1603.6</v>
      </c>
      <c r="V24" s="911" t="n">
        <f>'Haver Pivoted'!HG34</f>
        <v>1606.9</v>
      </c>
      <c r="W24" s="916" t="n">
        <f t="shared" ref="W24:AC24" si="18">$U120*W125*(W99/$U99)</f>
        <v>1621.2273417756087</v>
      </c>
      <c r="X24" s="916" t="n">
        <f t="shared" si="18"/>
        <v>1633.0020456416</v>
      </c>
      <c r="Y24" s="916" t="n">
        <f t="shared" si="18"/>
        <v>1646.0069424488147</v>
      </c>
      <c r="Z24" s="916" t="n">
        <f t="shared" si="18"/>
        <v>1658.8009490375341</v>
      </c>
      <c r="AA24" s="916" t="n">
        <f t="shared" si="18"/>
        <v>1674.6704379793107</v>
      </c>
      <c r="AB24" s="916" t="n">
        <f t="shared" si="18"/>
        <v>1692.8772935094112</v>
      </c>
      <c r="AC24" s="916" t="n">
        <f t="shared" si="18"/>
        <v>1711.4532069218787</v>
      </c>
      <c r="AD24" s="916" t="n">
        <f t="shared" ref="AD24:AG24" si="19">$U120*AD125*(AD99/$U99)</f>
        <v>1729.343727124236</v>
      </c>
      <c r="AE24" s="916" t="n">
        <f t="shared" si="19"/>
        <v>1747.6736019484586</v>
      </c>
      <c r="AF24" s="916" t="n">
        <f t="shared" si="19"/>
        <v>1765.564122150816</v>
      </c>
      <c r="AG24" s="916" t="n">
        <f t="shared" si="19"/>
        <v>1721.2683891743504</v>
      </c>
      <c r="AH24" s="1038"/>
      <c r="AI24" s="1038"/>
      <c r="AJ24" s="1038"/>
      <c r="AK24" s="1038"/>
      <c r="AL24" s="1038"/>
      <c r="AM24" s="1038"/>
      <c r="AN24" s="1038"/>
      <c r="AO24" s="1038"/>
    </row>
    <row r="25" ht="14.9" customHeight="1">
      <c r="D25" s="881" t="s">
        <v>486</v>
      </c>
      <c r="E25" s="941" t="s">
        <v>491</v>
      </c>
      <c r="F25" s="961" t="n">
        <f>'Haver Pivoted'!GQ35</f>
        <v>74.5</v>
      </c>
      <c r="G25" s="981" t="n">
        <f>'Haver Pivoted'!GR35</f>
        <v>73.400000000000006</v>
      </c>
      <c r="H25" s="981" t="n">
        <f>'Haver Pivoted'!GS35</f>
        <v>72.099999999999994</v>
      </c>
      <c r="I25" s="981" t="n">
        <f>'Haver Pivoted'!GT35</f>
        <v>67.7</v>
      </c>
      <c r="J25" s="981" t="n">
        <f>'Haver Pivoted'!GU35</f>
        <v>65</v>
      </c>
      <c r="K25" s="981" t="n">
        <f>'Haver Pivoted'!GV35</f>
        <v>80.900000000000006</v>
      </c>
      <c r="L25" s="981" t="n">
        <f>'Haver Pivoted'!GW35</f>
        <v>84.8</v>
      </c>
      <c r="M25" s="981" t="n">
        <f>'Haver Pivoted'!GX35</f>
        <v>88</v>
      </c>
      <c r="N25" s="981" t="n">
        <f>'Haver Pivoted'!GY35</f>
        <v>90.3</v>
      </c>
      <c r="O25" s="981" t="n">
        <f>'Haver Pivoted'!GZ35</f>
        <v>94.4</v>
      </c>
      <c r="P25" s="981" t="n">
        <f>'Haver Pivoted'!HA35</f>
        <v>110.5</v>
      </c>
      <c r="Q25" s="981" t="n">
        <f>'Haver Pivoted'!HB35</f>
        <v>165.9</v>
      </c>
      <c r="R25" s="981" t="n">
        <f>'Haver Pivoted'!HC35</f>
        <v>109.8</v>
      </c>
      <c r="S25" s="981" t="n">
        <f>'Haver Pivoted'!HD35</f>
        <v>100.7</v>
      </c>
      <c r="T25" s="983" t="n">
        <f>'Haver Pivoted'!HE35</f>
        <v>117.1</v>
      </c>
      <c r="U25" s="914" t="n">
        <f>'Haver Pivoted'!HF35</f>
        <v>129.80000000000001</v>
      </c>
      <c r="V25" s="914" t="n">
        <f>'Haver Pivoted'!HG35</f>
        <v>90.3</v>
      </c>
      <c r="W25" s="982" t="n">
        <f>$U121*W126*(W100/$U100)</f>
        <v>83.835403261101249</v>
      </c>
      <c r="X25" s="982" t="n">
        <f t="shared" ref="X25:AC25" si="20">$U121*X126*(X100/$U100)</f>
        <v>81.826642781281294</v>
      </c>
      <c r="Y25" s="982" t="n">
        <f t="shared" si="20"/>
        <v>82.19080403785685</v>
      </c>
      <c r="Z25" s="982" t="n">
        <f t="shared" si="20"/>
        <v>82.852559439590905</v>
      </c>
      <c r="AA25" s="982" t="n">
        <f t="shared" si="20"/>
        <v>83.674859051213105</v>
      </c>
      <c r="AB25" s="982" t="n">
        <f t="shared" si="20"/>
        <v>86.176999298006365</v>
      </c>
      <c r="AC25" s="982" t="n">
        <f t="shared" si="20"/>
        <v>89.458366319622556</v>
      </c>
      <c r="AD25" s="982" t="n">
        <f t="shared" ref="AD25:AG25" si="21">$U121*AD126*(AD100/$U100)</f>
        <v>92.203280737466173</v>
      </c>
      <c r="AE25" s="982" t="n">
        <f t="shared" si="21"/>
        <v>94.435236826154991</v>
      </c>
      <c r="AF25" s="982" t="n">
        <f t="shared" si="21"/>
        <v>96.169897435434208</v>
      </c>
      <c r="AG25" s="982" t="n">
        <f t="shared" si="21"/>
        <v>86.948394647956704</v>
      </c>
      <c r="AH25" s="1038"/>
      <c r="AI25" s="1038"/>
      <c r="AJ25" s="1038"/>
      <c r="AK25" s="1038"/>
      <c r="AL25" s="1038"/>
      <c r="AM25" s="1038"/>
      <c r="AN25" s="1038"/>
      <c r="AO25" s="1038"/>
    </row>
    <row r="26" ht="14.9" customHeight="1">
      <c r="D26" s="869"/>
      <c r="E26" s="864"/>
    </row>
    <row r="27" ht="14.9" customHeight="1">
      <c r="D27" s="869"/>
      <c r="E27" s="864"/>
    </row>
    <row r="28" ht="14.9" customHeight="1">
      <c r="D28" s="869"/>
      <c r="E28" s="864"/>
      <c r="F28" s="905"/>
      <c r="G28" s="905"/>
      <c r="H28" s="905"/>
      <c r="I28" s="905"/>
      <c r="J28" s="905"/>
      <c r="K28" s="905"/>
      <c r="L28" s="905"/>
      <c r="M28" s="905"/>
      <c r="N28" s="905"/>
    </row>
    <row r="29" ht="14.9" customHeight="1">
      <c r="D29" s="869"/>
      <c r="E29" s="864"/>
      <c r="F29" s="905"/>
      <c r="G29" s="905"/>
      <c r="H29" s="905"/>
      <c r="I29" s="905"/>
      <c r="J29" s="905"/>
      <c r="K29" s="905"/>
      <c r="L29" s="905"/>
      <c r="M29" s="905"/>
      <c r="N29" s="905"/>
    </row>
    <row r="30" ht="14.9" customHeight="1">
      <c r="D30" s="869"/>
      <c r="E30" s="864"/>
      <c r="F30" s="905"/>
      <c r="G30" s="905"/>
      <c r="H30" s="905"/>
      <c r="I30" s="905"/>
      <c r="J30" s="905"/>
      <c r="K30" s="905"/>
      <c r="L30" s="905"/>
      <c r="M30" s="905"/>
      <c r="N30" s="905"/>
    </row>
    <row r="31" ht="14.9" customHeight="1">
      <c r="D31" s="869"/>
      <c r="E31" s="864"/>
      <c r="F31" s="905"/>
      <c r="G31" s="905"/>
      <c r="H31" s="905"/>
      <c r="I31" s="905"/>
      <c r="J31" s="905"/>
      <c r="K31" s="905"/>
      <c r="L31" s="905"/>
      <c r="M31" s="905"/>
      <c r="N31" s="905"/>
    </row>
    <row r="32" ht="14.9" customHeight="1">
      <c r="D32" s="869"/>
      <c r="E32" s="864"/>
      <c r="F32" s="905"/>
      <c r="G32" s="905"/>
      <c r="H32" s="905"/>
      <c r="I32" s="905"/>
      <c r="J32" s="905"/>
      <c r="K32" s="905"/>
      <c r="L32" s="905"/>
      <c r="M32" s="905"/>
      <c r="N32" s="905"/>
    </row>
    <row r="33" ht="14.9" customHeight="1">
      <c r="D33" s="869"/>
      <c r="E33" s="864"/>
      <c r="F33" s="905"/>
      <c r="G33" s="905"/>
      <c r="H33" s="905"/>
      <c r="I33" s="905"/>
      <c r="J33" s="905"/>
      <c r="K33" s="905"/>
      <c r="L33" s="905"/>
      <c r="M33" s="905"/>
      <c r="N33" s="905"/>
    </row>
    <row r="34" ht="14.9" customHeight="1">
      <c r="D34" s="869"/>
      <c r="E34" s="864"/>
      <c r="F34" s="888"/>
      <c r="G34" s="888"/>
      <c r="H34" s="905"/>
      <c r="I34" s="905"/>
      <c r="J34" s="905"/>
      <c r="K34" s="905"/>
      <c r="L34" s="905"/>
      <c r="AF34" s="540"/>
      <c r="AG34" s="540"/>
      <c r="AH34" s="540"/>
      <c r="AI34" s="540"/>
      <c r="AJ34" s="540"/>
      <c r="AK34" s="540"/>
      <c r="AL34" s="288"/>
      <c r="AM34" s="288"/>
      <c r="AN34" s="288"/>
    </row>
    <row r="35" ht="14.9" customHeight="1">
      <c r="D35" s="578"/>
      <c r="E35" s="213"/>
      <c r="F35" s="213"/>
      <c r="G35" s="213"/>
      <c r="H35" s="213"/>
      <c r="I35" s="213"/>
      <c r="J35" s="213"/>
      <c r="K35" s="213"/>
      <c r="L35" s="213"/>
      <c r="AF35" s="288"/>
      <c r="AG35" s="288"/>
      <c r="AH35" s="288"/>
      <c r="AI35" s="288"/>
      <c r="AJ35" s="288"/>
      <c r="AK35" s="288"/>
      <c r="AL35" s="288"/>
      <c r="AM35" s="288"/>
      <c r="AN35" s="288"/>
    </row>
    <row r="36" ht="14.9" customHeight="1">
      <c r="D36" s="897" t="s">
        <v>924</v>
      </c>
      <c r="E36" s="898"/>
      <c r="F36" s="899"/>
      <c r="G36" s="560" t="n">
        <v>2020</v>
      </c>
      <c r="H36" s="560" t="n">
        <v>2021</v>
      </c>
      <c r="I36" s="559" t="n">
        <v>2022</v>
      </c>
      <c r="J36" s="943" t="n">
        <v>2023</v>
      </c>
      <c r="K36" s="943" t="n">
        <v>2024</v>
      </c>
      <c r="L36" s="944" t="n">
        <v>2025</v>
      </c>
      <c r="AF36" s="288"/>
      <c r="AG36" s="288"/>
      <c r="AH36" s="288"/>
      <c r="AI36" s="288"/>
      <c r="AJ36" s="288"/>
      <c r="AK36" s="288"/>
      <c r="AL36" s="288"/>
      <c r="AM36" s="288"/>
      <c r="AN36" s="288"/>
    </row>
    <row r="37" ht="14.9" customHeight="1">
      <c r="D37" s="873" t="s">
        <v>492</v>
      </c>
      <c r="E37" s="314"/>
      <c r="F37" s="931"/>
      <c r="G37" s="872" t="n">
        <f>AVERAGE(H10:K10)</f>
        <v>1702.5749999999998</v>
      </c>
      <c r="H37" s="273" t="n">
        <f>AVERAGE(L10:O10)</f>
        <v>2008.4750000000001</v>
      </c>
      <c r="I37" s="273" t="n">
        <f>AVERAGE(P10:S10)</f>
        <v>2509.8999999999996</v>
      </c>
      <c r="J37" s="273" t="n">
        <f t="shared" ref="J37:L39" si="22">I37*J50/I50</f>
        <v>2407.5881134967863</v>
      </c>
      <c r="K37" s="273" t="n">
        <f t="shared" si="22"/>
        <v>2359.7081149404758</v>
      </c>
      <c r="L37" s="408" t="n">
        <f t="shared" si="22"/>
        <v>2399.9577512637024</v>
      </c>
      <c r="M37" t="s">
        <v>907</v>
      </c>
    </row>
    <row r="38" ht="14.9" customHeight="1">
      <c r="D38" s="930" t="s">
        <v>498</v>
      </c>
      <c r="E38" s="247"/>
      <c r="F38" s="647"/>
      <c r="G38" s="872" t="n">
        <f>AVERAGE(H12:K12)</f>
        <v>1425.3999999999999</v>
      </c>
      <c r="H38" s="273" t="n">
        <f>AVERAGE(L12:O12)</f>
        <v>1495.1000000000001</v>
      </c>
      <c r="I38" s="273" t="n">
        <f>AVERAGE(P12:S12)</f>
        <v>1627.425</v>
      </c>
      <c r="J38" s="273" t="n">
        <f t="shared" si="22"/>
        <v>1713.8486935180104</v>
      </c>
      <c r="K38" s="273" t="n">
        <f t="shared" si="22"/>
        <v>1791.3088166806649</v>
      </c>
      <c r="L38" s="408" t="n">
        <f t="shared" si="22"/>
        <v>1867.9626463405427</v>
      </c>
    </row>
    <row r="39" ht="14.9" customHeight="1">
      <c r="D39" s="930" t="s">
        <v>105</v>
      </c>
      <c r="E39" s="247"/>
      <c r="F39" s="647"/>
      <c r="G39" s="872" t="n">
        <f>AVERAGE(H14:K14)</f>
        <v>161.30000000000001</v>
      </c>
      <c r="H39" s="273" t="n">
        <f>AVERAGE(L14:O14)</f>
        <v>166.42500000000001</v>
      </c>
      <c r="I39" s="273" t="n">
        <f>AVERAGE(P14:S14)</f>
        <v>200.55</v>
      </c>
      <c r="J39" s="273" t="n">
        <f t="shared" si="22"/>
        <v>202.68351063829786</v>
      </c>
      <c r="K39" s="273" t="n">
        <f t="shared" si="22"/>
        <v>211.21755319148934</v>
      </c>
      <c r="L39" s="408" t="n">
        <f t="shared" si="22"/>
        <v>211.21755319148934</v>
      </c>
    </row>
    <row r="40" ht="14.9" customHeight="1">
      <c r="D40" s="930" t="s">
        <v>258</v>
      </c>
      <c r="E40" s="247"/>
      <c r="F40" s="647"/>
      <c r="G40" s="872" t="n">
        <f>AVERAGE(H16:K16)</f>
        <v>201.37499999999997</v>
      </c>
      <c r="H40" s="273" t="n">
        <f>AVERAGE(L16:O16)</f>
        <v>258.97500000000002</v>
      </c>
      <c r="I40" s="273" t="n">
        <f>AVERAGE(P16:S16)</f>
        <v>328.1</v>
      </c>
      <c r="J40" s="273" t="n">
        <f>I40*J55/I55</f>
        <v>367.10824328554583</v>
      </c>
      <c r="K40" s="273" t="n">
        <f>J40*K55/J55</f>
        <v>369.53076539246399</v>
      </c>
      <c r="L40" s="408" t="n">
        <f>K40*L55/K55</f>
        <v>377.3103279379194</v>
      </c>
    </row>
    <row r="41" ht="14.9" customHeight="1">
      <c r="C41" s="63"/>
      <c r="D41" s="930" t="s">
        <v>920</v>
      </c>
      <c r="E41" s="63"/>
      <c r="F41" s="699"/>
      <c r="G41" s="261"/>
      <c r="H41" s="1047" t="n">
        <f>H37/G37-1+0.021</f>
        <v>0.20066903073286077</v>
      </c>
      <c r="I41" s="1047" t="n">
        <f>I37/H37-1.05</f>
        <v>0.19965458868046615</v>
      </c>
      <c r="J41" s="1047" t="n">
        <f>J37/I37-1</f>
        <v>-4.0763331807328385E-2</v>
      </c>
      <c r="K41" s="1047" t="n">
        <f>K37/J37-1</f>
        <v>-1.9887122007247959E-2</v>
      </c>
      <c r="L41" s="1048" t="n">
        <f>L37/K37-1</f>
        <v>1.705704026205046E-2</v>
      </c>
      <c r="M41" t="s">
        <v>906</v>
      </c>
    </row>
    <row r="42" ht="14.9" customHeight="1">
      <c r="C42" s="63"/>
      <c r="D42" s="930" t="s">
        <v>921</v>
      </c>
      <c r="E42" s="63"/>
      <c r="F42" s="699"/>
      <c r="G42" s="261"/>
      <c r="H42" s="1047" t="n">
        <f>H38/G38-1.03</f>
        <v>1.8898554791637601E-2</v>
      </c>
      <c r="I42" s="1047" t="n">
        <f>I38/H38-1.013</f>
        <v>7.5505785566182926E-2</v>
      </c>
      <c r="J42" s="837" t="n">
        <f>J38/I38-1</f>
        <v>5.3104563047765785E-2</v>
      </c>
      <c r="K42" s="1047" t="n">
        <f t="shared" ref="K42" si="23">K38/J38-1</f>
        <v>4.5196593757441006E-2</v>
      </c>
      <c r="L42" s="1048" t="n">
        <f>L38/K38-1</f>
        <v>4.2792079705116892E-2</v>
      </c>
      <c r="M42" t="s">
        <v>908</v>
      </c>
    </row>
    <row r="43" ht="14.9" customHeight="1">
      <c r="C43" s="63"/>
      <c r="D43" s="930" t="s">
        <v>922</v>
      </c>
      <c r="E43" s="63"/>
      <c r="F43" s="699"/>
      <c r="G43" s="261"/>
      <c r="H43" s="1047" t="n">
        <f t="shared" ref="H43:H44" si="24">H39/G39-1</f>
        <v>3.1773093614383185E-2</v>
      </c>
      <c r="I43" s="1047" t="n">
        <f>I39/H39-1.01</f>
        <v>0.19504731861198743</v>
      </c>
      <c r="J43" s="1047" t="n">
        <f>J39/I39-1</f>
        <v>1.0638297872340274E-2</v>
      </c>
      <c r="K43" s="1047" t="n">
        <f t="shared" ref="K43" si="25">K39/J39-1</f>
        <v>4.2105263157894646E-2</v>
      </c>
      <c r="L43" s="1048" t="n">
        <f>L39/K39-1</f>
        <v>0</v>
      </c>
    </row>
    <row r="44" ht="14.9" customHeight="1">
      <c r="C44" s="63"/>
      <c r="D44" s="838" t="s">
        <v>923</v>
      </c>
      <c r="E44" s="64"/>
      <c r="F44" s="478"/>
      <c r="G44" s="402"/>
      <c r="H44" s="839" t="n">
        <f t="shared" si="24"/>
        <v>0.28603351955307299</v>
      </c>
      <c r="I44" s="839" t="n">
        <f>I40/H40-1.103</f>
        <v>0.16391765614441556</v>
      </c>
      <c r="J44" s="839" t="n">
        <f>J40/I40-1</f>
        <v>0.11889132363775001</v>
      </c>
      <c r="K44" s="839" t="n">
        <f>K40/J40-1</f>
        <v>6.5989313812109263E-3</v>
      </c>
      <c r="L44" s="840" t="n">
        <f>L40/K40-1</f>
        <v>2.1052543587793071E-2</v>
      </c>
    </row>
    <row r="45" ht="14.9" customHeight="1">
      <c r="D45" s="869"/>
      <c r="E45" s="864"/>
      <c r="F45" s="888"/>
      <c r="G45" s="888"/>
      <c r="H45" s="905"/>
      <c r="I45" s="905"/>
      <c r="J45" s="905"/>
      <c r="K45" s="905"/>
      <c r="L45" s="905"/>
    </row>
    <row r="46" ht="14.9" customHeight="1">
      <c r="D46" s="869"/>
      <c r="E46" s="864"/>
      <c r="F46" s="888"/>
      <c r="G46" s="888"/>
      <c r="H46" s="905"/>
      <c r="I46" s="905"/>
      <c r="J46" s="966"/>
      <c r="K46" s="905"/>
      <c r="L46" s="905"/>
    </row>
    <row r="47" ht="14.9" customHeight="1">
      <c r="D47" s="869"/>
      <c r="E47" s="864"/>
      <c r="F47" s="888"/>
      <c r="G47" s="888"/>
      <c r="H47" s="905"/>
      <c r="I47" s="905"/>
      <c r="J47" s="905"/>
      <c r="K47" s="905"/>
      <c r="L47" s="905"/>
    </row>
    <row r="48" ht="41.9" customHeight="1">
      <c r="F48" s="261"/>
      <c r="G48" s="261"/>
      <c r="H48" s="804"/>
      <c r="I48" s="804"/>
      <c r="J48" s="804"/>
      <c r="K48" s="804"/>
      <c r="L48" s="804"/>
      <c r="M48" s="308"/>
      <c r="N48" s="308"/>
      <c r="AF48" s="804"/>
      <c r="AG48" s="804"/>
      <c r="AH48" s="804"/>
      <c r="AI48" s="804"/>
      <c r="AJ48" s="804"/>
      <c r="AK48" s="804"/>
      <c r="AM48" s="804"/>
      <c r="AN48" s="804"/>
    </row>
    <row r="49" ht="30.75" customHeight="1">
      <c r="D49" s="1022" t="s">
        <v>1907</v>
      </c>
      <c r="E49" s="735" t="n">
        <v>2018</v>
      </c>
      <c r="F49" s="1023" t="n">
        <v>2019</v>
      </c>
      <c r="G49" s="1023" t="n">
        <v>2020</v>
      </c>
      <c r="H49" s="1023" t="n">
        <v>2021</v>
      </c>
      <c r="I49" s="1024" t="n">
        <v>2022</v>
      </c>
      <c r="J49" s="1025" t="n">
        <v>2023</v>
      </c>
      <c r="K49" s="1025" t="n">
        <v>2024</v>
      </c>
      <c r="L49" s="1026" t="n">
        <v>2025</v>
      </c>
      <c r="N49" s="942"/>
      <c r="O49" s="252"/>
    </row>
    <row r="50" ht="30.75" customHeight="1">
      <c r="D50" s="1028" t="s">
        <v>1906</v>
      </c>
      <c r="E50" s="1029" t="n">
        <v>1683.5</v>
      </c>
      <c r="F50" s="1029" t="n">
        <v>1717.9</v>
      </c>
      <c r="G50" s="1029" t="n">
        <v>1609</v>
      </c>
      <c r="H50" s="411" t="n">
        <v>2044.377</v>
      </c>
      <c r="I50" s="512" t="n">
        <v>2632.145</v>
      </c>
      <c r="J50" s="291" t="n">
        <v>2524.85</v>
      </c>
      <c r="K50" s="291" t="n">
        <v>2474.6379999999999</v>
      </c>
      <c r="L50" s="291" t="n">
        <v>2516.848</v>
      </c>
      <c r="M50" s="951" t="s">
        <v>493</v>
      </c>
      <c r="N50" s="942"/>
      <c r="O50" s="252"/>
    </row>
    <row r="51" ht="16.5" customHeight="1">
      <c r="D51" s="947" t="s">
        <v>1908</v>
      </c>
      <c r="E51" s="1027" t="n">
        <v>1170.7</v>
      </c>
      <c r="F51" s="1027" t="n">
        <v>1243.4000000000001</v>
      </c>
      <c r="G51" s="1027" t="n">
        <v>1310</v>
      </c>
      <c r="H51" s="971" t="n">
        <v>1314.088</v>
      </c>
      <c r="I51" s="273" t="n">
        <v>1483.5260000000001</v>
      </c>
      <c r="J51" s="291" t="n">
        <v>1562.308</v>
      </c>
      <c r="K51" s="291" t="n">
        <v>1632.9190000000001</v>
      </c>
      <c r="L51" s="291" t="n">
        <v>1702.7950000000001</v>
      </c>
      <c r="M51" s="951"/>
      <c r="N51" s="937"/>
      <c r="O51" s="877"/>
      <c r="P51" s="934"/>
    </row>
    <row r="52">
      <c r="D52" s="309" t="s">
        <v>495</v>
      </c>
      <c r="E52" s="971" t="n">
        <f t="shared" ref="E52:L52" si="26">E53+E54</f>
        <v>136.30000000000001</v>
      </c>
      <c r="F52" s="971" t="n">
        <f t="shared" si="26"/>
        <v>170.6</v>
      </c>
      <c r="G52" s="971" t="n">
        <f t="shared" si="26"/>
        <v>156</v>
      </c>
      <c r="H52" s="971" t="n">
        <f t="shared" si="26"/>
        <v>155.25900000000001</v>
      </c>
      <c r="I52" s="971" t="n">
        <f t="shared" si="26"/>
        <v>188</v>
      </c>
      <c r="J52" s="848" t="n">
        <f t="shared" si="26"/>
        <v>190</v>
      </c>
      <c r="K52" s="971" t="n">
        <f t="shared" si="26"/>
        <v>198</v>
      </c>
      <c r="L52" s="849" t="n">
        <f t="shared" si="26"/>
        <v>198</v>
      </c>
      <c r="N52" s="213"/>
      <c r="P52" s="938"/>
      <c r="Q52" s="938"/>
      <c r="R52" s="938"/>
      <c r="S52" s="938"/>
      <c r="T52" s="938"/>
      <c r="U52" s="938"/>
      <c r="V52" s="938"/>
      <c r="W52" s="938"/>
    </row>
    <row r="53">
      <c r="D53" s="748" t="s">
        <v>1804</v>
      </c>
      <c r="E53" s="1027" t="n">
        <v>95</v>
      </c>
      <c r="F53" s="1027" t="n">
        <v>99.8</v>
      </c>
      <c r="G53" s="1027" t="n">
        <v>87</v>
      </c>
      <c r="H53" s="971" t="n">
        <v>75.274000000000001</v>
      </c>
      <c r="I53" s="1032" t="n">
        <v>88</v>
      </c>
      <c r="J53" s="1033" t="n">
        <v>91</v>
      </c>
      <c r="K53" s="1032" t="n">
        <v>101</v>
      </c>
      <c r="L53" s="1034" t="n">
        <v>100</v>
      </c>
      <c r="N53" s="213"/>
      <c r="P53" s="938"/>
      <c r="Q53" s="938"/>
      <c r="R53" s="938"/>
      <c r="S53" s="938"/>
      <c r="T53" s="938"/>
      <c r="U53" s="938"/>
      <c r="V53" s="938"/>
      <c r="W53" s="938"/>
    </row>
    <row r="54" ht="16.5" customHeight="1">
      <c r="D54" s="585" t="s">
        <v>1805</v>
      </c>
      <c r="E54" s="1027" t="n">
        <v>41.3</v>
      </c>
      <c r="F54" s="1027" t="n">
        <v>70.8</v>
      </c>
      <c r="G54" s="1027" t="n">
        <v>69</v>
      </c>
      <c r="H54" s="971" t="n">
        <v>79.984999999999999</v>
      </c>
      <c r="I54" s="1032" t="n">
        <v>100</v>
      </c>
      <c r="J54" s="1033" t="n">
        <v>99</v>
      </c>
      <c r="K54" s="1032" t="n">
        <v>97</v>
      </c>
      <c r="L54" s="1034" t="n">
        <v>98</v>
      </c>
      <c r="M54" s="889"/>
      <c r="N54" s="889"/>
      <c r="O54" s="936"/>
      <c r="P54" s="934"/>
      <c r="Q54" s="934"/>
      <c r="R54" s="934"/>
      <c r="S54" s="934"/>
      <c r="T54" s="934"/>
      <c r="U54" s="934"/>
      <c r="V54" s="934"/>
      <c r="W54" s="934"/>
      <c r="X54" s="889"/>
      <c r="Y54" s="889"/>
      <c r="Z54" s="935"/>
    </row>
    <row r="55" ht="16.5" customHeight="1">
      <c r="D55" s="1030" t="s">
        <v>1909</v>
      </c>
      <c r="E55" s="1031" t="n">
        <v>204.7</v>
      </c>
      <c r="F55" s="1031" t="n">
        <v>230.2</v>
      </c>
      <c r="G55" s="1031" t="n">
        <v>212</v>
      </c>
      <c r="H55" s="859" t="n">
        <v>371.83100000000002</v>
      </c>
      <c r="I55" s="544" t="n">
        <v>424.86700000000002</v>
      </c>
      <c r="J55" s="291" t="n">
        <v>475.38</v>
      </c>
      <c r="K55" s="291" t="n">
        <v>478.517</v>
      </c>
      <c r="L55" s="291" t="n">
        <v>488.59100000000001</v>
      </c>
      <c r="M55" s="889"/>
      <c r="N55" s="889"/>
      <c r="O55" s="936"/>
      <c r="P55" s="934"/>
      <c r="Q55" s="934"/>
      <c r="R55" s="934"/>
      <c r="S55" s="934"/>
      <c r="T55" s="934"/>
      <c r="U55" s="934"/>
      <c r="V55" s="934"/>
      <c r="W55" s="934"/>
      <c r="X55" s="889"/>
      <c r="Y55" s="889"/>
      <c r="Z55" s="935"/>
    </row>
    <row r="56" ht="16.5" customHeight="1"/>
    <row r="57">
      <c r="D57" s="882" t="s">
        <v>496</v>
      </c>
      <c r="E57" s="897" t="n">
        <v>2018</v>
      </c>
      <c r="F57" s="898" t="n">
        <v>2019</v>
      </c>
      <c r="G57" s="899" t="n">
        <v>2020</v>
      </c>
      <c r="H57" s="898" t="n">
        <v>2021</v>
      </c>
      <c r="I57" s="898" t="n">
        <v>2022</v>
      </c>
      <c r="J57" s="943" t="n">
        <v>2023</v>
      </c>
      <c r="K57" s="943" t="n">
        <v>2024</v>
      </c>
      <c r="L57" s="944" t="n">
        <v>2025</v>
      </c>
      <c r="O57" s="578" t="s">
        <v>497</v>
      </c>
    </row>
    <row r="58" ht="14.9" customHeight="1">
      <c r="D58" s="884" t="s">
        <v>492</v>
      </c>
      <c r="E58" s="247" t="n">
        <v>1622</v>
      </c>
      <c r="F58" s="247" t="n">
        <v>1687</v>
      </c>
      <c r="G58" s="879" t="n">
        <f t="shared" ref="G58:L61" si="27">G37</f>
        <v>1702.5749999999998</v>
      </c>
      <c r="H58" s="879" t="n">
        <f t="shared" si="27"/>
        <v>2008.4750000000001</v>
      </c>
      <c r="I58" s="879" t="n">
        <f t="shared" si="27"/>
        <v>2509.8999999999996</v>
      </c>
      <c r="J58" s="879" t="n">
        <f t="shared" si="27"/>
        <v>2407.5881134967863</v>
      </c>
      <c r="K58" s="879" t="n">
        <f t="shared" si="27"/>
        <v>2359.7081149404758</v>
      </c>
      <c r="L58" s="879" t="n">
        <f t="shared" si="27"/>
        <v>2399.9577512637024</v>
      </c>
    </row>
    <row r="59">
      <c r="D59" s="884" t="s">
        <v>498</v>
      </c>
      <c r="E59" s="247" t="n">
        <v>1332</v>
      </c>
      <c r="F59" s="247" t="n">
        <v>1388</v>
      </c>
      <c r="G59" s="879" t="n">
        <f t="shared" si="27"/>
        <v>1425.3999999999999</v>
      </c>
      <c r="H59" s="879" t="n">
        <f t="shared" si="27"/>
        <v>1495.1000000000001</v>
      </c>
      <c r="I59" s="879" t="n">
        <f t="shared" si="27"/>
        <v>1627.425</v>
      </c>
      <c r="J59" s="879" t="n">
        <f t="shared" si="27"/>
        <v>1713.8486935180104</v>
      </c>
      <c r="K59" s="879" t="n">
        <f t="shared" si="27"/>
        <v>1791.3088166806649</v>
      </c>
      <c r="L59" s="879" t="n">
        <f t="shared" si="27"/>
        <v>1867.9626463405427</v>
      </c>
      <c r="N59" s="887"/>
    </row>
    <row r="60">
      <c r="D60" s="884" t="s">
        <v>105</v>
      </c>
      <c r="E60" s="247" t="n">
        <v>150</v>
      </c>
      <c r="F60" s="247" t="n">
        <v>175</v>
      </c>
      <c r="G60" s="879" t="n">
        <f t="shared" si="27"/>
        <v>161.30000000000001</v>
      </c>
      <c r="H60" s="879" t="n">
        <f t="shared" si="27"/>
        <v>166.42500000000001</v>
      </c>
      <c r="I60" s="879" t="n">
        <f t="shared" si="27"/>
        <v>200.55</v>
      </c>
      <c r="J60" s="879" t="n">
        <f t="shared" si="27"/>
        <v>202.68351063829786</v>
      </c>
      <c r="K60" s="879" t="n">
        <f t="shared" si="27"/>
        <v>211.21755319148934</v>
      </c>
      <c r="L60" s="879" t="n">
        <f t="shared" si="27"/>
        <v>211.21755319148934</v>
      </c>
      <c r="N60" s="887"/>
    </row>
    <row r="61">
      <c r="D61" s="883" t="s">
        <v>258</v>
      </c>
      <c r="E61" s="640" t="n">
        <v>208</v>
      </c>
      <c r="F61" s="640" t="n">
        <v>219</v>
      </c>
      <c r="G61" s="965" t="n">
        <f t="shared" si="27"/>
        <v>201.37499999999997</v>
      </c>
      <c r="H61" s="965" t="n">
        <f t="shared" si="27"/>
        <v>258.97500000000002</v>
      </c>
      <c r="I61" s="965" t="n">
        <f t="shared" si="27"/>
        <v>328.1</v>
      </c>
      <c r="J61" s="965" t="n">
        <f t="shared" si="27"/>
        <v>367.10824328554583</v>
      </c>
      <c r="K61" s="965" t="n">
        <f t="shared" si="27"/>
        <v>369.53076539246399</v>
      </c>
      <c r="L61" s="965" t="n">
        <f t="shared" si="27"/>
        <v>377.3103279379194</v>
      </c>
      <c r="O61" s="153" t="s">
        <v>901</v>
      </c>
      <c r="P61" s="153" t="s">
        <v>901</v>
      </c>
      <c r="Q61" s="153" t="s">
        <v>901</v>
      </c>
      <c r="R61" s="153" t="s">
        <v>901</v>
      </c>
      <c r="S61" s="153" t="s">
        <v>901</v>
      </c>
      <c r="T61" s="153" t="s">
        <v>901</v>
      </c>
      <c r="U61" s="153" t="s">
        <v>901</v>
      </c>
      <c r="V61" s="154" t="s">
        <v>901</v>
      </c>
    </row>
    <row r="62" ht="14.9" customHeight="1">
      <c r="D62" s="290"/>
      <c r="E62" s="247"/>
      <c r="F62" s="247"/>
      <c r="G62" s="247"/>
      <c r="P62" s="156" t="n">
        <v>2022</v>
      </c>
      <c r="Q62" s="157" t="n">
        <v>2022</v>
      </c>
      <c r="R62" s="157" t="n">
        <v>2022</v>
      </c>
      <c r="S62" s="158" t="n">
        <v>2022</v>
      </c>
    </row>
    <row r="63" ht="17.25" customHeight="1">
      <c r="D63" s="523" t="s">
        <v>500</v>
      </c>
      <c r="E63" s="247"/>
      <c r="F63" s="247"/>
      <c r="G63" s="247"/>
      <c r="P63" s="114" t="s">
        <v>902</v>
      </c>
      <c r="Q63" s="114" t="s">
        <v>903</v>
      </c>
      <c r="R63" s="114" t="s">
        <v>904</v>
      </c>
      <c r="S63" s="114" t="s">
        <v>905</v>
      </c>
      <c r="T63" s="150" t="s">
        <v>919</v>
      </c>
    </row>
    <row r="64" ht="30" customHeight="1">
      <c r="D64" s="962" t="s">
        <v>501</v>
      </c>
      <c r="E64" s="898" t="n">
        <v>2018</v>
      </c>
      <c r="F64" s="898" t="n">
        <v>2019</v>
      </c>
      <c r="G64" s="899" t="n">
        <v>2020</v>
      </c>
      <c r="H64" s="735" t="n">
        <v>2021</v>
      </c>
      <c r="I64" s="736" t="n">
        <v>2022</v>
      </c>
      <c r="J64" s="945" t="n">
        <v>2023</v>
      </c>
      <c r="K64" s="945" t="n">
        <v>2024</v>
      </c>
      <c r="L64" s="946" t="n">
        <v>2025</v>
      </c>
      <c r="O64" s="58" t="s">
        <v>499</v>
      </c>
      <c r="P64" s="109" t="n">
        <v>2973</v>
      </c>
      <c r="Q64" s="109" t="n">
        <v>3062.8</v>
      </c>
      <c r="R64" s="109" t="n">
        <v>3085.2</v>
      </c>
      <c r="S64" s="135" t="n">
        <v>2106.1999999999998</v>
      </c>
      <c r="T64" s="109" t="n">
        <v>3123.2</v>
      </c>
    </row>
    <row r="65">
      <c r="D65" s="884" t="s">
        <v>492</v>
      </c>
      <c r="E65" s="521" t="n">
        <f t="shared" ref="E65:K67" si="28">E58/E50</f>
        <v>0.96346896346896349</v>
      </c>
      <c r="F65" s="521" t="n">
        <f t="shared" si="28"/>
        <v>0.98201292275452579</v>
      </c>
      <c r="G65" s="521" t="n">
        <f t="shared" si="28"/>
        <v>1.0581572405220632</v>
      </c>
      <c r="H65" s="865" t="n">
        <f t="shared" si="28"/>
        <v>0.98243865979709233</v>
      </c>
      <c r="I65" s="866" t="n">
        <f t="shared" si="28"/>
        <v>0.9535568899129796</v>
      </c>
      <c r="J65" s="866" t="n">
        <f t="shared" si="28"/>
        <v>0.95355688991297949</v>
      </c>
      <c r="K65" s="866" t="n">
        <f t="shared" si="28"/>
        <v>0.95355688991297949</v>
      </c>
      <c r="L65" s="867"/>
      <c r="T65" s="252"/>
    </row>
    <row r="66">
      <c r="D66" s="884" t="s">
        <v>498</v>
      </c>
      <c r="E66" s="521" t="n">
        <f t="shared" si="28"/>
        <v>1.1377808148970701</v>
      </c>
      <c r="F66" s="521" t="n">
        <f t="shared" si="28"/>
        <v>1.1162940324915553</v>
      </c>
      <c r="G66" s="521" t="n">
        <f t="shared" si="28"/>
        <v>1.0880916030534351</v>
      </c>
      <c r="H66" s="841" t="n">
        <f t="shared" si="28"/>
        <v>1.1377472437157938</v>
      </c>
      <c r="I66" s="521" t="n">
        <f t="shared" si="28"/>
        <v>1.0969979629612152</v>
      </c>
      <c r="J66" s="521" t="n">
        <f t="shared" si="28"/>
        <v>1.0969979629612152</v>
      </c>
      <c r="K66" s="521" t="n">
        <f t="shared" si="28"/>
        <v>1.0969979629612154</v>
      </c>
      <c r="L66" s="699"/>
    </row>
    <row r="67">
      <c r="D67" s="884" t="s">
        <v>105</v>
      </c>
      <c r="E67" s="521" t="n">
        <f t="shared" si="28"/>
        <v>1.1005135730007336</v>
      </c>
      <c r="F67" s="521" t="n">
        <f t="shared" si="28"/>
        <v>1.0257913247362251</v>
      </c>
      <c r="G67" s="521" t="n">
        <f t="shared" si="28"/>
        <v>1.0339743589743591</v>
      </c>
      <c r="H67" s="841" t="n">
        <f t="shared" si="28"/>
        <v>1.0719185361235097</v>
      </c>
      <c r="I67" s="521" t="n">
        <f t="shared" si="28"/>
        <v>1.0667553191489363</v>
      </c>
      <c r="J67" s="521" t="n">
        <f t="shared" si="28"/>
        <v>1.0667553191489361</v>
      </c>
      <c r="K67" s="521" t="n">
        <f t="shared" si="28"/>
        <v>1.0667553191489361</v>
      </c>
      <c r="L67" s="699"/>
    </row>
    <row r="68">
      <c r="D68" s="883" t="s">
        <v>258</v>
      </c>
      <c r="E68" s="843" t="n">
        <f t="shared" ref="E68:K68" si="29">E61/E55</f>
        <v>1.0161211529066927</v>
      </c>
      <c r="F68" s="843" t="n">
        <f t="shared" si="29"/>
        <v>0.95134665508253702</v>
      </c>
      <c r="G68" s="843" t="n">
        <f t="shared" si="29"/>
        <v>0.94988207547169801</v>
      </c>
      <c r="H68" s="842" t="n">
        <f t="shared" si="29"/>
        <v>0.69648576907250881</v>
      </c>
      <c r="I68" s="843" t="n">
        <f t="shared" si="29"/>
        <v>0.77224166621554513</v>
      </c>
      <c r="J68" s="843" t="n">
        <f t="shared" si="29"/>
        <v>0.77224166621554513</v>
      </c>
      <c r="K68" s="843" t="n">
        <f t="shared" si="29"/>
        <v>0.77224166621554513</v>
      </c>
      <c r="L68" s="478"/>
    </row>
    <row r="70">
      <c r="D70" s="290"/>
      <c r="E70" s="247"/>
      <c r="F70" s="247"/>
      <c r="G70" s="247"/>
    </row>
    <row r="71">
      <c r="D71" s="261" t="s">
        <v>502</v>
      </c>
    </row>
    <row r="72">
      <c r="D72" s="687"/>
      <c r="E72" s="735" t="n">
        <v>2018</v>
      </c>
      <c r="F72" s="1023" t="n">
        <v>2019</v>
      </c>
      <c r="G72" s="1023" t="n">
        <v>2020</v>
      </c>
      <c r="H72" s="1045" t="n">
        <v>2021</v>
      </c>
      <c r="I72" s="1023" t="n">
        <v>2022</v>
      </c>
      <c r="J72" s="1035" t="n">
        <v>2023</v>
      </c>
      <c r="K72" s="1035" t="n">
        <v>2024</v>
      </c>
      <c r="L72" s="948" t="n">
        <v>2025</v>
      </c>
    </row>
    <row r="73">
      <c r="D73" s="639" t="s">
        <v>1917</v>
      </c>
      <c r="E73" s="411" t="n">
        <v>14016.099999999999</v>
      </c>
      <c r="F73" s="411" t="n">
        <v>14604.2</v>
      </c>
      <c r="G73" s="411" t="n">
        <v>14711.300000000001</v>
      </c>
      <c r="H73" s="908" t="n">
        <v>20725.8</v>
      </c>
      <c r="I73" s="801" t="n">
        <v>21482.5</v>
      </c>
      <c r="J73" s="493" t="n">
        <v>22726.400000000001</v>
      </c>
      <c r="K73" s="493" t="n">
        <v>23961.3</v>
      </c>
      <c r="L73" s="493" t="n">
        <v>24922.3</v>
      </c>
    </row>
    <row r="74">
      <c r="D74" s="930" t="s">
        <v>1918</v>
      </c>
      <c r="E74" s="247" t="n">
        <v>8804</v>
      </c>
      <c r="F74" s="247" t="n">
        <v>9209</v>
      </c>
      <c r="G74" s="971" t="n">
        <v>9300</v>
      </c>
      <c r="H74" s="907" t="n">
        <v>10082.5</v>
      </c>
      <c r="I74" s="493" t="n">
        <v>10994.5</v>
      </c>
      <c r="J74" s="493" t="n">
        <v>11602</v>
      </c>
      <c r="K74" s="493" t="n">
        <v>12160.7</v>
      </c>
      <c r="L74" s="493" t="n">
        <v>12665.5</v>
      </c>
    </row>
    <row r="75">
      <c r="D75" s="930" t="s">
        <v>1919</v>
      </c>
      <c r="E75" s="247" t="n">
        <v>13844</v>
      </c>
      <c r="F75" s="247" t="n">
        <v>14403</v>
      </c>
      <c r="G75" s="971" t="n">
        <v>14201</v>
      </c>
      <c r="H75" s="907" t="n">
        <v>15279.9</v>
      </c>
      <c r="I75" s="493" t="n">
        <v>17042.8</v>
      </c>
      <c r="J75" s="493" t="n">
        <v>18146.8</v>
      </c>
      <c r="K75" s="493" t="n">
        <v>18813</v>
      </c>
      <c r="L75" s="493" t="n">
        <v>19578</v>
      </c>
    </row>
    <row r="76">
      <c r="D76" s="838" t="s">
        <v>1920</v>
      </c>
      <c r="E76" s="859" t="n">
        <v>2211</v>
      </c>
      <c r="F76" s="859" t="n">
        <v>2243</v>
      </c>
      <c r="G76" s="859" t="n">
        <v>2125</v>
      </c>
      <c r="H76" s="1036" t="n">
        <v>2678.6</v>
      </c>
      <c r="I76" s="932" t="n">
        <v>2926.6</v>
      </c>
      <c r="J76" s="493" t="n">
        <v>2739.6</v>
      </c>
      <c r="K76" s="493" t="n">
        <v>2592.5</v>
      </c>
      <c r="L76" s="493" t="n">
        <v>2835.6</v>
      </c>
    </row>
    <row r="78">
      <c r="D78" s="261" t="s">
        <v>506</v>
      </c>
    </row>
    <row r="79">
      <c r="D79" s="882" t="s">
        <v>507</v>
      </c>
      <c r="E79" s="736" t="n">
        <v>2018</v>
      </c>
      <c r="F79" s="1046" t="n">
        <v>2019</v>
      </c>
      <c r="G79" s="1046" t="n">
        <v>2020</v>
      </c>
      <c r="H79" s="1045" t="n">
        <v>2021</v>
      </c>
      <c r="I79" s="1046" t="n">
        <v>2022</v>
      </c>
      <c r="J79" s="939" t="n">
        <v>2023</v>
      </c>
      <c r="K79" s="939" t="n">
        <v>2024</v>
      </c>
      <c r="L79" s="948" t="n">
        <v>2025</v>
      </c>
    </row>
    <row r="80">
      <c r="D80" s="952" t="s">
        <v>492</v>
      </c>
      <c r="E80" s="868" t="n">
        <f t="shared" ref="E80:L82" si="30">E50/E73</f>
        <v>0.12011187134794987</v>
      </c>
      <c r="F80" s="851" t="n">
        <f t="shared" si="30"/>
        <v>0.11763054463784391</v>
      </c>
      <c r="G80" s="850" t="n">
        <f t="shared" si="30"/>
        <v>0.10937170746297063</v>
      </c>
      <c r="H80" s="851" t="n">
        <f t="shared" si="30"/>
        <v>9.8639232261239621E-2</v>
      </c>
      <c r="I80" s="851" t="n">
        <f t="shared" si="30"/>
        <v>0.12252507855231001</v>
      </c>
      <c r="J80" s="851" t="n">
        <f t="shared" si="30"/>
        <v>0.11109766615038016</v>
      </c>
      <c r="K80" s="851" t="n">
        <f t="shared" si="30"/>
        <v>0.10327644994219846</v>
      </c>
      <c r="L80" s="850" t="n">
        <f t="shared" si="30"/>
        <v>0.10098779005147999</v>
      </c>
    </row>
    <row r="81">
      <c r="D81" s="952" t="s">
        <v>494</v>
      </c>
      <c r="E81" s="860" t="n">
        <f t="shared" si="30"/>
        <v>0.13297364834166289</v>
      </c>
      <c r="F81" s="920" t="n">
        <f t="shared" si="30"/>
        <v>0.13502008904332718</v>
      </c>
      <c r="G81" s="970" t="n">
        <f t="shared" si="30"/>
        <v>0.14086021505376345</v>
      </c>
      <c r="H81" s="920" t="n">
        <f t="shared" si="30"/>
        <v>0.1303335482271262</v>
      </c>
      <c r="I81" s="920" t="n">
        <f t="shared" si="30"/>
        <v>0.1349334667333667</v>
      </c>
      <c r="J81" s="920" t="n">
        <f t="shared" si="30"/>
        <v>0.13465850715393898</v>
      </c>
      <c r="K81" s="920" t="n">
        <f t="shared" si="30"/>
        <v>0.13427837213318311</v>
      </c>
      <c r="L81" s="970" t="n">
        <f t="shared" si="30"/>
        <v>0.13444356717066047</v>
      </c>
    </row>
    <row r="82">
      <c r="D82" s="930" t="s">
        <v>508</v>
      </c>
      <c r="E82" s="860" t="n">
        <f t="shared" si="30"/>
        <v>9.8454203987286912E-3</v>
      </c>
      <c r="F82" s="920" t="n">
        <f t="shared" si="30"/>
        <v>1.1844754565021176E-2</v>
      </c>
      <c r="G82" s="970" t="n">
        <f t="shared" si="30"/>
        <v>1.0985141891416098E-2</v>
      </c>
      <c r="H82" s="920" t="n">
        <f t="shared" si="30"/>
        <v>1.016099581803546E-2</v>
      </c>
      <c r="I82" s="920" t="n">
        <f t="shared" si="30"/>
        <v>1.1031051235712443E-2</v>
      </c>
      <c r="J82" s="920" t="n">
        <f t="shared" si="30"/>
        <v>1.0470165538827783E-2</v>
      </c>
      <c r="K82" s="920" t="n">
        <f t="shared" si="30"/>
        <v>1.0524637218944347E-2</v>
      </c>
      <c r="L82" s="970" t="n">
        <f t="shared" si="30"/>
        <v>1.0113392583512106E-2</v>
      </c>
    </row>
    <row r="83">
      <c r="D83" s="953" t="s">
        <v>106</v>
      </c>
      <c r="E83" s="844" t="n">
        <f t="shared" ref="E83:L83" si="31">E55/E76</f>
        <v>9.258254183627318E-2</v>
      </c>
      <c r="F83" s="845" t="n">
        <f t="shared" si="31"/>
        <v>0.10263040570664288</v>
      </c>
      <c r="G83" s="846" t="n">
        <f t="shared" si="31"/>
        <v>9.9764705882352936E-2</v>
      </c>
      <c r="H83" s="845" t="n">
        <f t="shared" si="31"/>
        <v>0.13881542596878968</v>
      </c>
      <c r="I83" s="845" t="n">
        <f t="shared" si="31"/>
        <v>0.14517426365065264</v>
      </c>
      <c r="J83" s="845" t="n">
        <f t="shared" si="31"/>
        <v>0.17352168199737189</v>
      </c>
      <c r="K83" s="845" t="n">
        <f t="shared" si="31"/>
        <v>0.18457743490838957</v>
      </c>
      <c r="L83" s="846" t="n">
        <f t="shared" si="31"/>
        <v>0.17230603752292284</v>
      </c>
    </row>
    <row r="85">
      <c r="D85" s="261" t="s">
        <v>509</v>
      </c>
    </row>
    <row r="86">
      <c r="D86" s="959" t="s">
        <v>352</v>
      </c>
    </row>
    <row r="87">
      <c r="D87" s="882" t="s">
        <v>510</v>
      </c>
      <c r="E87" s="898" t="n">
        <v>2018</v>
      </c>
      <c r="F87" s="1042" t="n">
        <v>2019</v>
      </c>
      <c r="G87" s="1042" t="n">
        <v>2020</v>
      </c>
      <c r="H87" s="1044" t="n">
        <v>2021</v>
      </c>
      <c r="I87" s="1042" t="n">
        <v>2022</v>
      </c>
      <c r="J87" s="949" t="n">
        <v>2023</v>
      </c>
      <c r="K87" s="949" t="n">
        <v>2024</v>
      </c>
      <c r="L87" s="950" t="n">
        <v>2025</v>
      </c>
    </row>
    <row r="88" ht="20.25" customHeight="1">
      <c r="D88" s="885" t="s">
        <v>492</v>
      </c>
      <c r="E88" s="868" t="n">
        <f t="shared" ref="E88:G91" si="32">E80*E65</f>
        <v>0.11572406018792676</v>
      </c>
      <c r="F88" s="851" t="n">
        <f t="shared" si="32"/>
        <v>0.11551471494501581</v>
      </c>
      <c r="G88" s="851" t="n">
        <f t="shared" si="32"/>
        <v>0.11573246416020334</v>
      </c>
      <c r="H88" s="868" t="n">
        <f>N107</f>
        <v>0.13083976407289996</v>
      </c>
      <c r="I88" s="851" t="n">
        <f>H88</f>
        <v>0.13083976407289996</v>
      </c>
      <c r="J88" s="851" t="n">
        <f t="shared" ref="J88:L88" si="33">I88</f>
        <v>0.13083976407289996</v>
      </c>
      <c r="K88" s="851" t="n">
        <f t="shared" si="33"/>
        <v>0.13083976407289996</v>
      </c>
      <c r="L88" s="850" t="n">
        <f t="shared" si="33"/>
        <v>0.13083976407289996</v>
      </c>
      <c r="M88" s="955"/>
      <c r="N88" s="954"/>
      <c r="O88" s="920"/>
      <c r="P88" s="920"/>
      <c r="Q88" s="920"/>
      <c r="R88" s="920"/>
      <c r="S88" s="920"/>
      <c r="T88" s="920"/>
      <c r="U88" s="920"/>
      <c r="V88" s="920"/>
      <c r="W88" s="920"/>
      <c r="X88" s="920"/>
      <c r="Y88" s="920"/>
    </row>
    <row r="89" ht="18.75" customHeight="1">
      <c r="D89" s="885" t="s">
        <v>494</v>
      </c>
      <c r="E89" s="860" t="n">
        <f t="shared" si="32"/>
        <v>0.15129486597001363</v>
      </c>
      <c r="F89" s="920" t="n">
        <f t="shared" si="32"/>
        <v>0.15072211966554458</v>
      </c>
      <c r="G89" s="920" t="n">
        <f t="shared" si="32"/>
        <v>0.15326881720430108</v>
      </c>
      <c r="H89" s="860" t="n">
        <f>N109</f>
        <v>0.14822588114733906</v>
      </c>
      <c r="I89" s="920" t="n">
        <f>H89</f>
        <v>0.14822588114733906</v>
      </c>
      <c r="J89" s="920" t="n">
        <f>I89</f>
        <v>0.14822588114733906</v>
      </c>
      <c r="K89" s="920" t="n">
        <f t="shared" ref="K89:L89" si="34">J89</f>
        <v>0.14822588114733906</v>
      </c>
      <c r="L89" s="970" t="n">
        <f t="shared" si="34"/>
        <v>0.14822588114733906</v>
      </c>
      <c r="M89" s="955"/>
      <c r="N89" s="954"/>
      <c r="O89" s="920"/>
      <c r="P89" s="920"/>
      <c r="Q89" s="920"/>
      <c r="R89" s="920"/>
      <c r="S89" s="920"/>
      <c r="T89" s="920"/>
      <c r="U89" s="920"/>
      <c r="V89" s="920"/>
      <c r="W89" s="920"/>
      <c r="X89" s="920"/>
      <c r="Y89" s="920"/>
    </row>
    <row r="90" ht="19.399999999999999" customHeight="1">
      <c r="D90" s="884" t="s">
        <v>105</v>
      </c>
      <c r="E90" s="860" t="n">
        <f t="shared" si="32"/>
        <v>1.0835018780699219E-2</v>
      </c>
      <c r="F90" s="920" t="n">
        <f t="shared" si="32"/>
        <v>1.2150246476428523E-2</v>
      </c>
      <c r="G90" s="920" t="n">
        <f t="shared" si="32"/>
        <v>1.1358355045419337E-2</v>
      </c>
      <c r="H90" s="860" t="n">
        <f>N110</f>
        <v>1.1211939165902553E-2</v>
      </c>
      <c r="I90" s="920" t="n">
        <f>AVERAGE($F67:$G67)*I82</f>
        <v>1.1360690395286862E-2</v>
      </c>
      <c r="J90" s="920" t="n">
        <f>AVERAGE($F67:$G67)*J82</f>
        <v>1.0783043839823302E-2</v>
      </c>
      <c r="K90" s="920" t="n">
        <f>J90</f>
        <v>1.0783043839823302E-2</v>
      </c>
      <c r="L90" s="970" t="n">
        <f>K90</f>
        <v>1.0783043839823302E-2</v>
      </c>
      <c r="M90" s="955"/>
      <c r="N90" s="954"/>
      <c r="O90" s="920"/>
      <c r="P90" s="920"/>
      <c r="Q90" s="920"/>
      <c r="R90" s="920"/>
      <c r="S90" s="920"/>
      <c r="T90" s="920"/>
      <c r="U90" s="920"/>
      <c r="V90" s="920"/>
      <c r="W90" s="920"/>
      <c r="X90" s="920"/>
      <c r="Y90" s="920"/>
    </row>
    <row r="91" ht="19.399999999999999" customHeight="1">
      <c r="D91" s="886" t="s">
        <v>106</v>
      </c>
      <c r="E91" s="844" t="n">
        <f t="shared" si="32"/>
        <v>9.4075079149706017E-2</v>
      </c>
      <c r="F91" s="845" t="n">
        <f t="shared" si="32"/>
        <v>9.7637093178778417E-2</v>
      </c>
      <c r="G91" s="845" t="n">
        <f t="shared" si="32"/>
        <v>9.4764705882352931E-2</v>
      </c>
      <c r="H91" s="844" t="n">
        <f>M111</f>
        <v>0.11594202898550723</v>
      </c>
      <c r="I91" s="845" t="n">
        <f>N111</f>
        <v>0.11690415853101242</v>
      </c>
      <c r="J91" s="845" t="n">
        <f>I91</f>
        <v>0.11690415853101242</v>
      </c>
      <c r="K91" s="845" t="n">
        <f>J91</f>
        <v>0.11690415853101242</v>
      </c>
      <c r="L91" s="846" t="n">
        <f>K91</f>
        <v>0.11690415853101242</v>
      </c>
      <c r="M91" s="955"/>
      <c r="N91" s="954"/>
      <c r="O91" s="920"/>
      <c r="P91" s="920"/>
      <c r="Q91" s="920"/>
      <c r="R91" s="920"/>
      <c r="S91" s="920"/>
      <c r="T91" s="920"/>
      <c r="U91" s="920"/>
      <c r="V91" s="920"/>
      <c r="W91" s="920"/>
      <c r="X91" s="920"/>
      <c r="Y91" s="920"/>
    </row>
    <row r="92">
      <c r="E92" s="765"/>
      <c r="F92" s="765"/>
      <c r="G92" s="765"/>
      <c r="H92" s="765"/>
      <c r="I92" s="765"/>
      <c r="J92" s="765"/>
      <c r="K92" s="765"/>
      <c r="L92" s="765"/>
    </row>
    <row r="93">
      <c r="D93" s="958" t="s">
        <v>365</v>
      </c>
      <c r="E93" s="920"/>
      <c r="F93" s="920"/>
      <c r="G93" s="920"/>
      <c r="H93" s="920"/>
      <c r="I93" s="920"/>
      <c r="J93" s="920"/>
      <c r="K93" s="920"/>
      <c r="L93" s="920"/>
      <c r="M93" s="920"/>
      <c r="N93" s="920"/>
      <c r="O93" s="920"/>
      <c r="P93" s="920"/>
      <c r="Q93" s="920"/>
      <c r="R93" s="920"/>
      <c r="S93" s="920"/>
      <c r="T93" s="920"/>
      <c r="U93" s="920"/>
      <c r="V93" s="920"/>
      <c r="W93" s="920"/>
      <c r="X93" s="920"/>
      <c r="Y93" s="920"/>
    </row>
    <row r="94">
      <c r="D94" s="735" t="s">
        <v>1812</v>
      </c>
      <c r="E94" s="890"/>
      <c r="F94" s="179" t="n">
        <v>2019</v>
      </c>
      <c r="G94" s="235"/>
      <c r="H94" s="236"/>
      <c r="I94" s="179" t="n">
        <v>2020</v>
      </c>
      <c r="J94" s="235"/>
      <c r="K94" s="235"/>
      <c r="L94" s="236"/>
      <c r="M94" s="179" t="n">
        <v>2021</v>
      </c>
      <c r="N94" s="235"/>
      <c r="O94" s="235"/>
      <c r="P94" s="235"/>
      <c r="Q94" s="179" t="n">
        <v>2022</v>
      </c>
      <c r="R94" s="180"/>
      <c r="S94" s="180"/>
      <c r="T94" s="236"/>
      <c r="U94" s="315"/>
      <c r="V94" s="315" t="n">
        <v>2023</v>
      </c>
      <c r="W94" s="625"/>
      <c r="X94" s="285"/>
      <c r="Y94" s="232" t="n">
        <v>2024</v>
      </c>
      <c r="Z94" s="318"/>
      <c r="AA94" s="318"/>
      <c r="AB94" s="234"/>
      <c r="AC94" s="232" t="n">
        <v>2025</v>
      </c>
      <c r="AD94" s="318"/>
      <c r="AE94" s="318"/>
      <c r="AF94" s="234"/>
      <c r="AG94" s="564" t="n">
        <v>2026</v>
      </c>
    </row>
    <row r="95">
      <c r="D95" s="895"/>
      <c r="E95" s="896"/>
      <c r="F95" s="195" t="s">
        <v>284</v>
      </c>
      <c r="G95" s="191" t="s">
        <v>238</v>
      </c>
      <c r="H95" s="192" t="s">
        <v>282</v>
      </c>
      <c r="I95" s="195" t="s">
        <v>283</v>
      </c>
      <c r="J95" s="191" t="s">
        <v>284</v>
      </c>
      <c r="K95" s="191" t="s">
        <v>238</v>
      </c>
      <c r="L95" s="192" t="s">
        <v>282</v>
      </c>
      <c r="M95" s="195" t="s">
        <v>283</v>
      </c>
      <c r="N95" s="191" t="s">
        <v>284</v>
      </c>
      <c r="O95" s="191" t="s">
        <v>238</v>
      </c>
      <c r="P95" s="191" t="s">
        <v>282</v>
      </c>
      <c r="Q95" s="195" t="s">
        <v>283</v>
      </c>
      <c r="R95" s="191" t="s">
        <v>284</v>
      </c>
      <c r="S95" s="191" t="s">
        <v>238</v>
      </c>
      <c r="T95" s="192" t="s">
        <v>282</v>
      </c>
      <c r="U95" s="191" t="s">
        <v>283</v>
      </c>
      <c r="V95" s="312" t="s">
        <v>284</v>
      </c>
      <c r="W95" s="295" t="s">
        <v>238</v>
      </c>
      <c r="X95" s="296" t="s">
        <v>282</v>
      </c>
      <c r="Y95" s="294" t="s">
        <v>283</v>
      </c>
      <c r="Z95" s="292" t="s">
        <v>284</v>
      </c>
      <c r="AA95" s="295" t="s">
        <v>238</v>
      </c>
      <c r="AB95" s="295" t="s">
        <v>282</v>
      </c>
      <c r="AC95" s="294" t="s">
        <v>283</v>
      </c>
      <c r="AD95" s="292" t="s">
        <v>284</v>
      </c>
      <c r="AE95" s="295" t="s">
        <v>238</v>
      </c>
      <c r="AF95" s="295" t="s">
        <v>282</v>
      </c>
      <c r="AG95" s="294" t="s">
        <v>283</v>
      </c>
    </row>
    <row r="96">
      <c r="D96" s="963" t="s">
        <v>503</v>
      </c>
      <c r="E96" s="1037"/>
      <c r="F96" s="411" t="n">
        <f t="shared" ref="F96:AC96" si="35">F97+F98</f>
        <v>0</v>
      </c>
      <c r="G96" s="411" t="n">
        <f t="shared" si="35"/>
        <v>0</v>
      </c>
      <c r="H96" s="411" t="n">
        <f t="shared" si="35"/>
        <v>0</v>
      </c>
      <c r="I96" s="411" t="n">
        <f t="shared" si="35"/>
        <v>15134.800000000001</v>
      </c>
      <c r="J96" s="411" t="n">
        <f t="shared" si="35"/>
        <v>14265.5</v>
      </c>
      <c r="K96" s="411" t="n">
        <f t="shared" si="35"/>
        <v>14943.5</v>
      </c>
      <c r="L96" s="411" t="n">
        <f t="shared" si="35"/>
        <v>15319.300000000001</v>
      </c>
      <c r="M96" s="411" t="n">
        <f t="shared" si="35"/>
        <v>15357.6</v>
      </c>
      <c r="N96" s="411" t="n">
        <f t="shared" si="35"/>
        <v>15825.2</v>
      </c>
      <c r="O96" s="411" t="n">
        <f t="shared" si="35"/>
        <v>16160.699999999999</v>
      </c>
      <c r="P96" s="411" t="n">
        <f t="shared" si="35"/>
        <v>16536.3</v>
      </c>
      <c r="Q96" s="411" t="n">
        <f t="shared" si="35"/>
        <v>16751.7</v>
      </c>
      <c r="R96" s="411" t="n">
        <f t="shared" si="35"/>
        <v>16992.3</v>
      </c>
      <c r="S96" s="411" t="n">
        <f t="shared" si="35"/>
        <v>17378.2</v>
      </c>
      <c r="T96" s="984" t="n">
        <f t="shared" si="35"/>
        <v>17532.599999999999</v>
      </c>
      <c r="U96" s="411" t="n">
        <f t="shared" si="35"/>
        <v>17734.099999999999</v>
      </c>
      <c r="V96" s="411" t="n">
        <f t="shared" si="35"/>
        <v>18195.3</v>
      </c>
      <c r="W96" s="1041" t="n">
        <f>W97+W98</f>
        <v>18461.800000000003</v>
      </c>
      <c r="X96" s="1041" t="n">
        <f t="shared" si="35"/>
        <v>18720.5</v>
      </c>
      <c r="Y96" s="1041" t="n">
        <f t="shared" si="35"/>
        <v>18921.3</v>
      </c>
      <c r="Z96" s="1041" t="n">
        <f t="shared" si="35"/>
        <v>19088.099999999999</v>
      </c>
      <c r="AA96" s="1041" t="n">
        <f t="shared" si="35"/>
        <v>19257.099999999999</v>
      </c>
      <c r="AB96" s="1041" t="n">
        <f t="shared" si="35"/>
        <v>19424.099999999999</v>
      </c>
      <c r="AC96" s="1041" t="n">
        <f t="shared" si="35"/>
        <v>19584.8</v>
      </c>
      <c r="AD96" s="1041" t="n">
        <f t="shared" ref="AD96:AG96" si="36">AD97+AD98</f>
        <v>19760</v>
      </c>
      <c r="AE96" s="1041" t="n">
        <f t="shared" si="36"/>
        <v>19953.7</v>
      </c>
      <c r="AF96" s="1041" t="n">
        <f t="shared" si="36"/>
        <v>20170.400000000001</v>
      </c>
      <c r="AG96" s="1041" t="n">
        <f t="shared" si="36"/>
        <v>19534.599999999999</v>
      </c>
    </row>
    <row r="97">
      <c r="D97" s="748" t="s">
        <v>1918</v>
      </c>
      <c r="E97" s="660"/>
      <c r="F97" s="971"/>
      <c r="G97" s="971"/>
      <c r="H97" s="971"/>
      <c r="I97" s="493" t="n">
        <v>9624.7000000000007</v>
      </c>
      <c r="J97" s="493" t="n">
        <v>8995.7000000000007</v>
      </c>
      <c r="K97" s="493" t="n">
        <v>9425.4</v>
      </c>
      <c r="L97" s="493" t="n">
        <v>9783.7000000000007</v>
      </c>
      <c r="M97" s="493" t="n">
        <v>9851.2000000000007</v>
      </c>
      <c r="N97" s="493" t="n">
        <v>10138.5</v>
      </c>
      <c r="O97" s="493" t="n">
        <v>10422.299999999999</v>
      </c>
      <c r="P97" s="493" t="n">
        <v>10748.4</v>
      </c>
      <c r="Q97" s="493" t="n">
        <v>10925.5</v>
      </c>
      <c r="R97" s="493" t="n">
        <v>11058</v>
      </c>
      <c r="S97" s="493" t="n">
        <v>11361</v>
      </c>
      <c r="T97" s="493" t="n">
        <v>11413.9</v>
      </c>
      <c r="U97" s="493" t="n">
        <v>11543.8</v>
      </c>
      <c r="V97" s="493" t="n">
        <v>11645.6</v>
      </c>
      <c r="W97" s="494" t="n">
        <v>11804.7</v>
      </c>
      <c r="X97" s="494" t="n">
        <v>11963</v>
      </c>
      <c r="Y97" s="494" t="n">
        <v>12100.8</v>
      </c>
      <c r="Z97" s="494" t="n">
        <v>12226.5</v>
      </c>
      <c r="AA97" s="494" t="n">
        <v>12352.4</v>
      </c>
      <c r="AB97" s="494" t="n">
        <v>12479.1</v>
      </c>
      <c r="AC97" s="494" t="n">
        <v>12601.4</v>
      </c>
      <c r="AD97" s="494" t="n">
        <v>12726.9</v>
      </c>
      <c r="AE97" s="494" t="n">
        <v>12854.7</v>
      </c>
      <c r="AF97" s="494" t="n">
        <v>12987</v>
      </c>
      <c r="AG97" s="494" t="n">
        <v>12653.4</v>
      </c>
    </row>
    <row r="98">
      <c r="D98" s="299" t="s">
        <v>1921</v>
      </c>
      <c r="E98" s="629"/>
      <c r="F98" s="971"/>
      <c r="G98" s="971"/>
      <c r="H98" s="971"/>
      <c r="I98" s="493" t="n">
        <v>5510.1</v>
      </c>
      <c r="J98" s="493" t="n">
        <v>5269.8</v>
      </c>
      <c r="K98" s="493" t="n">
        <v>5518.1</v>
      </c>
      <c r="L98" s="493" t="n">
        <v>5535.6</v>
      </c>
      <c r="M98" s="493" t="n">
        <v>5506.4</v>
      </c>
      <c r="N98" s="493" t="n">
        <v>5686.7</v>
      </c>
      <c r="O98" s="493" t="n">
        <v>5738.4</v>
      </c>
      <c r="P98" s="493" t="n">
        <v>5787.9</v>
      </c>
      <c r="Q98" s="493" t="n">
        <v>5826.2</v>
      </c>
      <c r="R98" s="493" t="n">
        <v>5934.3</v>
      </c>
      <c r="S98" s="493" t="n">
        <v>6017.2</v>
      </c>
      <c r="T98" s="493" t="n">
        <v>6118.7</v>
      </c>
      <c r="U98" s="493" t="n">
        <v>6190.3</v>
      </c>
      <c r="V98" s="493" t="n">
        <v>6549.7</v>
      </c>
      <c r="W98" s="494" t="n">
        <v>6657.1</v>
      </c>
      <c r="X98" s="494" t="n">
        <v>6757.5</v>
      </c>
      <c r="Y98" s="494" t="n">
        <v>6820.5</v>
      </c>
      <c r="Z98" s="494" t="n">
        <v>6861.6</v>
      </c>
      <c r="AA98" s="494" t="n">
        <v>6904.7</v>
      </c>
      <c r="AB98" s="494" t="n">
        <v>6945</v>
      </c>
      <c r="AC98" s="494" t="n">
        <v>6983.4</v>
      </c>
      <c r="AD98" s="494" t="n">
        <v>7033.1</v>
      </c>
      <c r="AE98" s="494" t="n">
        <v>7099</v>
      </c>
      <c r="AF98" s="494" t="n">
        <v>7183.4</v>
      </c>
      <c r="AG98" s="494" t="n">
        <v>6881.2</v>
      </c>
    </row>
    <row r="99">
      <c r="D99" s="299" t="s">
        <v>1919</v>
      </c>
      <c r="E99" s="629"/>
      <c r="F99" s="971"/>
      <c r="G99" s="971"/>
      <c r="H99" s="971"/>
      <c r="I99" s="493" t="n">
        <v>14440.2</v>
      </c>
      <c r="J99" s="493" t="n">
        <v>13049.8</v>
      </c>
      <c r="K99" s="493" t="n">
        <v>14388.7</v>
      </c>
      <c r="L99" s="493" t="n">
        <v>14586</v>
      </c>
      <c r="M99" s="493" t="n">
        <v>15131.5</v>
      </c>
      <c r="N99" s="493" t="n">
        <v>15813.5</v>
      </c>
      <c r="O99" s="493" t="n">
        <v>16147.3</v>
      </c>
      <c r="P99" s="493" t="n">
        <v>16518</v>
      </c>
      <c r="Q99" s="493" t="n">
        <v>16874.8</v>
      </c>
      <c r="R99" s="493" t="n">
        <v>17261.3</v>
      </c>
      <c r="S99" s="493" t="n">
        <v>17542.7</v>
      </c>
      <c r="T99" s="493" t="n">
        <v>17749.900000000001</v>
      </c>
      <c r="U99" s="493" t="n">
        <v>18098.7</v>
      </c>
      <c r="V99" s="493" t="n">
        <v>18288.3</v>
      </c>
      <c r="W99" s="494" t="n">
        <v>18450.099999999999</v>
      </c>
      <c r="X99" s="494" t="n">
        <v>18584.099999999999</v>
      </c>
      <c r="Y99" s="494" t="n">
        <v>18732.099999999999</v>
      </c>
      <c r="Z99" s="494" t="n">
        <v>18877.7</v>
      </c>
      <c r="AA99" s="494" t="n">
        <v>19058.3</v>
      </c>
      <c r="AB99" s="494" t="n">
        <v>19265.5</v>
      </c>
      <c r="AC99" s="494" t="n">
        <v>19476.900000000001</v>
      </c>
      <c r="AD99" s="494" t="n">
        <v>19680.5</v>
      </c>
      <c r="AE99" s="494" t="n">
        <v>19889.099999999999</v>
      </c>
      <c r="AF99" s="494" t="n">
        <v>20092.7</v>
      </c>
      <c r="AG99" s="494" t="n">
        <v>19588.599999999999</v>
      </c>
    </row>
    <row r="100">
      <c r="D100" s="803" t="s">
        <v>1922</v>
      </c>
      <c r="E100" s="657"/>
      <c r="F100" s="657"/>
      <c r="G100" s="657"/>
      <c r="H100" s="859"/>
      <c r="I100" s="932" t="n">
        <v>1736.3</v>
      </c>
      <c r="J100" s="932" t="n">
        <v>1597.1</v>
      </c>
      <c r="K100" s="932" t="n">
        <v>2041.1</v>
      </c>
      <c r="L100" s="932" t="n">
        <v>1947.4</v>
      </c>
      <c r="M100" s="932" t="n">
        <v>2152.8000000000002</v>
      </c>
      <c r="N100" s="932" t="n">
        <v>2407.1</v>
      </c>
      <c r="O100" s="932" t="n">
        <v>2431.8000000000002</v>
      </c>
      <c r="P100" s="932" t="n">
        <v>2443.1999999999998</v>
      </c>
      <c r="Q100" s="932" t="n">
        <v>2432.6999999999998</v>
      </c>
      <c r="R100" s="493" t="n">
        <v>2538.9</v>
      </c>
      <c r="S100" s="493" t="n">
        <v>2553.1999999999998</v>
      </c>
      <c r="T100" s="493" t="n">
        <v>2471.3000000000002</v>
      </c>
      <c r="U100" s="493" t="n">
        <v>2336.6</v>
      </c>
      <c r="V100" s="493" t="n">
        <v>2174.1</v>
      </c>
      <c r="W100" s="494" t="n">
        <v>2141</v>
      </c>
      <c r="X100" s="494" t="n">
        <v>2089.6999999999998</v>
      </c>
      <c r="Y100" s="494" t="n">
        <v>2099</v>
      </c>
      <c r="Z100" s="494" t="n">
        <v>2115.9</v>
      </c>
      <c r="AA100" s="494" t="n">
        <v>2136.9</v>
      </c>
      <c r="AB100" s="494" t="n">
        <v>2200.8000000000002</v>
      </c>
      <c r="AC100" s="494" t="n">
        <v>2284.6</v>
      </c>
      <c r="AD100" s="494" t="n">
        <v>2354.6999999999998</v>
      </c>
      <c r="AE100" s="494" t="n">
        <v>2411.6999999999998</v>
      </c>
      <c r="AF100" s="494" t="n">
        <v>2456</v>
      </c>
      <c r="AG100" s="933" t="n">
        <v>2220.5</v>
      </c>
    </row>
    <row r="101" ht="18.75" customHeight="1"/>
    <row r="102">
      <c r="D102" s="964"/>
      <c r="E102" s="660"/>
      <c r="F102" s="660"/>
      <c r="G102" s="660"/>
      <c r="H102" s="971"/>
      <c r="I102" s="971"/>
      <c r="J102" s="971"/>
      <c r="K102" s="971"/>
      <c r="L102" s="971"/>
      <c r="M102" s="971"/>
      <c r="N102" s="971"/>
      <c r="O102" s="971"/>
      <c r="P102" s="971"/>
      <c r="Q102" s="971"/>
      <c r="R102" s="971"/>
      <c r="S102" s="971"/>
      <c r="T102" s="971"/>
      <c r="U102" s="971"/>
      <c r="V102" s="971"/>
      <c r="W102" s="971"/>
      <c r="X102" s="971"/>
      <c r="Y102" s="971"/>
      <c r="Z102" s="971"/>
      <c r="AA102" s="971"/>
      <c r="AB102" s="971"/>
      <c r="AC102" s="971"/>
    </row>
    <row r="103">
      <c r="D103" s="578"/>
      <c r="AC103" s="63"/>
    </row>
    <row r="104">
      <c r="D104" s="735" t="s">
        <v>512</v>
      </c>
      <c r="E104" s="890"/>
      <c r="F104" s="179" t="n">
        <v>2019</v>
      </c>
      <c r="G104" s="235"/>
      <c r="H104" s="236"/>
      <c r="I104" s="235" t="n">
        <v>2020</v>
      </c>
      <c r="J104" s="235"/>
      <c r="K104" s="235"/>
      <c r="L104" s="236"/>
      <c r="M104" s="179" t="n">
        <v>2021</v>
      </c>
      <c r="N104" s="235"/>
      <c r="O104" s="235"/>
      <c r="P104" s="235"/>
      <c r="Q104" s="179" t="n">
        <v>2022</v>
      </c>
      <c r="R104" s="180"/>
      <c r="S104" s="180"/>
      <c r="T104" s="236"/>
      <c r="U104" s="315"/>
      <c r="V104" s="315" t="n">
        <v>2023</v>
      </c>
      <c r="W104" s="625"/>
      <c r="X104" s="285"/>
      <c r="Y104" s="232" t="n">
        <v>2024</v>
      </c>
      <c r="Z104" s="318"/>
      <c r="AA104" s="318"/>
      <c r="AB104" s="234"/>
      <c r="AC104" s="232" t="n">
        <v>2025</v>
      </c>
      <c r="AD104" s="318"/>
      <c r="AE104" s="318"/>
      <c r="AF104" s="234"/>
      <c r="AG104" s="564" t="n">
        <v>2026</v>
      </c>
    </row>
    <row r="105">
      <c r="D105" s="895"/>
      <c r="E105" s="896"/>
      <c r="F105" s="195" t="s">
        <v>284</v>
      </c>
      <c r="G105" s="191" t="s">
        <v>238</v>
      </c>
      <c r="H105" s="192" t="s">
        <v>282</v>
      </c>
      <c r="I105" s="191" t="s">
        <v>283</v>
      </c>
      <c r="J105" s="191" t="s">
        <v>284</v>
      </c>
      <c r="K105" s="191" t="s">
        <v>238</v>
      </c>
      <c r="L105" s="192" t="s">
        <v>282</v>
      </c>
      <c r="M105" s="195" t="s">
        <v>283</v>
      </c>
      <c r="N105" s="191" t="s">
        <v>284</v>
      </c>
      <c r="O105" s="191" t="s">
        <v>238</v>
      </c>
      <c r="P105" s="191" t="s">
        <v>282</v>
      </c>
      <c r="Q105" s="195" t="s">
        <v>283</v>
      </c>
      <c r="R105" s="191" t="s">
        <v>284</v>
      </c>
      <c r="S105" s="191" t="s">
        <v>238</v>
      </c>
      <c r="T105" s="192" t="s">
        <v>282</v>
      </c>
      <c r="U105" s="195" t="s">
        <v>283</v>
      </c>
      <c r="V105" s="312" t="s">
        <v>284</v>
      </c>
      <c r="W105" s="295" t="s">
        <v>238</v>
      </c>
      <c r="X105" s="296" t="s">
        <v>282</v>
      </c>
      <c r="Y105" s="294" t="s">
        <v>283</v>
      </c>
      <c r="Z105" s="292" t="s">
        <v>284</v>
      </c>
      <c r="AA105" s="295" t="s">
        <v>238</v>
      </c>
      <c r="AB105" s="295" t="s">
        <v>282</v>
      </c>
      <c r="AC105" s="294" t="s">
        <v>283</v>
      </c>
      <c r="AD105" s="292" t="s">
        <v>284</v>
      </c>
      <c r="AE105" s="295" t="s">
        <v>238</v>
      </c>
      <c r="AF105" s="295" t="s">
        <v>282</v>
      </c>
      <c r="AG105" s="294" t="s">
        <v>283</v>
      </c>
    </row>
    <row r="106">
      <c r="D106" s="903" t="s">
        <v>513</v>
      </c>
      <c r="E106" s="904"/>
      <c r="F106" s="278"/>
      <c r="G106" s="340"/>
      <c r="H106" s="340"/>
      <c r="I106" s="340"/>
      <c r="J106" s="340"/>
      <c r="K106" s="340"/>
      <c r="L106" s="340"/>
      <c r="M106" s="340"/>
      <c r="N106" s="340"/>
      <c r="O106" s="340"/>
      <c r="P106" s="340"/>
      <c r="Q106" s="340"/>
      <c r="R106" s="340"/>
      <c r="S106" s="340"/>
      <c r="T106" s="314"/>
      <c r="U106" s="340"/>
      <c r="V106" s="340"/>
      <c r="W106" s="314"/>
      <c r="X106" s="314"/>
      <c r="Y106" s="314"/>
      <c r="Z106" s="314"/>
      <c r="AA106" s="314"/>
      <c r="AB106" s="314"/>
      <c r="AC106" s="340"/>
    </row>
    <row r="107">
      <c r="D107" s="585" t="s">
        <v>483</v>
      </c>
      <c r="F107" s="860"/>
      <c r="G107" s="920"/>
      <c r="H107" s="920" t="n">
        <f t="shared" ref="H107:V107" si="37">H10/H114</f>
        <v>0.11520931070611083</v>
      </c>
      <c r="I107" s="920" t="n">
        <f t="shared" si="37"/>
        <v>0.11566144134388082</v>
      </c>
      <c r="J107" s="920" t="n">
        <f t="shared" si="37"/>
        <v>0.11281835698020669</v>
      </c>
      <c r="K107" s="920" t="n">
        <f t="shared" si="37"/>
        <v>0.11518678305073408</v>
      </c>
      <c r="L107" s="920" t="n">
        <f t="shared" si="37"/>
        <v>0.11990448353254346</v>
      </c>
      <c r="M107" s="920" t="n">
        <f t="shared" si="37"/>
        <v>0.12789328127541891</v>
      </c>
      <c r="N107" s="920" t="n">
        <f t="shared" si="37"/>
        <v>0.13083976407289996</v>
      </c>
      <c r="O107" s="920" t="n">
        <f t="shared" si="37"/>
        <v>0.13349080813015168</v>
      </c>
      <c r="P107" s="920" t="n">
        <f t="shared" si="37"/>
        <v>0.13507699001667917</v>
      </c>
      <c r="Q107" s="920" t="n">
        <f t="shared" si="37"/>
        <v>0.15293907130714859</v>
      </c>
      <c r="R107" s="920" t="n">
        <f t="shared" si="37"/>
        <v>0.15280309534169892</v>
      </c>
      <c r="S107" s="918" t="n">
        <f t="shared" si="37"/>
        <v>0.15189254768024193</v>
      </c>
      <c r="T107" s="918" t="n">
        <f t="shared" si="37"/>
        <v>0.15011626316509369</v>
      </c>
      <c r="U107" s="918" t="n">
        <f t="shared" si="37"/>
        <v>0.13438766321476814</v>
      </c>
      <c r="V107" s="918" t="n">
        <f t="shared" si="37"/>
        <v>0.13276768575959053</v>
      </c>
      <c r="W107" s="919" t="n">
        <f t="shared" ref="W107:AC107" si="38">V107+W108</f>
        <v>0.13276768575959053</v>
      </c>
      <c r="X107" s="919" t="n">
        <f t="shared" si="38"/>
        <v>0.13276768575959053</v>
      </c>
      <c r="Y107" s="919" t="n">
        <f t="shared" si="38"/>
        <v>0.13276768575959053</v>
      </c>
      <c r="Z107" s="919" t="n">
        <f t="shared" si="38"/>
        <v>0.13276768575959053</v>
      </c>
      <c r="AA107" s="919" t="n">
        <f t="shared" si="38"/>
        <v>0.13276768575959053</v>
      </c>
      <c r="AB107" s="919" t="n">
        <f t="shared" si="38"/>
        <v>0.13276768575959053</v>
      </c>
      <c r="AC107" s="919" t="n">
        <f t="shared" si="38"/>
        <v>0.13276768575959053</v>
      </c>
      <c r="AD107" s="919" t="n">
        <f t="shared" ref="AD107" si="39">AC107+AD108</f>
        <v>0.13276768575959053</v>
      </c>
      <c r="AE107" s="919" t="n">
        <f t="shared" ref="AE107" si="40">AD107+AE108</f>
        <v>0.13276768575959053</v>
      </c>
      <c r="AF107" s="919" t="n">
        <f t="shared" ref="AF107" si="41">AE107+AF108</f>
        <v>0.13276768575959053</v>
      </c>
      <c r="AG107" s="919" t="n">
        <f t="shared" ref="AG107" si="42">AF107+AG108</f>
        <v>0.13276768575959053</v>
      </c>
    </row>
    <row r="108">
      <c r="D108" s="585" t="s">
        <v>896</v>
      </c>
      <c r="F108" s="860"/>
      <c r="G108" s="920"/>
      <c r="H108" s="920"/>
      <c r="I108" s="920"/>
      <c r="J108" s="920"/>
      <c r="K108" s="920"/>
      <c r="L108" s="920"/>
      <c r="M108" s="920"/>
      <c r="N108" s="920"/>
      <c r="O108" s="920"/>
      <c r="P108" s="920"/>
      <c r="Q108" s="920"/>
      <c r="R108" s="920"/>
      <c r="S108" s="918"/>
      <c r="T108" s="918"/>
      <c r="U108" s="918"/>
      <c r="V108" s="918"/>
      <c r="W108" s="919"/>
      <c r="X108" s="919"/>
      <c r="Y108" s="919"/>
      <c r="Z108" s="919"/>
      <c r="AA108" s="919"/>
      <c r="AB108" s="919"/>
      <c r="AC108" s="919"/>
      <c r="AD108" s="919"/>
      <c r="AE108" s="919"/>
      <c r="AF108" s="919"/>
      <c r="AG108" s="919"/>
    </row>
    <row r="109">
      <c r="D109" s="585" t="s">
        <v>484</v>
      </c>
      <c r="F109" s="860"/>
      <c r="G109" s="920"/>
      <c r="H109" s="920" t="n">
        <f t="shared" ref="H109:V109" si="43">H12/H119</f>
        <v>0.15062717402761674</v>
      </c>
      <c r="I109" s="920" t="n">
        <f t="shared" si="43"/>
        <v>0.15103642270684339</v>
      </c>
      <c r="J109" s="920" t="n">
        <f t="shared" si="43"/>
        <v>0.15387605940440088</v>
      </c>
      <c r="K109" s="920" t="n">
        <f t="shared" si="43"/>
        <v>0.15183673469387757</v>
      </c>
      <c r="L109" s="920" t="n">
        <f t="shared" si="43"/>
        <v>0.1496195679926467</v>
      </c>
      <c r="M109" s="920" t="n">
        <f t="shared" si="43"/>
        <v>0.14955735161391731</v>
      </c>
      <c r="N109" s="920" t="n">
        <f t="shared" si="43"/>
        <v>0.14822588114733906</v>
      </c>
      <c r="O109" s="920" t="n">
        <f t="shared" si="43"/>
        <v>0.14724543781628582</v>
      </c>
      <c r="P109" s="920" t="n">
        <f t="shared" si="43"/>
        <v>0.14666765802020501</v>
      </c>
      <c r="Q109" s="920" t="n">
        <f t="shared" si="43"/>
        <v>0.1478248151161409</v>
      </c>
      <c r="R109" s="920" t="n">
        <f t="shared" si="43"/>
        <v>0.14783370514545832</v>
      </c>
      <c r="S109" s="918" t="n">
        <f t="shared" si="43"/>
        <v>0.14749399984175407</v>
      </c>
      <c r="T109" s="918" t="n">
        <f t="shared" si="43"/>
        <v>0.14747499496836633</v>
      </c>
      <c r="U109" s="918" t="n">
        <f t="shared" si="43"/>
        <v>0.14805075729398229</v>
      </c>
      <c r="V109" s="918" t="n">
        <f t="shared" si="43"/>
        <v>0.14771058831563494</v>
      </c>
      <c r="W109" s="919" t="n">
        <f t="shared" ref="W109:AC109" si="44">V109</f>
        <v>0.14771058831563494</v>
      </c>
      <c r="X109" s="919" t="n">
        <f t="shared" si="44"/>
        <v>0.14771058831563494</v>
      </c>
      <c r="Y109" s="919" t="n">
        <f t="shared" si="44"/>
        <v>0.14771058831563494</v>
      </c>
      <c r="Z109" s="919" t="n">
        <f t="shared" si="44"/>
        <v>0.14771058831563494</v>
      </c>
      <c r="AA109" s="919" t="n">
        <f t="shared" si="44"/>
        <v>0.14771058831563494</v>
      </c>
      <c r="AB109" s="919" t="n">
        <f t="shared" si="44"/>
        <v>0.14771058831563494</v>
      </c>
      <c r="AC109" s="919" t="n">
        <f t="shared" si="44"/>
        <v>0.14771058831563494</v>
      </c>
      <c r="AD109" s="919" t="n">
        <f t="shared" ref="AD109:AD110" si="45">AC109</f>
        <v>0.14771058831563494</v>
      </c>
      <c r="AE109" s="919" t="n">
        <f t="shared" ref="AE109:AE110" si="46">AD109</f>
        <v>0.14771058831563494</v>
      </c>
      <c r="AF109" s="919" t="n">
        <f t="shared" ref="AF109:AF110" si="47">AE109</f>
        <v>0.14771058831563494</v>
      </c>
      <c r="AG109" s="919" t="n">
        <f t="shared" ref="AG109:AG110" si="48">AF109</f>
        <v>0.14771058831563494</v>
      </c>
    </row>
    <row r="110">
      <c r="D110" s="585" t="s">
        <v>485</v>
      </c>
      <c r="F110" s="860"/>
      <c r="G110" s="920"/>
      <c r="H110" s="920" t="n">
        <f t="shared" ref="H110:V110" si="49">H14/H120</f>
        <v>1.2100690881729256E-2</v>
      </c>
      <c r="I110" s="920" t="n">
        <f t="shared" si="49"/>
        <v>1.2922258694477915E-2</v>
      </c>
      <c r="J110" s="920" t="n">
        <f t="shared" si="49"/>
        <v>1.016107526552131E-2</v>
      </c>
      <c r="K110" s="920" t="n">
        <f t="shared" si="49"/>
        <v>1.0362298192331481E-2</v>
      </c>
      <c r="L110" s="920" t="n">
        <f t="shared" si="49"/>
        <v>1.0626628273687096E-2</v>
      </c>
      <c r="M110" s="920" t="n">
        <f t="shared" si="49"/>
        <v>1.0349271387502891E-2</v>
      </c>
      <c r="N110" s="920" t="n">
        <f t="shared" si="49"/>
        <v>1.1211939165902553E-2</v>
      </c>
      <c r="O110" s="920" t="n">
        <f t="shared" si="49"/>
        <v>1.0949198937283633E-2</v>
      </c>
      <c r="P110" s="920" t="n">
        <f t="shared" si="49"/>
        <v>1.135730718004601E-2</v>
      </c>
      <c r="Q110" s="920" t="n">
        <f t="shared" si="49"/>
        <v>1.1994216227747885E-2</v>
      </c>
      <c r="R110" s="920" t="n">
        <f t="shared" si="49"/>
        <v>1.2131183630433398E-2</v>
      </c>
      <c r="S110" s="918" t="n">
        <f t="shared" si="49"/>
        <v>1.1560364140069659E-2</v>
      </c>
      <c r="T110" s="918" t="n">
        <f t="shared" si="49"/>
        <v>1.0839497687310913E-2</v>
      </c>
      <c r="U110" s="918" t="n">
        <f t="shared" si="49"/>
        <v>1.0478603883377225E-2</v>
      </c>
      <c r="V110" s="918" t="n">
        <f t="shared" si="49"/>
        <v>1.0277789920006995E-2</v>
      </c>
      <c r="W110" s="919" t="n">
        <f t="shared" ref="W110:AC110" si="50">V110</f>
        <v>1.0277789920006995E-2</v>
      </c>
      <c r="X110" s="919" t="n">
        <f t="shared" si="50"/>
        <v>1.0277789920006995E-2</v>
      </c>
      <c r="Y110" s="919" t="n">
        <f t="shared" si="50"/>
        <v>1.0277789920006995E-2</v>
      </c>
      <c r="Z110" s="919" t="n">
        <f t="shared" si="50"/>
        <v>1.0277789920006995E-2</v>
      </c>
      <c r="AA110" s="919" t="n">
        <f t="shared" si="50"/>
        <v>1.0277789920006995E-2</v>
      </c>
      <c r="AB110" s="919" t="n">
        <f t="shared" si="50"/>
        <v>1.0277789920006995E-2</v>
      </c>
      <c r="AC110" s="919" t="n">
        <f t="shared" si="50"/>
        <v>1.0277789920006995E-2</v>
      </c>
      <c r="AD110" s="919" t="n">
        <f t="shared" si="45"/>
        <v>1.0277789920006995E-2</v>
      </c>
      <c r="AE110" s="919" t="n">
        <f t="shared" si="46"/>
        <v>1.0277789920006995E-2</v>
      </c>
      <c r="AF110" s="919" t="n">
        <f t="shared" si="47"/>
        <v>1.0277789920006995E-2</v>
      </c>
      <c r="AG110" s="919" t="n">
        <f t="shared" si="48"/>
        <v>1.0277789920006995E-2</v>
      </c>
    </row>
    <row r="111">
      <c r="D111" s="470" t="s">
        <v>486</v>
      </c>
      <c r="F111" s="860"/>
      <c r="G111" s="920"/>
      <c r="H111" s="920" t="n">
        <f t="shared" ref="H111:V111" si="51">H16/H121</f>
        <v>0.11697176543592926</v>
      </c>
      <c r="I111" s="920" t="n">
        <f t="shared" si="51"/>
        <v>0.10545412659102689</v>
      </c>
      <c r="J111" s="920" t="n">
        <f t="shared" si="51"/>
        <v>0.11132677978836643</v>
      </c>
      <c r="K111" s="920" t="n">
        <f t="shared" si="51"/>
        <v>0.10700112684336878</v>
      </c>
      <c r="L111" s="920" t="n">
        <f t="shared" si="51"/>
        <v>0.11630892472013966</v>
      </c>
      <c r="M111" s="920" t="n">
        <f t="shared" si="51"/>
        <v>0.11594202898550723</v>
      </c>
      <c r="N111" s="920" t="n">
        <f t="shared" si="51"/>
        <v>0.11690415853101242</v>
      </c>
      <c r="O111" s="920" t="n">
        <f t="shared" si="51"/>
        <v>0.11448309893905748</v>
      </c>
      <c r="P111" s="920" t="n">
        <f t="shared" si="51"/>
        <v>0.12475442043222006</v>
      </c>
      <c r="Q111" s="920" t="n">
        <f t="shared" si="51"/>
        <v>0.12899247749414233</v>
      </c>
      <c r="R111" s="918" t="n">
        <f t="shared" si="51"/>
        <v>0.13911536492181653</v>
      </c>
      <c r="S111" s="918" t="n">
        <f t="shared" si="51"/>
        <v>0.13340122199592669</v>
      </c>
      <c r="T111" s="918" t="n">
        <f t="shared" si="51"/>
        <v>0.13442317808440901</v>
      </c>
      <c r="U111" s="918" t="n">
        <f t="shared" si="51"/>
        <v>0.14522487389258618</v>
      </c>
      <c r="V111" s="918" t="n">
        <f t="shared" si="51"/>
        <v>0.14310870592277625</v>
      </c>
      <c r="W111" s="919" t="n">
        <f t="shared" ref="W111:AC111" si="52">V111+W112</f>
        <v>0.14310870592277625</v>
      </c>
      <c r="X111" s="919" t="n">
        <f t="shared" si="52"/>
        <v>0.14310870592277625</v>
      </c>
      <c r="Y111" s="919" t="n">
        <f t="shared" si="52"/>
        <v>0.14310870592277625</v>
      </c>
      <c r="Z111" s="919" t="n">
        <f t="shared" si="52"/>
        <v>0.14310870592277625</v>
      </c>
      <c r="AA111" s="919" t="n">
        <f t="shared" si="52"/>
        <v>0.14310870592277625</v>
      </c>
      <c r="AB111" s="919" t="n">
        <f t="shared" si="52"/>
        <v>0.14310870592277625</v>
      </c>
      <c r="AC111" s="919" t="n">
        <f t="shared" si="52"/>
        <v>0.14310870592277625</v>
      </c>
      <c r="AD111" s="919" t="n">
        <f t="shared" ref="AD111" si="53">AC111+AD112</f>
        <v>0.14310870592277625</v>
      </c>
      <c r="AE111" s="919" t="n">
        <f t="shared" ref="AE111" si="54">AD111+AE112</f>
        <v>0.14310870592277625</v>
      </c>
      <c r="AF111" s="919" t="n">
        <f t="shared" ref="AF111" si="55">AE111+AF112</f>
        <v>0.14310870592277625</v>
      </c>
      <c r="AG111" s="919" t="n">
        <f t="shared" ref="AG111" si="56">AF111+AG112</f>
        <v>0.14310870592277625</v>
      </c>
    </row>
    <row r="112">
      <c r="D112" s="470" t="s">
        <v>1809</v>
      </c>
      <c r="F112" s="860"/>
      <c r="G112" s="920"/>
      <c r="H112" s="920"/>
      <c r="I112" s="920"/>
      <c r="J112" s="920"/>
      <c r="K112" s="920"/>
      <c r="L112" s="920"/>
      <c r="M112" s="920"/>
      <c r="N112" s="920"/>
      <c r="O112" s="920"/>
      <c r="P112" s="920"/>
      <c r="Q112" s="920"/>
      <c r="R112" s="920"/>
      <c r="S112" s="920"/>
      <c r="T112" s="920"/>
      <c r="U112" s="920" t="n">
        <v>-1.2E-2</v>
      </c>
      <c r="V112" s="920"/>
      <c r="W112" s="919"/>
      <c r="X112" s="919"/>
      <c r="Y112" s="919"/>
      <c r="Z112" s="919"/>
      <c r="AA112" s="919"/>
      <c r="AB112" s="919"/>
      <c r="AC112" s="919"/>
      <c r="AD112" s="919"/>
      <c r="AE112" s="919"/>
      <c r="AF112" s="919"/>
      <c r="AG112" s="919"/>
    </row>
    <row r="113">
      <c r="D113" s="1020" t="s">
        <v>514</v>
      </c>
      <c r="F113" s="300"/>
      <c r="G113" s="247"/>
      <c r="H113" s="247"/>
      <c r="I113" s="247"/>
      <c r="J113" s="247"/>
      <c r="K113" s="247"/>
      <c r="L113" s="247"/>
      <c r="M113" s="247"/>
      <c r="N113" s="247"/>
      <c r="O113" s="247"/>
      <c r="P113" s="247"/>
      <c r="Q113" s="247"/>
      <c r="R113" s="247"/>
      <c r="S113" s="247"/>
      <c r="T113" s="247"/>
      <c r="U113" s="247"/>
      <c r="V113" s="247"/>
      <c r="W113" s="247"/>
      <c r="X113" s="247"/>
      <c r="Y113" s="247"/>
      <c r="Z113" s="247"/>
      <c r="AA113" s="247"/>
      <c r="AB113" s="247"/>
      <c r="AC113" s="247"/>
    </row>
    <row r="114" ht="14.9" customHeight="1">
      <c r="D114" s="748" t="s">
        <v>515</v>
      </c>
      <c r="F114" s="848" t="n">
        <f>SUM(F115:F118)</f>
        <v>14677.800000000003</v>
      </c>
      <c r="G114" s="971" t="n">
        <f t="shared" ref="G114:O114" si="57">SUM(G115:G118)</f>
        <v>14803.5</v>
      </c>
      <c r="H114" s="971" t="n">
        <f t="shared" si="57"/>
        <v>14984.9</v>
      </c>
      <c r="I114" s="971" t="n">
        <f t="shared" si="57"/>
        <v>15144.2</v>
      </c>
      <c r="J114" s="971" t="n">
        <f t="shared" si="57"/>
        <v>14272.5</v>
      </c>
      <c r="K114" s="971" t="n">
        <f t="shared" si="57"/>
        <v>14950.5</v>
      </c>
      <c r="L114" s="971" t="n">
        <f t="shared" si="57"/>
        <v>15327.199999999999</v>
      </c>
      <c r="M114" s="971" t="n">
        <f t="shared" si="57"/>
        <v>15367.5</v>
      </c>
      <c r="N114" s="971" t="n">
        <f t="shared" si="57"/>
        <v>15835.400000000001</v>
      </c>
      <c r="O114" s="971" t="n">
        <f t="shared" si="57"/>
        <v>16171.900000000001</v>
      </c>
      <c r="P114" s="971" t="n">
        <f t="shared" ref="P114:T114" si="58">SUM(P115:P118)</f>
        <v>16547.599999999999</v>
      </c>
      <c r="Q114" s="971" t="n">
        <f t="shared" si="58"/>
        <v>16765.5</v>
      </c>
      <c r="R114" s="971" t="n">
        <f t="shared" si="58"/>
        <v>17006.199999999997</v>
      </c>
      <c r="S114" s="367" t="n">
        <f t="shared" si="58"/>
        <v>17391.900000000001</v>
      </c>
      <c r="T114" s="367" t="n">
        <f t="shared" si="58"/>
        <v>17546.400000000001</v>
      </c>
      <c r="U114" s="367" t="n">
        <f t="shared" ref="U114:V114" si="59">SUM(U115:U118)</f>
        <v>17768</v>
      </c>
      <c r="V114" s="367" t="n">
        <f t="shared" si="59"/>
        <v>17973.5</v>
      </c>
      <c r="W114" s="361"/>
      <c r="X114" s="361"/>
      <c r="Y114" s="361"/>
      <c r="Z114" s="361"/>
      <c r="AA114" s="361"/>
      <c r="AB114" s="361"/>
      <c r="AC114" s="361"/>
      <c r="AD114" s="361"/>
      <c r="AE114" s="361"/>
      <c r="AF114" s="361"/>
      <c r="AG114" s="361"/>
    </row>
    <row r="115">
      <c r="D115" s="956" t="s">
        <v>789</v>
      </c>
      <c r="E115" s="261" t="s">
        <v>785</v>
      </c>
      <c r="F115" s="848" t="n">
        <f>'Haver Pivoted'!GQ81</f>
        <v>9284.7000000000007</v>
      </c>
      <c r="G115" s="971" t="n">
        <f>'Haver Pivoted'!GR81</f>
        <v>9340.5</v>
      </c>
      <c r="H115" s="971" t="n">
        <f>'Haver Pivoted'!GS81</f>
        <v>9487</v>
      </c>
      <c r="I115" s="971" t="n">
        <f>'Haver Pivoted'!GT81</f>
        <v>9634.1</v>
      </c>
      <c r="J115" s="971" t="n">
        <f>'Haver Pivoted'!GU81</f>
        <v>9002.7000000000007</v>
      </c>
      <c r="K115" s="971" t="n">
        <f>'Haver Pivoted'!GV81</f>
        <v>9432.5</v>
      </c>
      <c r="L115" s="971" t="n">
        <f>'Haver Pivoted'!GW81</f>
        <v>9791.5</v>
      </c>
      <c r="M115" s="971" t="n">
        <f>'Haver Pivoted'!GX81</f>
        <v>9861.1</v>
      </c>
      <c r="N115" s="971" t="n">
        <f>'Haver Pivoted'!GY81</f>
        <v>10148.700000000001</v>
      </c>
      <c r="O115" s="971" t="n">
        <f>'Haver Pivoted'!GZ81</f>
        <v>10433.6</v>
      </c>
      <c r="P115" s="971" t="n">
        <f>'Haver Pivoted'!HA81</f>
        <v>10759.7</v>
      </c>
      <c r="Q115" s="971" t="n">
        <f>'Haver Pivoted'!HB81</f>
        <v>10939.3</v>
      </c>
      <c r="R115" s="971" t="n">
        <f>'Haver Pivoted'!HC81</f>
        <v>11071.9</v>
      </c>
      <c r="S115" s="367" t="n">
        <f>'Haver Pivoted'!HD81</f>
        <v>11374.7</v>
      </c>
      <c r="T115" s="367" t="n">
        <f>'Haver Pivoted'!HE81</f>
        <v>11427.7</v>
      </c>
      <c r="U115" s="367" t="n">
        <f>'Haver Pivoted'!HF81</f>
        <v>11560.9</v>
      </c>
      <c r="V115" s="367" t="n">
        <f>'Haver Pivoted'!HG81</f>
        <v>11714.8</v>
      </c>
      <c r="W115" s="361"/>
      <c r="X115" s="361"/>
      <c r="Y115" s="361"/>
      <c r="Z115" s="361"/>
      <c r="AA115" s="361"/>
      <c r="AB115" s="361"/>
      <c r="AC115" s="361"/>
      <c r="AD115" s="361"/>
      <c r="AE115" s="361"/>
      <c r="AF115" s="361"/>
      <c r="AG115" s="361"/>
    </row>
    <row r="116">
      <c r="D116" s="956" t="s">
        <v>516</v>
      </c>
      <c r="E116" s="261" t="s">
        <v>786</v>
      </c>
      <c r="F116" s="848" t="n">
        <f>'Haver Pivoted'!GQ82</f>
        <v>1575.2</v>
      </c>
      <c r="G116" s="971" t="n">
        <f>'Haver Pivoted'!GR82</f>
        <v>1615.3</v>
      </c>
      <c r="H116" s="971" t="n">
        <f>'Haver Pivoted'!GS82</f>
        <v>1631.9</v>
      </c>
      <c r="I116" s="971" t="n">
        <f>'Haver Pivoted'!GT82</f>
        <v>1643.2</v>
      </c>
      <c r="J116" s="971" t="n">
        <f>'Haver Pivoted'!GU82</f>
        <v>1475.6</v>
      </c>
      <c r="K116" s="971" t="n">
        <f>'Haver Pivoted'!GV82</f>
        <v>1751.6</v>
      </c>
      <c r="L116" s="971" t="n">
        <f>'Haver Pivoted'!GW82</f>
        <v>1702</v>
      </c>
      <c r="M116" s="971" t="n">
        <f>'Haver Pivoted'!GX82</f>
        <v>1655</v>
      </c>
      <c r="N116" s="971" t="n">
        <f>'Haver Pivoted'!GY82</f>
        <v>1776.9</v>
      </c>
      <c r="O116" s="971" t="n">
        <f>'Haver Pivoted'!GZ82</f>
        <v>1792.7</v>
      </c>
      <c r="P116" s="971" t="n">
        <f>'Haver Pivoted'!HA82</f>
        <v>1789.8</v>
      </c>
      <c r="Q116" s="971" t="n">
        <f>'Haver Pivoted'!HB82</f>
        <v>1811.4</v>
      </c>
      <c r="R116" s="971" t="n">
        <f>'Haver Pivoted'!HC82</f>
        <v>1835.4</v>
      </c>
      <c r="S116" s="367" t="n">
        <f>'Haver Pivoted'!HD82</f>
        <v>1863.5</v>
      </c>
      <c r="T116" s="367" t="n">
        <f>'Haver Pivoted'!HE82</f>
        <v>1882.9</v>
      </c>
      <c r="U116" s="367" t="n">
        <f>'Haver Pivoted'!HF82</f>
        <v>1909.5</v>
      </c>
      <c r="V116" s="367" t="n">
        <f>'Haver Pivoted'!HG82</f>
        <v>1908.7</v>
      </c>
      <c r="W116" s="361"/>
      <c r="X116" s="361"/>
      <c r="Y116" s="361"/>
      <c r="Z116" s="361"/>
      <c r="AA116" s="361"/>
      <c r="AB116" s="361"/>
      <c r="AC116" s="361"/>
      <c r="AD116" s="361"/>
      <c r="AE116" s="361"/>
      <c r="AF116" s="361"/>
      <c r="AG116" s="361"/>
    </row>
    <row r="117">
      <c r="D117" s="956" t="s">
        <v>517</v>
      </c>
      <c r="E117" s="261" t="s">
        <v>792</v>
      </c>
      <c r="F117" s="848" t="n">
        <f>'Haver Pivoted'!GQ83</f>
        <v>696.1</v>
      </c>
      <c r="G117" s="971" t="n">
        <f>'Haver Pivoted'!GR83</f>
        <v>699.1</v>
      </c>
      <c r="H117" s="971" t="n">
        <f>'Haver Pivoted'!GS83</f>
        <v>708</v>
      </c>
      <c r="I117" s="971" t="n">
        <f>'Haver Pivoted'!GT83</f>
        <v>722.6</v>
      </c>
      <c r="J117" s="971" t="n">
        <f>'Haver Pivoted'!GU83</f>
        <v>717.9</v>
      </c>
      <c r="K117" s="971" t="n">
        <f>'Haver Pivoted'!GV83</f>
        <v>722.6</v>
      </c>
      <c r="L117" s="971" t="n">
        <f>'Haver Pivoted'!GW83</f>
        <v>716.3</v>
      </c>
      <c r="M117" s="971" t="n">
        <f>'Haver Pivoted'!GX83</f>
        <v>719.4</v>
      </c>
      <c r="N117" s="971" t="n">
        <f>'Haver Pivoted'!GY83</f>
        <v>713.5</v>
      </c>
      <c r="O117" s="971" t="n">
        <f>'Haver Pivoted'!GZ83</f>
        <v>722.7</v>
      </c>
      <c r="P117" s="971" t="n">
        <f>'Haver Pivoted'!HA83</f>
        <v>739.6</v>
      </c>
      <c r="Q117" s="971" t="n">
        <f>'Haver Pivoted'!HB83</f>
        <v>744.9</v>
      </c>
      <c r="R117" s="971" t="n">
        <f>'Haver Pivoted'!HC83</f>
        <v>775.9</v>
      </c>
      <c r="S117" s="367" t="n">
        <f>'Haver Pivoted'!HD83</f>
        <v>794.9</v>
      </c>
      <c r="T117" s="367" t="n">
        <f>'Haver Pivoted'!HE83</f>
        <v>811.8</v>
      </c>
      <c r="U117" s="367" t="n">
        <f>'Haver Pivoted'!HF83</f>
        <v>845</v>
      </c>
      <c r="V117" s="367" t="n">
        <f>'Haver Pivoted'!HG83</f>
        <v>863.7</v>
      </c>
      <c r="W117" s="361"/>
      <c r="X117" s="361"/>
      <c r="Y117" s="361"/>
      <c r="Z117" s="361"/>
      <c r="AA117" s="361"/>
      <c r="AB117" s="361"/>
      <c r="AC117" s="361"/>
      <c r="AD117" s="361"/>
      <c r="AE117" s="361"/>
      <c r="AF117" s="361"/>
      <c r="AG117" s="361"/>
    </row>
    <row r="118">
      <c r="D118" s="956" t="s">
        <v>518</v>
      </c>
      <c r="E118" s="261" t="s">
        <v>788</v>
      </c>
      <c r="F118" s="848" t="n">
        <f>'Haver Pivoted'!GQ84</f>
        <v>3121.8</v>
      </c>
      <c r="G118" s="971" t="n">
        <f>'Haver Pivoted'!GR84</f>
        <v>3148.6</v>
      </c>
      <c r="H118" s="971" t="n">
        <f>'Haver Pivoted'!GS84</f>
        <v>3158</v>
      </c>
      <c r="I118" s="971" t="n">
        <f>'Haver Pivoted'!GT84</f>
        <v>3144.3</v>
      </c>
      <c r="J118" s="971" t="n">
        <f>'Haver Pivoted'!GU84</f>
        <v>3076.3</v>
      </c>
      <c r="K118" s="971" t="n">
        <f>'Haver Pivoted'!GV84</f>
        <v>3043.8</v>
      </c>
      <c r="L118" s="971" t="n">
        <f>'Haver Pivoted'!GW84</f>
        <v>3117.4</v>
      </c>
      <c r="M118" s="971" t="n">
        <f>'Haver Pivoted'!GX84</f>
        <v>3132</v>
      </c>
      <c r="N118" s="971" t="n">
        <f>'Haver Pivoted'!GY84</f>
        <v>3196.3</v>
      </c>
      <c r="O118" s="971" t="n">
        <f>'Haver Pivoted'!GZ84</f>
        <v>3222.9</v>
      </c>
      <c r="P118" s="971" t="n">
        <f>'Haver Pivoted'!HA84</f>
        <v>3258.5</v>
      </c>
      <c r="Q118" s="971" t="n">
        <f>'Haver Pivoted'!HB84</f>
        <v>3269.9</v>
      </c>
      <c r="R118" s="971" t="n">
        <f>'Haver Pivoted'!HC84</f>
        <v>3323</v>
      </c>
      <c r="S118" s="367" t="n">
        <f>'Haver Pivoted'!HD84</f>
        <v>3358.8</v>
      </c>
      <c r="T118" s="367" t="n">
        <f>'Haver Pivoted'!HE84</f>
        <v>3424</v>
      </c>
      <c r="U118" s="367" t="n">
        <f>'Haver Pivoted'!HF84</f>
        <v>3452.6</v>
      </c>
      <c r="V118" s="367" t="n">
        <f>'Haver Pivoted'!HG84</f>
        <v>3486.3</v>
      </c>
      <c r="W118" s="361"/>
      <c r="X118" s="361"/>
      <c r="Y118" s="361"/>
      <c r="Z118" s="361"/>
      <c r="AA118" s="361"/>
      <c r="AB118" s="361"/>
      <c r="AC118" s="361"/>
      <c r="AD118" s="361"/>
      <c r="AE118" s="361"/>
      <c r="AF118" s="361"/>
      <c r="AG118" s="361"/>
    </row>
    <row r="119">
      <c r="D119" s="748" t="s">
        <v>504</v>
      </c>
      <c r="F119" s="848" t="n">
        <f>F115</f>
        <v>9284.7000000000007</v>
      </c>
      <c r="G119" s="971" t="n">
        <f t="shared" ref="G119:O119" si="60">G115</f>
        <v>9340.5</v>
      </c>
      <c r="H119" s="971" t="n">
        <f t="shared" si="60"/>
        <v>9487</v>
      </c>
      <c r="I119" s="971" t="n">
        <f t="shared" si="60"/>
        <v>9634.1</v>
      </c>
      <c r="J119" s="971" t="n">
        <f t="shared" si="60"/>
        <v>9002.7000000000007</v>
      </c>
      <c r="K119" s="971" t="n">
        <f t="shared" si="60"/>
        <v>9432.5</v>
      </c>
      <c r="L119" s="971" t="n">
        <f t="shared" si="60"/>
        <v>9791.5</v>
      </c>
      <c r="M119" s="971" t="n">
        <f t="shared" si="60"/>
        <v>9861.1</v>
      </c>
      <c r="N119" s="971" t="n">
        <f t="shared" si="60"/>
        <v>10148.700000000001</v>
      </c>
      <c r="O119" s="971" t="n">
        <f t="shared" si="60"/>
        <v>10433.6</v>
      </c>
      <c r="P119" s="971" t="n">
        <f t="shared" ref="P119:T119" si="61">P115</f>
        <v>10759.7</v>
      </c>
      <c r="Q119" s="971" t="n">
        <f t="shared" si="61"/>
        <v>10939.3</v>
      </c>
      <c r="R119" s="971" t="n">
        <f t="shared" si="61"/>
        <v>11071.9</v>
      </c>
      <c r="S119" s="367" t="n">
        <f t="shared" si="61"/>
        <v>11374.7</v>
      </c>
      <c r="T119" s="367" t="n">
        <f t="shared" si="61"/>
        <v>11427.7</v>
      </c>
      <c r="U119" s="367" t="n">
        <f t="shared" ref="U119:V119" si="62">U115</f>
        <v>11560.9</v>
      </c>
      <c r="V119" s="367" t="n">
        <f t="shared" si="62"/>
        <v>11714.8</v>
      </c>
      <c r="W119" s="361"/>
      <c r="X119" s="361"/>
      <c r="Y119" s="361"/>
      <c r="Z119" s="361"/>
      <c r="AA119" s="361"/>
      <c r="AB119" s="361"/>
      <c r="AC119" s="361"/>
      <c r="AD119" s="361"/>
      <c r="AE119" s="361"/>
      <c r="AF119" s="361"/>
      <c r="AG119" s="361"/>
    </row>
    <row r="120">
      <c r="D120" s="748" t="s">
        <v>505</v>
      </c>
      <c r="E120" s="261" t="s">
        <v>522</v>
      </c>
      <c r="F120" s="848" t="n">
        <f>'Haver Pivoted'!GQ5</f>
        <v>14323.7</v>
      </c>
      <c r="G120" s="971" t="n">
        <f>'Haver Pivoted'!GR5</f>
        <v>14482.2</v>
      </c>
      <c r="H120" s="971" t="n">
        <f>'Haver Pivoted'!GS5</f>
        <v>14619</v>
      </c>
      <c r="I120" s="971" t="n">
        <f>'Haver Pivoted'!GT5</f>
        <v>14440.2</v>
      </c>
      <c r="J120" s="971" t="n">
        <f>'Haver Pivoted'!GU5</f>
        <v>13049.8</v>
      </c>
      <c r="K120" s="971" t="n">
        <f>'Haver Pivoted'!GV5</f>
        <v>14388.7</v>
      </c>
      <c r="L120" s="971" t="n">
        <f>'Haver Pivoted'!GW5</f>
        <v>14586</v>
      </c>
      <c r="M120" s="971" t="n">
        <f>'Haver Pivoted'!GX5</f>
        <v>15131.5</v>
      </c>
      <c r="N120" s="971" t="n">
        <f>'Haver Pivoted'!GY5</f>
        <v>15813.5</v>
      </c>
      <c r="O120" s="971" t="n">
        <f>'Haver Pivoted'!GZ5</f>
        <v>16147.3</v>
      </c>
      <c r="P120" s="971" t="n">
        <f>'Haver Pivoted'!HA5</f>
        <v>16518</v>
      </c>
      <c r="Q120" s="971" t="n">
        <f>'Haver Pivoted'!HB5</f>
        <v>16874.8</v>
      </c>
      <c r="R120" s="971" t="n">
        <f>'Haver Pivoted'!HC5</f>
        <v>17261.3</v>
      </c>
      <c r="S120" s="367" t="n">
        <f>'Haver Pivoted'!HD5</f>
        <v>17542.7</v>
      </c>
      <c r="T120" s="367" t="n">
        <f>'Haver Pivoted'!HE5</f>
        <v>17749.900000000001</v>
      </c>
      <c r="U120" s="367" t="n">
        <f>'Haver Pivoted'!HF5</f>
        <v>18113.099999999999</v>
      </c>
      <c r="V120" s="367" t="n">
        <f>'Haver Pivoted'!HG5</f>
        <v>18301.599999999999</v>
      </c>
      <c r="W120" s="361"/>
      <c r="X120" s="361"/>
      <c r="Y120" s="361"/>
      <c r="Z120" s="361"/>
      <c r="AA120" s="361"/>
      <c r="AB120" s="361"/>
      <c r="AC120" s="361"/>
      <c r="AD120" s="361"/>
      <c r="AE120" s="361"/>
      <c r="AF120" s="361"/>
      <c r="AG120" s="361"/>
    </row>
    <row r="121">
      <c r="D121" s="748" t="s">
        <v>519</v>
      </c>
      <c r="E121" s="261" t="s">
        <v>787</v>
      </c>
      <c r="F121" s="848" t="n">
        <f>'Haver Pivoted'!GQ85</f>
        <v>1872</v>
      </c>
      <c r="G121" s="971" t="n">
        <f>'Haver Pivoted'!GR85</f>
        <v>1882</v>
      </c>
      <c r="H121" s="971" t="n">
        <f>'Haver Pivoted'!GS85</f>
        <v>1933.8</v>
      </c>
      <c r="I121" s="971" t="n">
        <f>'Haver Pivoted'!GT85</f>
        <v>1736.3</v>
      </c>
      <c r="J121" s="971" t="n">
        <f>'Haver Pivoted'!GU85</f>
        <v>1597.1</v>
      </c>
      <c r="K121" s="971" t="n">
        <f>'Haver Pivoted'!GV85</f>
        <v>2041.1</v>
      </c>
      <c r="L121" s="971" t="n">
        <f>'Haver Pivoted'!GW85</f>
        <v>1947.4</v>
      </c>
      <c r="M121" s="971" t="n">
        <f>'Haver Pivoted'!GX85</f>
        <v>2152.8000000000002</v>
      </c>
      <c r="N121" s="971" t="n">
        <f>'Haver Pivoted'!GY85</f>
        <v>2407.1</v>
      </c>
      <c r="O121" s="971" t="n">
        <f>'Haver Pivoted'!GZ85</f>
        <v>2431.8000000000002</v>
      </c>
      <c r="P121" s="971" t="n">
        <f>'Haver Pivoted'!HA85</f>
        <v>2443.1999999999998</v>
      </c>
      <c r="Q121" s="971" t="n">
        <f>'Haver Pivoted'!HB85</f>
        <v>2432.6999999999998</v>
      </c>
      <c r="R121" s="367" t="n">
        <f>'Haver Pivoted'!HC85</f>
        <v>2538.9</v>
      </c>
      <c r="S121" s="367" t="n">
        <f>'Haver Pivoted'!HD85</f>
        <v>2553.1999999999998</v>
      </c>
      <c r="T121" s="367" t="n">
        <f>'Haver Pivoted'!HE85</f>
        <v>2471.3000000000002</v>
      </c>
      <c r="U121" s="367" t="n">
        <f>'Haver Pivoted'!HF85</f>
        <v>2359.1</v>
      </c>
      <c r="V121" s="367" t="n">
        <f>'Haver Pivoted'!HG85</f>
        <v>2328.3000000000002</v>
      </c>
      <c r="W121" s="361"/>
      <c r="X121" s="361"/>
      <c r="Y121" s="361"/>
      <c r="Z121" s="361"/>
      <c r="AA121" s="361"/>
      <c r="AB121" s="361"/>
      <c r="AC121" s="361"/>
      <c r="AD121" s="361"/>
      <c r="AE121" s="361"/>
      <c r="AF121" s="361"/>
      <c r="AG121" s="361"/>
    </row>
    <row r="122">
      <c r="D122" s="1020" t="s">
        <v>520</v>
      </c>
      <c r="F122" s="300"/>
      <c r="G122" s="247"/>
      <c r="H122" s="247"/>
      <c r="I122" s="247"/>
      <c r="J122" s="247"/>
      <c r="K122" s="247"/>
      <c r="L122" s="247"/>
      <c r="M122" s="247"/>
      <c r="N122" s="247"/>
      <c r="O122" s="247"/>
      <c r="P122" s="247"/>
      <c r="Q122" s="247"/>
      <c r="R122" s="247"/>
      <c r="S122" s="247"/>
      <c r="T122" s="247"/>
      <c r="U122" s="247"/>
      <c r="V122" s="247"/>
      <c r="W122" s="247"/>
      <c r="X122" s="247"/>
      <c r="Y122" s="247"/>
      <c r="Z122" s="247"/>
      <c r="AA122" s="247"/>
      <c r="AB122" s="247"/>
      <c r="AC122" s="247"/>
      <c r="AD122" s="247"/>
      <c r="AE122" s="247"/>
      <c r="AF122" s="247"/>
      <c r="AG122" s="247"/>
    </row>
    <row r="123">
      <c r="D123" s="930" t="s">
        <v>487</v>
      </c>
      <c r="F123" s="860" t="n">
        <f t="shared" ref="F123:T123" si="63">F22/F114</f>
        <v>3.6040823556663798E-2</v>
      </c>
      <c r="G123" s="920" t="n">
        <f t="shared" si="63"/>
        <v>3.3451548620258724E-2</v>
      </c>
      <c r="H123" s="920" t="n">
        <f t="shared" si="63"/>
        <v>3.2672890709981382E-2</v>
      </c>
      <c r="I123" s="920" t="n">
        <f t="shared" si="63"/>
        <v>3.2850860395398897E-2</v>
      </c>
      <c r="J123" s="920" t="n">
        <f t="shared" si="63"/>
        <v>3.419162725521107E-2</v>
      </c>
      <c r="K123" s="920" t="n">
        <f t="shared" si="63"/>
        <v>3.4473763419283633E-2</v>
      </c>
      <c r="L123" s="920" t="n">
        <f t="shared" si="63"/>
        <v>3.4115820241139933E-2</v>
      </c>
      <c r="M123" s="920" t="n">
        <f t="shared" si="63"/>
        <v>3.5373352855051249E-2</v>
      </c>
      <c r="N123" s="920" t="n">
        <f t="shared" si="63"/>
        <v>3.5780592848933403E-2</v>
      </c>
      <c r="O123" s="920" t="n">
        <f t="shared" si="63"/>
        <v>3.3044973070573025E-2</v>
      </c>
      <c r="P123" s="920" t="n">
        <f t="shared" si="63"/>
        <v>3.449442819502526E-2</v>
      </c>
      <c r="Q123" s="920" t="n">
        <f t="shared" si="63"/>
        <v>3.4672392711222445E-2</v>
      </c>
      <c r="R123" s="920" t="n">
        <f t="shared" si="63"/>
        <v>3.4681469111265309E-2</v>
      </c>
      <c r="S123" s="918" t="n">
        <f t="shared" si="63"/>
        <v>3.4199828655868528E-2</v>
      </c>
      <c r="T123" s="918" t="n">
        <f t="shared" si="63"/>
        <v>3.3180595449778874E-2</v>
      </c>
      <c r="U123" s="857" t="n">
        <f>U22/U114</f>
        <v>2.9176046825754164E-2</v>
      </c>
      <c r="V123" s="857" t="n">
        <f>V22/V114</f>
        <v>2.6016079227751971E-2</v>
      </c>
      <c r="W123" s="919" t="n">
        <f>V123</f>
        <v>2.6016079227751971E-2</v>
      </c>
      <c r="X123" s="919" t="n">
        <f>W123</f>
        <v>2.6016079227751971E-2</v>
      </c>
      <c r="Y123" s="919" t="n">
        <f t="shared" ref="W123:AC125" si="64">X123</f>
        <v>2.6016079227751971E-2</v>
      </c>
      <c r="Z123" s="919" t="n">
        <f t="shared" si="64"/>
        <v>2.6016079227751971E-2</v>
      </c>
      <c r="AA123" s="919" t="n">
        <f t="shared" si="64"/>
        <v>2.6016079227751971E-2</v>
      </c>
      <c r="AB123" s="919" t="n">
        <f t="shared" si="64"/>
        <v>2.6016079227751971E-2</v>
      </c>
      <c r="AC123" s="919" t="n">
        <f t="shared" si="64"/>
        <v>2.6016079227751971E-2</v>
      </c>
      <c r="AD123" s="919" t="n">
        <f t="shared" ref="AD123:AD126" si="65">AC123</f>
        <v>2.6016079227751971E-2</v>
      </c>
      <c r="AE123" s="919" t="n">
        <f t="shared" ref="AE123:AE126" si="66">AD123</f>
        <v>2.6016079227751971E-2</v>
      </c>
      <c r="AF123" s="919" t="n">
        <f t="shared" ref="AF123:AF126" si="67">AE123</f>
        <v>2.6016079227751971E-2</v>
      </c>
      <c r="AG123" s="919" t="n">
        <f t="shared" ref="AG123:AG126" si="68">AF123</f>
        <v>2.6016079227751971E-2</v>
      </c>
    </row>
    <row r="124">
      <c r="D124" s="930" t="s">
        <v>484</v>
      </c>
      <c r="F124" s="860" t="n">
        <f t="shared" ref="F124:T124" si="69">F23/F119</f>
        <v>2.2402447036522452E-3</v>
      </c>
      <c r="G124" s="920" t="n">
        <f t="shared" si="69"/>
        <v>2.2161554520635941E-3</v>
      </c>
      <c r="H124" s="920" t="n">
        <f t="shared" si="69"/>
        <v>2.1819331717086539E-3</v>
      </c>
      <c r="I124" s="920" t="n">
        <f t="shared" si="69"/>
        <v>2.1486179300609291E-3</v>
      </c>
      <c r="J124" s="920" t="n">
        <f t="shared" si="69"/>
        <v>2.1993401979406176E-3</v>
      </c>
      <c r="K124" s="920" t="n">
        <f t="shared" si="69"/>
        <v>2.1733368672144184E-3</v>
      </c>
      <c r="L124" s="920" t="n">
        <f t="shared" si="69"/>
        <v>2.1753561762753409E-3</v>
      </c>
      <c r="M124" s="920" t="n">
        <f t="shared" si="69"/>
        <v>2.2309884292827371E-3</v>
      </c>
      <c r="N124" s="920" t="n">
        <f t="shared" si="69"/>
        <v>2.2367396809443571E-3</v>
      </c>
      <c r="O124" s="920" t="n">
        <f t="shared" si="69"/>
        <v>2.2235853396718294E-3</v>
      </c>
      <c r="P124" s="920" t="n">
        <f t="shared" si="69"/>
        <v>2.1747818247720659E-3</v>
      </c>
      <c r="Q124" s="920" t="n">
        <f t="shared" si="69"/>
        <v>2.1390765405464702E-3</v>
      </c>
      <c r="R124" s="920" t="n">
        <f t="shared" si="69"/>
        <v>2.1315221416378402E-3</v>
      </c>
      <c r="S124" s="918" t="n">
        <f t="shared" si="69"/>
        <v>2.1011543161577884E-3</v>
      </c>
      <c r="T124" s="918" t="n">
        <f t="shared" si="69"/>
        <v>2.1439134734023467E-3</v>
      </c>
      <c r="U124" s="857" t="n">
        <f t="shared" ref="U124:V126" si="70">U23/U119</f>
        <v>2.1970607824650331E-3</v>
      </c>
      <c r="V124" s="857" t="n">
        <f t="shared" si="70"/>
        <v>2.1852699149793428E-3</v>
      </c>
      <c r="W124" s="919" t="n">
        <f t="shared" si="64"/>
        <v>2.1852699149793428E-3</v>
      </c>
      <c r="X124" s="919" t="n">
        <f>W124</f>
        <v>2.1852699149793428E-3</v>
      </c>
      <c r="Y124" s="919" t="n">
        <f t="shared" si="64"/>
        <v>2.1852699149793428E-3</v>
      </c>
      <c r="Z124" s="919" t="n">
        <f t="shared" si="64"/>
        <v>2.1852699149793428E-3</v>
      </c>
      <c r="AA124" s="919" t="n">
        <f t="shared" si="64"/>
        <v>2.1852699149793428E-3</v>
      </c>
      <c r="AB124" s="919" t="n">
        <f t="shared" si="64"/>
        <v>2.1852699149793428E-3</v>
      </c>
      <c r="AC124" s="919" t="n">
        <f t="shared" si="64"/>
        <v>2.1852699149793428E-3</v>
      </c>
      <c r="AD124" s="919" t="n">
        <f t="shared" si="65"/>
        <v>2.1852699149793428E-3</v>
      </c>
      <c r="AE124" s="919" t="n">
        <f t="shared" si="66"/>
        <v>2.1852699149793428E-3</v>
      </c>
      <c r="AF124" s="919" t="n">
        <f t="shared" si="67"/>
        <v>2.1852699149793428E-3</v>
      </c>
      <c r="AG124" s="919" t="n">
        <f t="shared" si="68"/>
        <v>2.1852699149793428E-3</v>
      </c>
    </row>
    <row r="125">
      <c r="D125" s="930" t="s">
        <v>485</v>
      </c>
      <c r="F125" s="860" t="n">
        <f t="shared" ref="F125:T125" si="71">F24/F120</f>
        <v>9.3886356178920244E-2</v>
      </c>
      <c r="G125" s="920" t="n">
        <f t="shared" si="71"/>
        <v>9.4826752841419115E-2</v>
      </c>
      <c r="H125" s="920" t="n">
        <f t="shared" si="71"/>
        <v>9.3898351460428214E-2</v>
      </c>
      <c r="I125" s="920" t="n">
        <f t="shared" si="71"/>
        <v>9.5518067616792005E-2</v>
      </c>
      <c r="J125" s="920" t="n">
        <f t="shared" si="71"/>
        <v>9.9143281889377613E-2</v>
      </c>
      <c r="K125" s="920" t="n">
        <f t="shared" si="71"/>
        <v>9.7117877223098684E-2</v>
      </c>
      <c r="L125" s="920" t="n">
        <f t="shared" si="71"/>
        <v>9.6764020293432063E-2</v>
      </c>
      <c r="M125" s="920" t="n">
        <f t="shared" si="71"/>
        <v>9.4306578990846907E-2</v>
      </c>
      <c r="N125" s="920" t="n">
        <f t="shared" si="71"/>
        <v>9.4817719037531223E-2</v>
      </c>
      <c r="O125" s="920" t="n">
        <f t="shared" si="71"/>
        <v>9.309296291020791E-2</v>
      </c>
      <c r="P125" s="920" t="n">
        <f t="shared" si="71"/>
        <v>9.236590386245308E-2</v>
      </c>
      <c r="Q125" s="920" t="n">
        <f t="shared" si="71"/>
        <v>9.1716642567615622E-2</v>
      </c>
      <c r="R125" s="920" t="n">
        <f t="shared" si="71"/>
        <v>9.072897174604462E-2</v>
      </c>
      <c r="S125" s="918" t="n">
        <f t="shared" si="71"/>
        <v>9.0197062025799898E-2</v>
      </c>
      <c r="T125" s="918" t="n">
        <f t="shared" si="71"/>
        <v>8.9386419078417337E-2</v>
      </c>
      <c r="U125" s="857" t="n">
        <f t="shared" si="70"/>
        <v>8.8532608995699244E-2</v>
      </c>
      <c r="V125" s="857" t="n">
        <f t="shared" si="70"/>
        <v>8.7801066573414355E-2</v>
      </c>
      <c r="W125" s="919" t="n">
        <f t="shared" si="64"/>
        <v>8.7801066573414355E-2</v>
      </c>
      <c r="X125" s="919" t="n">
        <f>W125</f>
        <v>8.7801066573414355E-2</v>
      </c>
      <c r="Y125" s="919" t="n">
        <f t="shared" si="64"/>
        <v>8.7801066573414355E-2</v>
      </c>
      <c r="Z125" s="919" t="n">
        <f t="shared" si="64"/>
        <v>8.7801066573414355E-2</v>
      </c>
      <c r="AA125" s="919" t="n">
        <f t="shared" si="64"/>
        <v>8.7801066573414355E-2</v>
      </c>
      <c r="AB125" s="919" t="n">
        <f t="shared" si="64"/>
        <v>8.7801066573414355E-2</v>
      </c>
      <c r="AC125" s="919" t="n">
        <f t="shared" si="64"/>
        <v>8.7801066573414355E-2</v>
      </c>
      <c r="AD125" s="919" t="n">
        <f t="shared" si="65"/>
        <v>8.7801066573414355E-2</v>
      </c>
      <c r="AE125" s="919" t="n">
        <f t="shared" si="66"/>
        <v>8.7801066573414355E-2</v>
      </c>
      <c r="AF125" s="919" t="n">
        <f t="shared" si="67"/>
        <v>8.7801066573414355E-2</v>
      </c>
      <c r="AG125" s="919" t="n">
        <f t="shared" si="68"/>
        <v>8.7801066573414355E-2</v>
      </c>
    </row>
    <row r="126">
      <c r="D126" s="838" t="s">
        <v>521</v>
      </c>
      <c r="E126" s="402"/>
      <c r="F126" s="844" t="n">
        <f t="shared" ref="F126:T126" si="72">F25/F121</f>
        <v>3.9797008547008544E-2</v>
      </c>
      <c r="G126" s="845" t="n">
        <f t="shared" si="72"/>
        <v>3.9001062699256114E-2</v>
      </c>
      <c r="H126" s="845" t="n">
        <f t="shared" si="72"/>
        <v>3.728410383700486E-2</v>
      </c>
      <c r="I126" s="845" t="n">
        <f t="shared" si="72"/>
        <v>3.8990957783793127E-2</v>
      </c>
      <c r="J126" s="845" t="n">
        <f t="shared" si="72"/>
        <v>4.0698766514307184E-2</v>
      </c>
      <c r="K126" s="845" t="n">
        <f t="shared" si="72"/>
        <v>3.9635490666797321E-2</v>
      </c>
      <c r="L126" s="845" t="n">
        <f t="shared" si="72"/>
        <v>4.3545239806922049E-2</v>
      </c>
      <c r="M126" s="845" t="n">
        <f t="shared" si="72"/>
        <v>4.0876997398736528E-2</v>
      </c>
      <c r="N126" s="845" t="n">
        <f t="shared" si="72"/>
        <v>3.7514021021145774E-2</v>
      </c>
      <c r="O126" s="845" t="n">
        <f t="shared" si="72"/>
        <v>3.8818981824163171E-2</v>
      </c>
      <c r="P126" s="845" t="n">
        <f t="shared" si="72"/>
        <v>4.52275703994761E-2</v>
      </c>
      <c r="Q126" s="845" t="n">
        <f t="shared" si="72"/>
        <v>6.8195831791836234E-2</v>
      </c>
      <c r="R126" s="858" t="n">
        <f t="shared" si="72"/>
        <v>4.3247075505140016E-2</v>
      </c>
      <c r="S126" s="858" t="n">
        <f t="shared" si="72"/>
        <v>3.9440701864327125E-2</v>
      </c>
      <c r="T126" s="985" t="n">
        <f t="shared" si="72"/>
        <v>4.7383967952089989E-2</v>
      </c>
      <c r="U126" s="921" t="n">
        <f t="shared" si="70"/>
        <v>5.5020982578101826E-2</v>
      </c>
      <c r="V126" s="921" t="n">
        <f t="shared" si="70"/>
        <v>3.8783661899239784E-2</v>
      </c>
      <c r="W126" s="855" t="n">
        <f t="shared" ref="W126:AC126" si="73">V126</f>
        <v>3.8783661899239784E-2</v>
      </c>
      <c r="X126" s="855" t="n">
        <f>W126</f>
        <v>3.8783661899239784E-2</v>
      </c>
      <c r="Y126" s="855" t="n">
        <f t="shared" si="73"/>
        <v>3.8783661899239784E-2</v>
      </c>
      <c r="Z126" s="855" t="n">
        <f t="shared" si="73"/>
        <v>3.8783661899239784E-2</v>
      </c>
      <c r="AA126" s="855" t="n">
        <f t="shared" si="73"/>
        <v>3.8783661899239784E-2</v>
      </c>
      <c r="AB126" s="855" t="n">
        <f t="shared" si="73"/>
        <v>3.8783661899239784E-2</v>
      </c>
      <c r="AC126" s="919" t="n">
        <f t="shared" si="73"/>
        <v>3.8783661899239784E-2</v>
      </c>
      <c r="AD126" s="919" t="n">
        <f t="shared" si="65"/>
        <v>3.8783661899239784E-2</v>
      </c>
      <c r="AE126" s="919" t="n">
        <f t="shared" si="66"/>
        <v>3.8783661899239784E-2</v>
      </c>
      <c r="AF126" s="919" t="n">
        <f t="shared" si="67"/>
        <v>3.8783661899239784E-2</v>
      </c>
      <c r="AG126" s="919" t="n">
        <f t="shared" si="68"/>
        <v>3.8783661899239784E-2</v>
      </c>
    </row>
    <row r="130">
      <c r="D130" s="893" t="s">
        <v>1711</v>
      </c>
      <c r="E130" s="893"/>
      <c r="F130" s="893"/>
      <c r="G130" s="893"/>
      <c r="H130" s="893"/>
      <c r="I130" s="893"/>
      <c r="J130" s="893"/>
      <c r="K130" s="893"/>
      <c r="L130" s="893"/>
      <c r="M130" s="893"/>
      <c r="N130" s="893"/>
      <c r="O130" s="893"/>
      <c r="P130" s="893"/>
      <c r="Q130" s="893"/>
      <c r="R130" s="893"/>
      <c r="S130" s="893"/>
      <c r="T130" s="893"/>
      <c r="U130" s="893"/>
      <c r="V130" s="893"/>
      <c r="W130" s="893"/>
      <c r="X130" s="893"/>
      <c r="Y130" s="893"/>
      <c r="Z130" s="893"/>
      <c r="AA130" s="893"/>
      <c r="AB130" s="893"/>
      <c r="AC130" s="893"/>
    </row>
    <row r="131">
      <c r="D131" s="1021" t="s">
        <v>1704</v>
      </c>
      <c r="E131" s="170"/>
      <c r="F131" s="314"/>
      <c r="G131" s="314"/>
      <c r="H131" s="314"/>
      <c r="I131" s="314"/>
      <c r="J131" s="314"/>
      <c r="K131" s="314"/>
      <c r="L131" s="314"/>
      <c r="M131" s="314"/>
      <c r="N131" s="314"/>
      <c r="O131" s="314"/>
      <c r="P131" s="314"/>
      <c r="Q131" s="314"/>
      <c r="R131" s="314"/>
      <c r="S131" s="931"/>
      <c r="T131" s="314"/>
      <c r="U131" s="318"/>
      <c r="V131" s="318"/>
      <c r="W131" s="318"/>
      <c r="X131" s="318"/>
      <c r="Y131" s="318"/>
      <c r="Z131" s="318"/>
      <c r="AA131" s="318"/>
      <c r="AB131" s="318"/>
      <c r="AC131" s="234"/>
    </row>
    <row r="132">
      <c r="D132" s="986" t="s">
        <v>515</v>
      </c>
      <c r="E132" s="987"/>
      <c r="F132" s="988"/>
      <c r="G132" s="988" t="n">
        <f>(G114/F114)^4-1</f>
        <v>3.4698380469732282E-2</v>
      </c>
      <c r="H132" s="988" t="n">
        <f t="shared" ref="H132:S132" si="74">(H114/G114)^4-1</f>
        <v>4.9923760445010679E-2</v>
      </c>
      <c r="I132" s="988" t="n">
        <f t="shared" si="74"/>
        <v>4.3205695538489852E-2</v>
      </c>
      <c r="J132" s="988" t="n">
        <f t="shared" si="74"/>
        <v>-0.21111288829196628</v>
      </c>
      <c r="K132" s="988" t="n">
        <f t="shared" si="74"/>
        <v>0.2039893976975653</v>
      </c>
      <c r="L132" s="988" t="n">
        <f t="shared" si="74"/>
        <v>0.10465949131480801</v>
      </c>
      <c r="M132" s="988" t="n">
        <f t="shared" si="74"/>
        <v>1.0558802843273263E-2</v>
      </c>
      <c r="N132" s="988" t="n">
        <f t="shared" si="74"/>
        <v>0.12746550927768152</v>
      </c>
      <c r="O132" s="988" t="n">
        <f t="shared" si="74"/>
        <v>8.7747356366950635E-2</v>
      </c>
      <c r="P132" s="988" t="n">
        <f t="shared" si="74"/>
        <v>9.6215323061816349E-2</v>
      </c>
      <c r="Q132" s="988" t="n">
        <f t="shared" si="74"/>
        <v>5.3721843023527782E-2</v>
      </c>
      <c r="R132" s="988" t="n">
        <f t="shared" si="74"/>
        <v>5.8676051825151676E-2</v>
      </c>
      <c r="S132" s="988" t="n">
        <f t="shared" si="74"/>
        <v>9.3853068788779082E-2</v>
      </c>
      <c r="T132" s="989"/>
      <c r="U132" s="361"/>
      <c r="V132" s="361"/>
      <c r="W132" s="361"/>
      <c r="X132" s="361"/>
      <c r="Y132" s="361"/>
      <c r="Z132" s="361"/>
      <c r="AA132" s="361"/>
      <c r="AB132" s="361"/>
      <c r="AC132" s="479"/>
    </row>
    <row r="133">
      <c r="D133" s="990" t="s">
        <v>789</v>
      </c>
      <c r="E133" s="991"/>
      <c r="F133" s="988"/>
      <c r="G133" s="988" t="n">
        <f t="shared" ref="G133:S133" si="75">(G115/F115)^4-1</f>
        <v>2.4257130985616993E-2</v>
      </c>
      <c r="H133" s="988" t="n">
        <f t="shared" si="75"/>
        <v>6.4229034399477136E-2</v>
      </c>
      <c r="I133" s="988" t="n">
        <f t="shared" si="75"/>
        <v>6.3479192755366398E-2</v>
      </c>
      <c r="J133" s="988" t="n">
        <f t="shared" si="75"/>
        <v>-0.23748829732952048</v>
      </c>
      <c r="K133" s="988" t="n">
        <f t="shared" si="75"/>
        <v>0.20508073180198716</v>
      </c>
      <c r="L133" s="988" t="n">
        <f t="shared" si="75"/>
        <v>0.1611535586248285</v>
      </c>
      <c r="M133" s="988" t="n">
        <f t="shared" si="75"/>
        <v>2.873742311872407E-2</v>
      </c>
      <c r="N133" s="988" t="n">
        <f t="shared" si="75"/>
        <v>0.12186398788851394</v>
      </c>
      <c r="O133" s="988" t="n">
        <f t="shared" si="75"/>
        <v>0.11710776964011727</v>
      </c>
      <c r="P133" s="988" t="n">
        <f t="shared" si="75"/>
        <v>0.13100342179485458</v>
      </c>
      <c r="Q133" s="988" t="n">
        <f t="shared" si="75"/>
        <v>6.8458061444058416E-2</v>
      </c>
      <c r="R133" s="988" t="n">
        <f t="shared" si="75"/>
        <v>4.9374455409313622E-2</v>
      </c>
      <c r="S133" s="988" t="n">
        <f t="shared" si="75"/>
        <v>0.11396407828544985</v>
      </c>
      <c r="T133" s="989"/>
      <c r="U133" s="361"/>
      <c r="V133" s="361"/>
      <c r="W133" s="361"/>
      <c r="X133" s="361"/>
      <c r="Y133" s="361"/>
      <c r="Z133" s="361"/>
      <c r="AA133" s="361"/>
      <c r="AB133" s="361"/>
      <c r="AC133" s="479"/>
    </row>
    <row r="134">
      <c r="D134" s="990" t="s">
        <v>516</v>
      </c>
      <c r="E134" s="991"/>
      <c r="F134" s="988"/>
      <c r="G134" s="988" t="n">
        <f t="shared" ref="G134:S134" si="76">(G116/F116)^4-1</f>
        <v>0.10578312944398705</v>
      </c>
      <c r="H134" s="988" t="n">
        <f t="shared" si="76"/>
        <v>4.1744934553236801E-2</v>
      </c>
      <c r="I134" s="988" t="n">
        <f t="shared" si="76"/>
        <v>2.7986793488743444E-2</v>
      </c>
      <c r="J134" s="988" t="n">
        <f t="shared" si="76"/>
        <v>-0.34970130690663714</v>
      </c>
      <c r="K134" s="988" t="n">
        <f t="shared" si="76"/>
        <v>0.98547836855144699</v>
      </c>
      <c r="L134" s="988" t="n">
        <f t="shared" si="76"/>
        <v>-0.1085469464882084</v>
      </c>
      <c r="M134" s="988" t="n">
        <f t="shared" si="76"/>
        <v>-0.10596654721724863</v>
      </c>
      <c r="N134" s="988" t="n">
        <f t="shared" si="76"/>
        <v>0.32880103280025574</v>
      </c>
      <c r="O134" s="988" t="n">
        <f t="shared" si="76"/>
        <v>3.6044774195732154E-2</v>
      </c>
      <c r="P134" s="988" t="n">
        <f t="shared" si="76"/>
        <v>-6.4550024300153996E-3</v>
      </c>
      <c r="Q134" s="988" t="n">
        <f t="shared" si="76"/>
        <v>4.9154478043828886E-2</v>
      </c>
      <c r="R134" s="988" t="n">
        <f t="shared" si="76"/>
        <v>5.4060298595324685E-2</v>
      </c>
      <c r="S134" s="988" t="n">
        <f t="shared" si="76"/>
        <v>6.2660845264692622E-2</v>
      </c>
      <c r="T134" s="989"/>
      <c r="U134" s="361"/>
      <c r="V134" s="361"/>
      <c r="W134" s="361"/>
      <c r="X134" s="361"/>
      <c r="Y134" s="361"/>
      <c r="Z134" s="361"/>
      <c r="AA134" s="361"/>
      <c r="AB134" s="361"/>
      <c r="AC134" s="479"/>
    </row>
    <row r="135">
      <c r="D135" s="990" t="s">
        <v>517</v>
      </c>
      <c r="E135" s="991"/>
      <c r="F135" s="988"/>
      <c r="G135" s="988" t="n">
        <f t="shared" ref="G135:S135" si="77">(G117/F117)^4-1</f>
        <v>1.7350665401546284E-2</v>
      </c>
      <c r="H135" s="988" t="n">
        <f t="shared" si="77"/>
        <v>5.1903311323329371E-2</v>
      </c>
      <c r="I135" s="988" t="n">
        <f t="shared" si="77"/>
        <v>8.5072603128263369E-2</v>
      </c>
      <c r="J135" s="988" t="n">
        <f t="shared" si="77"/>
        <v>-2.5764424405961162E-2</v>
      </c>
      <c r="K135" s="988" t="n">
        <f t="shared" si="77"/>
        <v>2.6445784830072538E-2</v>
      </c>
      <c r="L135" s="988" t="n">
        <f t="shared" si="77"/>
        <v>-3.4420635784840226E-2</v>
      </c>
      <c r="M135" s="988" t="n">
        <f t="shared" si="77"/>
        <v>1.7423885940878847E-2</v>
      </c>
      <c r="N135" s="988" t="n">
        <f t="shared" si="77"/>
        <v>-3.2403751505907019E-2</v>
      </c>
      <c r="O135" s="988" t="n">
        <f t="shared" si="77"/>
        <v>5.2582897021147934E-2</v>
      </c>
      <c r="P135" s="988" t="n">
        <f t="shared" si="77"/>
        <v>9.6870587526498575E-2</v>
      </c>
      <c r="Q135" s="988" t="n">
        <f t="shared" si="77"/>
        <v>2.8973729785401803E-2</v>
      </c>
      <c r="R135" s="988" t="n">
        <f t="shared" si="77"/>
        <v>0.17714811192574409</v>
      </c>
      <c r="S135" s="988" t="n">
        <f t="shared" si="77"/>
        <v>0.101607744588458</v>
      </c>
      <c r="T135" s="989"/>
      <c r="U135" s="361"/>
      <c r="V135" s="361"/>
      <c r="W135" s="361"/>
      <c r="X135" s="361"/>
      <c r="Y135" s="361"/>
      <c r="Z135" s="361"/>
      <c r="AA135" s="361"/>
      <c r="AB135" s="361"/>
      <c r="AC135" s="479"/>
    </row>
    <row r="136">
      <c r="D136" s="990" t="s">
        <v>518</v>
      </c>
      <c r="E136" s="991"/>
      <c r="F136" s="988"/>
      <c r="G136" s="988" t="n">
        <f t="shared" ref="G136:S136" si="78">(G118/F118)^4-1</f>
        <v>3.4783891285258939E-2</v>
      </c>
      <c r="H136" s="988" t="n">
        <f t="shared" si="78"/>
        <v>1.1995399534317164E-2</v>
      </c>
      <c r="I136" s="988" t="n">
        <f t="shared" si="78"/>
        <v>-1.72401618421828E-2</v>
      </c>
      <c r="J136" s="988" t="n">
        <f t="shared" si="78"/>
        <v>-8.3739764588403598E-2</v>
      </c>
      <c r="K136" s="988" t="n">
        <f t="shared" si="78"/>
        <v>-4.1593591819862108E-2</v>
      </c>
      <c r="L136" s="988" t="n">
        <f t="shared" si="78"/>
        <v>0.10028621896444267</v>
      </c>
      <c r="M136" s="988" t="n">
        <f t="shared" si="78"/>
        <v>1.8865576255239436E-2</v>
      </c>
      <c r="N136" s="988" t="n">
        <f t="shared" si="78"/>
        <v>8.4683729354623427E-2</v>
      </c>
      <c r="O136" s="988" t="n">
        <f t="shared" si="78"/>
        <v>3.3706346430805167E-2</v>
      </c>
      <c r="P136" s="988" t="n">
        <f t="shared" si="78"/>
        <v>4.492129388861188E-2</v>
      </c>
      <c r="Q136" s="988" t="n">
        <f t="shared" si="78"/>
        <v>1.4067779320086293E-2</v>
      </c>
      <c r="R136" s="988" t="n">
        <f t="shared" si="78"/>
        <v>6.6555550049419487E-2</v>
      </c>
      <c r="S136" s="988" t="n">
        <f t="shared" si="78"/>
        <v>4.3795001871779204E-2</v>
      </c>
      <c r="T136" s="989"/>
      <c r="U136" s="361"/>
      <c r="V136" s="361"/>
      <c r="W136" s="361"/>
      <c r="X136" s="361"/>
      <c r="Y136" s="361"/>
      <c r="Z136" s="361"/>
      <c r="AA136" s="361"/>
      <c r="AB136" s="361"/>
      <c r="AC136" s="479"/>
    </row>
    <row r="137">
      <c r="D137" s="986" t="s">
        <v>504</v>
      </c>
      <c r="E137" s="987"/>
      <c r="F137" s="988"/>
      <c r="G137" s="988" t="n">
        <f t="shared" ref="G137:S137" si="79">(G119/F119)^4-1</f>
        <v>2.4257130985616993E-2</v>
      </c>
      <c r="H137" s="988" t="n">
        <f t="shared" si="79"/>
        <v>6.4229034399477136E-2</v>
      </c>
      <c r="I137" s="988" t="n">
        <f t="shared" si="79"/>
        <v>6.3479192755366398E-2</v>
      </c>
      <c r="J137" s="988" t="n">
        <f t="shared" si="79"/>
        <v>-0.23748829732952048</v>
      </c>
      <c r="K137" s="988" t="n">
        <f t="shared" si="79"/>
        <v>0.20508073180198716</v>
      </c>
      <c r="L137" s="988" t="n">
        <f t="shared" si="79"/>
        <v>0.1611535586248285</v>
      </c>
      <c r="M137" s="988" t="n">
        <f t="shared" si="79"/>
        <v>2.873742311872407E-2</v>
      </c>
      <c r="N137" s="988" t="n">
        <f t="shared" si="79"/>
        <v>0.12186398788851394</v>
      </c>
      <c r="O137" s="988" t="n">
        <f t="shared" si="79"/>
        <v>0.11710776964011727</v>
      </c>
      <c r="P137" s="988" t="n">
        <f t="shared" si="79"/>
        <v>0.13100342179485458</v>
      </c>
      <c r="Q137" s="988" t="n">
        <f t="shared" si="79"/>
        <v>6.8458061444058416E-2</v>
      </c>
      <c r="R137" s="988" t="n">
        <f t="shared" si="79"/>
        <v>4.9374455409313622E-2</v>
      </c>
      <c r="S137" s="988" t="n">
        <f t="shared" si="79"/>
        <v>0.11396407828544985</v>
      </c>
      <c r="T137" s="989"/>
      <c r="U137" s="361"/>
      <c r="V137" s="361"/>
      <c r="W137" s="361"/>
      <c r="X137" s="361"/>
      <c r="Y137" s="361"/>
      <c r="Z137" s="361"/>
      <c r="AA137" s="361"/>
      <c r="AB137" s="361"/>
      <c r="AC137" s="479"/>
    </row>
    <row r="138">
      <c r="D138" s="986" t="s">
        <v>505</v>
      </c>
      <c r="E138" s="991"/>
      <c r="F138" s="988"/>
      <c r="G138" s="988" t="n">
        <f t="shared" ref="G138:S138" si="80">(G120/F120)^4-1</f>
        <v>4.5002423223402754E-2</v>
      </c>
      <c r="H138" s="988" t="n">
        <f t="shared" si="80"/>
        <v>3.8323064342955293E-2</v>
      </c>
      <c r="I138" s="988" t="n">
        <f t="shared" si="80"/>
        <v>-4.8032396760868568E-2</v>
      </c>
      <c r="J138" s="988" t="n">
        <f t="shared" si="80"/>
        <v>-0.33300498256979416</v>
      </c>
      <c r="K138" s="988" t="n">
        <f t="shared" si="80"/>
        <v>0.47798765988551417</v>
      </c>
      <c r="L138" s="988" t="n">
        <f t="shared" si="80"/>
        <v>5.5987082820652123E-2</v>
      </c>
      <c r="M138" s="988" t="n">
        <f t="shared" si="80"/>
        <v>0.15819874984710092</v>
      </c>
      <c r="N138" s="988" t="n">
        <f t="shared" si="80"/>
        <v>0.1928451879925992</v>
      </c>
      <c r="O138" s="988" t="n">
        <f t="shared" si="80"/>
        <v>8.7145430326741824E-2</v>
      </c>
      <c r="P138" s="988" t="n">
        <f t="shared" si="80"/>
        <v>9.5040522503139657E-2</v>
      </c>
      <c r="Q138" s="988" t="n">
        <f t="shared" si="80"/>
        <v>8.9242780231497676E-2</v>
      </c>
      <c r="R138" s="988" t="n">
        <f t="shared" si="80"/>
        <v>9.481178927373124E-2</v>
      </c>
      <c r="S138" s="988" t="n">
        <f t="shared" si="80"/>
        <v>6.6821460633025076E-2</v>
      </c>
      <c r="T138" s="989"/>
      <c r="U138" s="361"/>
      <c r="V138" s="361"/>
      <c r="W138" s="361"/>
      <c r="X138" s="361"/>
      <c r="Y138" s="361"/>
      <c r="Z138" s="361"/>
      <c r="AA138" s="361"/>
      <c r="AB138" s="361"/>
      <c r="AC138" s="479"/>
    </row>
    <row r="139">
      <c r="D139" s="992" t="s">
        <v>519</v>
      </c>
      <c r="E139" s="993"/>
      <c r="F139" s="994"/>
      <c r="G139" s="994" t="n">
        <f t="shared" ref="G139:S139" si="81">(G121/F121)^4-1</f>
        <v>2.1539346032199758E-2</v>
      </c>
      <c r="H139" s="994" t="n">
        <f t="shared" si="81"/>
        <v>0.11472501548972591</v>
      </c>
      <c r="I139" s="994" t="n">
        <f t="shared" si="81"/>
        <v>-0.35009057164746982</v>
      </c>
      <c r="J139" s="994" t="n">
        <f t="shared" si="81"/>
        <v>-0.28413788741165624</v>
      </c>
      <c r="K139" s="994" t="n">
        <f t="shared" si="81"/>
        <v>1.667649037274042</v>
      </c>
      <c r="L139" s="994" t="n">
        <f t="shared" si="81"/>
        <v>-0.17136450639292922</v>
      </c>
      <c r="M139" s="994" t="n">
        <f t="shared" si="81"/>
        <v>0.49346165457827729</v>
      </c>
      <c r="N139" s="994" t="n">
        <f t="shared" si="81"/>
        <v>0.56301012914725668</v>
      </c>
      <c r="O139" s="994" t="n">
        <f t="shared" si="81"/>
        <v>4.1681341019436546E-2</v>
      </c>
      <c r="P139" s="994" t="n">
        <f t="shared" si="81"/>
        <v>1.8883812263239985E-2</v>
      </c>
      <c r="Q139" s="994" t="n">
        <f t="shared" si="81"/>
        <v>-1.7080068525602621E-2</v>
      </c>
      <c r="R139" s="994" t="n">
        <f t="shared" si="81"/>
        <v>0.18639186970056576</v>
      </c>
      <c r="S139" s="994" t="n">
        <f t="shared" si="81"/>
        <v>2.2720498509915421E-2</v>
      </c>
      <c r="T139" s="995"/>
      <c r="U139" s="295"/>
      <c r="V139" s="295"/>
      <c r="W139" s="295"/>
      <c r="X139" s="295"/>
      <c r="Y139" s="295"/>
      <c r="Z139" s="295"/>
      <c r="AA139" s="295"/>
      <c r="AB139" s="295"/>
      <c r="AC139" s="296"/>
    </row>
    <row r="142">
      <c r="D142" s="893" t="s">
        <v>1712</v>
      </c>
      <c r="E142" s="893"/>
      <c r="F142" s="893"/>
      <c r="G142" s="893"/>
      <c r="H142" s="893"/>
      <c r="I142" s="893"/>
      <c r="J142" s="893"/>
      <c r="K142" s="893"/>
      <c r="L142" s="893"/>
      <c r="M142" s="893"/>
      <c r="N142" s="893"/>
      <c r="O142" s="893"/>
      <c r="P142" s="893"/>
      <c r="Q142" s="894"/>
      <c r="R142" s="894"/>
      <c r="S142" s="894"/>
      <c r="T142" s="894"/>
      <c r="U142" s="893"/>
      <c r="V142" s="893"/>
      <c r="W142" s="893"/>
      <c r="X142" s="893"/>
      <c r="Y142" s="893"/>
      <c r="Z142" s="893"/>
      <c r="AA142" s="893"/>
      <c r="AB142" s="893"/>
      <c r="AC142" s="893"/>
    </row>
    <row r="143">
      <c r="D143" s="735" t="s">
        <v>900</v>
      </c>
      <c r="E143" s="890"/>
      <c r="F143" s="179" t="n">
        <v>2019</v>
      </c>
      <c r="G143" s="235"/>
      <c r="H143" s="236"/>
      <c r="I143" s="179" t="n">
        <v>2020</v>
      </c>
      <c r="J143" s="235"/>
      <c r="K143" s="235"/>
      <c r="L143" s="236"/>
      <c r="M143" s="179" t="n">
        <v>2021</v>
      </c>
      <c r="N143" s="235"/>
      <c r="O143" s="235"/>
      <c r="P143" s="235"/>
      <c r="Q143" s="179" t="n">
        <v>2022</v>
      </c>
      <c r="R143" s="180"/>
      <c r="S143" s="180"/>
      <c r="T143" s="236"/>
      <c r="U143" s="328"/>
      <c r="V143" s="632" t="n">
        <v>2023</v>
      </c>
      <c r="W143" s="625"/>
      <c r="X143" s="285"/>
      <c r="Y143" s="232" t="n">
        <v>2024</v>
      </c>
      <c r="Z143" s="318"/>
      <c r="AA143" s="318"/>
      <c r="AB143" s="234"/>
      <c r="AC143" s="272" t="n">
        <v>2025</v>
      </c>
    </row>
    <row r="144">
      <c r="D144" s="891"/>
      <c r="E144" s="892"/>
      <c r="F144" s="195" t="s">
        <v>284</v>
      </c>
      <c r="G144" s="191" t="s">
        <v>238</v>
      </c>
      <c r="H144" s="192" t="s">
        <v>282</v>
      </c>
      <c r="I144" s="195" t="s">
        <v>283</v>
      </c>
      <c r="J144" s="191" t="s">
        <v>284</v>
      </c>
      <c r="K144" s="191" t="s">
        <v>238</v>
      </c>
      <c r="L144" s="192" t="s">
        <v>282</v>
      </c>
      <c r="M144" s="195" t="s">
        <v>283</v>
      </c>
      <c r="N144" s="191" t="s">
        <v>284</v>
      </c>
      <c r="O144" s="191" t="s">
        <v>238</v>
      </c>
      <c r="P144" s="191" t="s">
        <v>282</v>
      </c>
      <c r="Q144" s="195" t="s">
        <v>283</v>
      </c>
      <c r="R144" s="191" t="s">
        <v>284</v>
      </c>
      <c r="S144" s="191" t="s">
        <v>238</v>
      </c>
      <c r="T144" s="192" t="s">
        <v>282</v>
      </c>
      <c r="U144" s="192" t="s">
        <v>283</v>
      </c>
      <c r="V144" s="312" t="s">
        <v>284</v>
      </c>
      <c r="W144" s="295" t="s">
        <v>238</v>
      </c>
      <c r="X144" s="296" t="s">
        <v>282</v>
      </c>
      <c r="Y144" s="294" t="s">
        <v>283</v>
      </c>
      <c r="Z144" s="292" t="s">
        <v>284</v>
      </c>
      <c r="AA144" s="295" t="s">
        <v>238</v>
      </c>
      <c r="AB144" s="295" t="s">
        <v>282</v>
      </c>
      <c r="AC144" s="1019" t="s">
        <v>283</v>
      </c>
    </row>
    <row r="145">
      <c r="D145" s="996" t="s">
        <v>503</v>
      </c>
      <c r="E145" s="997"/>
      <c r="F145" s="998" t="n">
        <f>F147+F149</f>
        <v>14660.3</v>
      </c>
      <c r="G145" s="999" t="n">
        <f t="shared" ref="G145:P145" si="82">G147+G149</f>
        <v>14748</v>
      </c>
      <c r="H145" s="999" t="n">
        <f t="shared" si="82"/>
        <v>14896.1</v>
      </c>
      <c r="I145" s="999" t="n">
        <f t="shared" si="82"/>
        <v>5492.6</v>
      </c>
      <c r="J145" s="999" t="n">
        <f t="shared" si="82"/>
        <v>14127</v>
      </c>
      <c r="K145" s="999" t="n">
        <f t="shared" si="82"/>
        <v>14803.099999999999</v>
      </c>
      <c r="L145" s="999" t="n">
        <f t="shared" si="82"/>
        <v>15014.2</v>
      </c>
      <c r="M145" s="999" t="n">
        <f t="shared" si="82"/>
        <v>15152.900000000001</v>
      </c>
      <c r="N145" s="999" t="n">
        <f t="shared" si="82"/>
        <v>15654.4</v>
      </c>
      <c r="O145" s="999" t="n">
        <f t="shared" si="82"/>
        <v>15799.3</v>
      </c>
      <c r="P145" s="999" t="n">
        <f t="shared" si="82"/>
        <v>15983.8</v>
      </c>
      <c r="Q145" s="999" t="n">
        <f>Q147+Q149</f>
        <v>16571.400000000001</v>
      </c>
      <c r="R145" s="999" t="n">
        <f t="shared" ref="R145:S145" si="83">R147+R149</f>
        <v>16848</v>
      </c>
      <c r="S145" s="999" t="n">
        <f t="shared" si="83"/>
        <v>17094.3</v>
      </c>
      <c r="T145" s="1000" t="n">
        <f>S145*(1+T157)^(1/4)</f>
        <v>17246.177635198121</v>
      </c>
      <c r="U145" s="922" t="n">
        <f t="shared" ref="U145:AC145" si="84">T145*(1+U157)^(1/4)</f>
        <v>17444.385818439194</v>
      </c>
      <c r="V145" s="922" t="n">
        <f t="shared" si="84"/>
        <v>17898.051397152754</v>
      </c>
      <c r="W145" s="957" t="n">
        <f t="shared" si="84"/>
        <v>18160.197704019985</v>
      </c>
      <c r="X145" s="957" t="n">
        <f t="shared" si="84"/>
        <v>18414.671436052067</v>
      </c>
      <c r="Y145" s="957" t="n">
        <f t="shared" si="84"/>
        <v>18612.191054884857</v>
      </c>
      <c r="Z145" s="957" t="n">
        <f t="shared" si="84"/>
        <v>18776.266116743969</v>
      </c>
      <c r="AA145" s="957" t="n">
        <f t="shared" si="84"/>
        <v>18942.505238171965</v>
      </c>
      <c r="AB145" s="957" t="n">
        <f t="shared" si="84"/>
        <v>19106.777032719157</v>
      </c>
      <c r="AC145" s="1040" t="n">
        <f t="shared" si="84"/>
        <v>19264.851747591816</v>
      </c>
    </row>
    <row r="146">
      <c r="D146" s="986"/>
      <c r="E146" s="1001"/>
      <c r="F146" s="1002"/>
      <c r="G146" s="1003"/>
      <c r="H146" s="1003"/>
      <c r="I146" s="1003"/>
      <c r="J146" s="1003"/>
      <c r="K146" s="1003"/>
      <c r="L146" s="1003"/>
      <c r="M146" s="1003"/>
      <c r="N146" s="1003"/>
      <c r="O146" s="1003"/>
      <c r="P146" s="1003"/>
      <c r="Q146" s="1003"/>
      <c r="R146" s="1003"/>
      <c r="S146" s="1003"/>
      <c r="T146" s="1004"/>
      <c r="U146" s="923"/>
      <c r="V146" s="923"/>
      <c r="W146" s="1039"/>
      <c r="X146" s="1039"/>
      <c r="Y146" s="1039"/>
      <c r="Z146" s="1039"/>
      <c r="AA146" s="1039"/>
      <c r="AB146" s="1039"/>
      <c r="AC146" s="847"/>
    </row>
    <row r="147">
      <c r="D147" s="1005" t="s">
        <v>504</v>
      </c>
      <c r="E147" s="1006"/>
      <c r="F147" s="1002" t="n">
        <v>9274.9</v>
      </c>
      <c r="G147" s="1003" t="n">
        <v>9311.2999999999993</v>
      </c>
      <c r="H147" s="1003" t="n">
        <v>9422.5</v>
      </c>
      <c r="I147" s="1003" t="n">
        <v>0</v>
      </c>
      <c r="J147" s="1003" t="n">
        <v>8908.7999999999993</v>
      </c>
      <c r="K147" s="1003" t="n">
        <v>9343.2999999999993</v>
      </c>
      <c r="L147" s="1003" t="n">
        <v>9546</v>
      </c>
      <c r="M147" s="1003" t="n">
        <v>9702.2000000000007</v>
      </c>
      <c r="N147" s="1003" t="n">
        <v>9950.4</v>
      </c>
      <c r="O147" s="1003" t="n">
        <v>10175.1</v>
      </c>
      <c r="P147" s="1003" t="n">
        <v>10336.6</v>
      </c>
      <c r="Q147" s="1003" t="n">
        <v>10995.9</v>
      </c>
      <c r="R147" s="1003" t="n">
        <v>11172.6</v>
      </c>
      <c r="S147" s="1003" t="n">
        <v>11320.4</v>
      </c>
      <c r="T147" s="1004" t="n">
        <f>S147*(1+T159)^(1/4)</f>
        <v>11373.110955021564</v>
      </c>
      <c r="U147" s="923" t="n">
        <f t="shared" ref="U147:AC147" si="85">T147*(1+U159)^(1/4)</f>
        <v>11502.546740603819</v>
      </c>
      <c r="V147" s="923" t="n">
        <f t="shared" si="85"/>
        <v>11603.98294516328</v>
      </c>
      <c r="W147" s="1039" t="n">
        <f t="shared" si="85"/>
        <v>11762.514380776343</v>
      </c>
      <c r="X147" s="1039" t="n">
        <f t="shared" si="85"/>
        <v>11920.248675292671</v>
      </c>
      <c r="Y147" s="1039" t="n">
        <f t="shared" si="85"/>
        <v>12057.556229205178</v>
      </c>
      <c r="Z147" s="1039" t="n">
        <f t="shared" si="85"/>
        <v>12182.807024029578</v>
      </c>
      <c r="AA147" s="1039" t="n">
        <f t="shared" si="85"/>
        <v>12308.257104128161</v>
      </c>
      <c r="AB147" s="1039" t="n">
        <f t="shared" si="85"/>
        <v>12434.504325323478</v>
      </c>
      <c r="AC147" s="847" t="n">
        <f t="shared" si="85"/>
        <v>12556.367270486755</v>
      </c>
    </row>
    <row r="148">
      <c r="D148" s="1005"/>
      <c r="E148" s="1006"/>
      <c r="F148" s="1002"/>
      <c r="G148" s="1003"/>
      <c r="H148" s="1003"/>
      <c r="I148" s="1003"/>
      <c r="J148" s="1003"/>
      <c r="K148" s="1003"/>
      <c r="L148" s="1003"/>
      <c r="M148" s="1003"/>
      <c r="N148" s="1003"/>
      <c r="O148" s="1003"/>
      <c r="P148" s="1003"/>
      <c r="Q148" s="1003"/>
      <c r="R148" s="1003"/>
      <c r="S148" s="1003"/>
      <c r="T148" s="1004"/>
      <c r="U148" s="923"/>
      <c r="V148" s="923"/>
      <c r="W148" s="1039"/>
      <c r="X148" s="1039"/>
      <c r="Y148" s="1039"/>
      <c r="Z148" s="1039"/>
      <c r="AA148" s="1039"/>
      <c r="AB148" s="1039"/>
      <c r="AC148" s="847"/>
    </row>
    <row r="149">
      <c r="D149" s="1005" t="s">
        <v>899</v>
      </c>
      <c r="E149" s="1006"/>
      <c r="F149" s="1002" t="n">
        <v>5385.4</v>
      </c>
      <c r="G149" s="1003" t="n">
        <v>5436.7</v>
      </c>
      <c r="H149" s="1003" t="n">
        <v>5473.6</v>
      </c>
      <c r="I149" s="1003" t="n">
        <v>5492.6</v>
      </c>
      <c r="J149" s="1003" t="n">
        <v>5218.2</v>
      </c>
      <c r="K149" s="1003" t="n">
        <v>5459.8</v>
      </c>
      <c r="L149" s="1003" t="n">
        <v>5468.2</v>
      </c>
      <c r="M149" s="1003" t="n">
        <v>5450.7</v>
      </c>
      <c r="N149" s="1003" t="n">
        <v>5704</v>
      </c>
      <c r="O149" s="1003" t="n">
        <v>5624.2</v>
      </c>
      <c r="P149" s="1003" t="n">
        <v>5647.2</v>
      </c>
      <c r="Q149" s="1003" t="n">
        <v>5575.5</v>
      </c>
      <c r="R149" s="1003" t="n">
        <v>5675.4</v>
      </c>
      <c r="S149" s="1003" t="n">
        <v>5773.9</v>
      </c>
      <c r="T149" s="1004" t="n">
        <f t="shared" ref="T149:AC149" si="86">S149*(1+T161)^(1/4)</f>
        <v>5871.2959399720803</v>
      </c>
      <c r="U149" s="923" t="n">
        <f t="shared" si="86"/>
        <v>5940.0008592036174</v>
      </c>
      <c r="V149" s="923" t="n">
        <f t="shared" si="86"/>
        <v>6284.8688476367752</v>
      </c>
      <c r="W149" s="1039" t="n">
        <f t="shared" si="86"/>
        <v>6387.9262264840791</v>
      </c>
      <c r="X149" s="1039" t="n">
        <f t="shared" si="86"/>
        <v>6484.266643953998</v>
      </c>
      <c r="Y149" s="1039" t="n">
        <f t="shared" si="86"/>
        <v>6544.7192963504622</v>
      </c>
      <c r="Z149" s="1039" t="n">
        <f t="shared" si="86"/>
        <v>6584.1574552948223</v>
      </c>
      <c r="AA149" s="1039" t="n">
        <f t="shared" si="86"/>
        <v>6625.5147460612907</v>
      </c>
      <c r="AB149" s="1039" t="n">
        <f t="shared" si="86"/>
        <v>6664.1852522768058</v>
      </c>
      <c r="AC149" s="847" t="n">
        <f t="shared" si="86"/>
        <v>6701.0325832613171</v>
      </c>
    </row>
    <row r="150">
      <c r="D150" s="1005"/>
      <c r="E150" s="1006"/>
      <c r="F150" s="1002"/>
      <c r="G150" s="1003"/>
      <c r="H150" s="1003"/>
      <c r="I150" s="1003"/>
      <c r="J150" s="1003"/>
      <c r="K150" s="1003"/>
      <c r="L150" s="1003"/>
      <c r="M150" s="1003"/>
      <c r="N150" s="1003"/>
      <c r="O150" s="1003"/>
      <c r="P150" s="1003"/>
      <c r="Q150" s="1003"/>
      <c r="R150" s="1003"/>
      <c r="S150" s="1003"/>
      <c r="T150" s="1004"/>
      <c r="U150" s="923"/>
      <c r="V150" s="923"/>
      <c r="W150" s="1039"/>
      <c r="X150" s="1039"/>
      <c r="Y150" s="1039"/>
      <c r="Z150" s="1039"/>
      <c r="AA150" s="1039"/>
      <c r="AB150" s="1039"/>
      <c r="AC150" s="847"/>
    </row>
    <row r="151">
      <c r="D151" s="1007" t="s">
        <v>505</v>
      </c>
      <c r="E151" s="1006"/>
      <c r="F151" s="1008"/>
      <c r="G151" s="1006"/>
      <c r="H151" s="1003"/>
      <c r="I151" s="1003"/>
      <c r="J151" s="1003"/>
      <c r="K151" s="1003"/>
      <c r="L151" s="1003"/>
      <c r="M151" s="1003" t="n">
        <v>15041</v>
      </c>
      <c r="N151" s="1003" t="n">
        <v>15551</v>
      </c>
      <c r="O151" s="1003" t="n">
        <v>15824</v>
      </c>
      <c r="P151" s="1003" t="n">
        <v>16056</v>
      </c>
      <c r="Q151" s="1003" t="n">
        <v>16690.7</v>
      </c>
      <c r="R151" s="1003" t="n">
        <v>16993</v>
      </c>
      <c r="S151" s="1003" t="n">
        <v>17251.3</v>
      </c>
      <c r="T151" s="1004" t="n">
        <f t="shared" ref="T151:AC151" si="87">S151*(1+T163)^(1/4)</f>
        <v>17455.058221938471</v>
      </c>
      <c r="U151" s="923" t="n">
        <f t="shared" si="87"/>
        <v>17798.064340722922</v>
      </c>
      <c r="V151" s="923" t="n">
        <f t="shared" si="87"/>
        <v>17984.514914465846</v>
      </c>
      <c r="W151" s="1039" t="n">
        <f t="shared" si="87"/>
        <v>18143.627271172623</v>
      </c>
      <c r="X151" s="1039" t="n">
        <f t="shared" si="87"/>
        <v>18275.401410843253</v>
      </c>
      <c r="Y151" s="1039" t="n">
        <f t="shared" si="87"/>
        <v>18420.942997942162</v>
      </c>
      <c r="Z151" s="1039" t="n">
        <f t="shared" si="87"/>
        <v>18564.124451196225</v>
      </c>
      <c r="AA151" s="1039" t="n">
        <f t="shared" si="87"/>
        <v>18741.72452302097</v>
      </c>
      <c r="AB151" s="1039" t="n">
        <f t="shared" si="87"/>
        <v>18945.482744959441</v>
      </c>
      <c r="AC151" s="847" t="n">
        <f t="shared" si="87"/>
        <v>19153.371201126396</v>
      </c>
    </row>
    <row r="152">
      <c r="D152" s="1007"/>
      <c r="E152" s="1006"/>
      <c r="F152" s="1008"/>
      <c r="G152" s="1006"/>
      <c r="H152" s="1003"/>
      <c r="I152" s="1003"/>
      <c r="J152" s="1003"/>
      <c r="K152" s="1003"/>
      <c r="L152" s="1003"/>
      <c r="M152" s="1003"/>
      <c r="N152" s="1003"/>
      <c r="O152" s="1003"/>
      <c r="P152" s="1003"/>
      <c r="Q152" s="1003"/>
      <c r="R152" s="1003"/>
      <c r="S152" s="1003"/>
      <c r="T152" s="1004"/>
      <c r="U152" s="923"/>
      <c r="V152" s="923"/>
      <c r="W152" s="1039"/>
      <c r="X152" s="1039"/>
      <c r="Y152" s="1039"/>
      <c r="Z152" s="1039"/>
      <c r="AA152" s="1039"/>
      <c r="AB152" s="1039"/>
      <c r="AC152" s="847"/>
    </row>
    <row r="153">
      <c r="C153" s="63"/>
      <c r="D153" s="1009" t="s">
        <v>511</v>
      </c>
      <c r="E153" s="1010"/>
      <c r="F153" s="1011"/>
      <c r="G153" s="1010"/>
      <c r="H153" s="1012"/>
      <c r="I153" s="1012"/>
      <c r="J153" s="1012"/>
      <c r="K153" s="1012"/>
      <c r="L153" s="1012"/>
      <c r="M153" s="1012" t="n">
        <v>1874</v>
      </c>
      <c r="N153" s="1012" t="n">
        <v>2307</v>
      </c>
      <c r="O153" s="1012" t="n">
        <v>2443</v>
      </c>
      <c r="P153" s="1012" t="n">
        <v>2460</v>
      </c>
      <c r="Q153" s="1012" t="n">
        <v>2329.5</v>
      </c>
      <c r="R153" s="1012" t="n">
        <v>2420.1999999999998</v>
      </c>
      <c r="S153" s="1012" t="n">
        <v>2468.6999999999998</v>
      </c>
      <c r="T153" s="1013" t="n">
        <f t="shared" ref="T153:AC153" si="88">S153*(1+T165)^(1/4)</f>
        <v>2389.5105397148677</v>
      </c>
      <c r="U153" s="924" t="n">
        <f t="shared" si="88"/>
        <v>2259.2685336048876</v>
      </c>
      <c r="V153" s="924" t="n">
        <f t="shared" si="88"/>
        <v>2102.1465885947041</v>
      </c>
      <c r="W153" s="861" t="n">
        <f t="shared" si="88"/>
        <v>2070.1420570264759</v>
      </c>
      <c r="X153" s="861" t="n">
        <f t="shared" si="88"/>
        <v>2020.5398676171071</v>
      </c>
      <c r="Y153" s="861" t="n">
        <f t="shared" si="88"/>
        <v>2029.5320773930746</v>
      </c>
      <c r="Z153" s="861" t="n">
        <f t="shared" si="88"/>
        <v>2045.8727596741337</v>
      </c>
      <c r="AA153" s="861" t="n">
        <f t="shared" si="88"/>
        <v>2066.1777494908347</v>
      </c>
      <c r="AB153" s="861" t="n">
        <f t="shared" si="88"/>
        <v>2127.9629327902235</v>
      </c>
      <c r="AC153" s="862" t="n">
        <f t="shared" si="88"/>
        <v>2208.9895112016284</v>
      </c>
      <c r="AD153" s="63"/>
    </row>
    <row r="154" ht="14.9" customHeight="1">
      <c r="C154" s="63"/>
      <c r="D154" s="247"/>
      <c r="E154" s="629"/>
      <c r="F154" s="629"/>
      <c r="G154" s="629"/>
      <c r="H154" s="971"/>
      <c r="I154" s="971"/>
      <c r="J154" s="971"/>
      <c r="K154" s="971"/>
      <c r="L154" s="971"/>
      <c r="M154" s="971"/>
      <c r="N154" s="971"/>
      <c r="O154" s="971"/>
      <c r="P154" s="971"/>
      <c r="Q154" s="971"/>
      <c r="R154" s="971"/>
      <c r="S154" s="971"/>
      <c r="T154" s="971"/>
      <c r="U154" s="971"/>
      <c r="V154" s="971"/>
      <c r="W154" s="971"/>
      <c r="X154" s="971"/>
      <c r="Y154" s="971"/>
      <c r="Z154" s="971"/>
      <c r="AA154" s="971"/>
      <c r="AB154" s="971"/>
      <c r="AC154" s="971"/>
      <c r="AD154" s="63"/>
    </row>
    <row r="155">
      <c r="C155" s="63"/>
      <c r="D155" s="735" t="s">
        <v>900</v>
      </c>
      <c r="E155" s="890"/>
      <c r="F155" s="179" t="n">
        <v>2019</v>
      </c>
      <c r="G155" s="235"/>
      <c r="H155" s="236"/>
      <c r="I155" s="179" t="n">
        <v>2020</v>
      </c>
      <c r="J155" s="235"/>
      <c r="K155" s="235"/>
      <c r="L155" s="236"/>
      <c r="M155" s="179" t="n">
        <v>2021</v>
      </c>
      <c r="N155" s="235"/>
      <c r="O155" s="235"/>
      <c r="P155" s="180"/>
      <c r="Q155" s="179" t="n">
        <v>2022</v>
      </c>
      <c r="R155" s="180"/>
      <c r="S155" s="180"/>
      <c r="T155" s="236"/>
      <c r="U155" s="328"/>
      <c r="V155" s="632" t="n">
        <v>2023</v>
      </c>
      <c r="W155" s="625"/>
      <c r="X155" s="285"/>
      <c r="Y155" s="232" t="n">
        <v>2024</v>
      </c>
      <c r="Z155" s="318"/>
      <c r="AA155" s="318"/>
      <c r="AB155" s="234"/>
      <c r="AC155" s="272" t="n">
        <v>2025</v>
      </c>
      <c r="AD155" s="63"/>
    </row>
    <row r="156">
      <c r="C156" s="63"/>
      <c r="D156" s="891"/>
      <c r="E156" s="892"/>
      <c r="F156" s="195" t="s">
        <v>284</v>
      </c>
      <c r="G156" s="191" t="s">
        <v>238</v>
      </c>
      <c r="H156" s="192" t="s">
        <v>282</v>
      </c>
      <c r="I156" s="195" t="s">
        <v>283</v>
      </c>
      <c r="J156" s="191" t="s">
        <v>284</v>
      </c>
      <c r="K156" s="191" t="s">
        <v>238</v>
      </c>
      <c r="L156" s="192" t="s">
        <v>282</v>
      </c>
      <c r="M156" s="195" t="s">
        <v>283</v>
      </c>
      <c r="N156" s="191" t="s">
        <v>284</v>
      </c>
      <c r="O156" s="191" t="s">
        <v>238</v>
      </c>
      <c r="P156" s="191" t="s">
        <v>282</v>
      </c>
      <c r="Q156" s="195" t="s">
        <v>283</v>
      </c>
      <c r="R156" s="191" t="s">
        <v>284</v>
      </c>
      <c r="S156" s="191" t="s">
        <v>238</v>
      </c>
      <c r="T156" s="192" t="s">
        <v>282</v>
      </c>
      <c r="U156" s="192" t="s">
        <v>283</v>
      </c>
      <c r="V156" s="312" t="s">
        <v>284</v>
      </c>
      <c r="W156" s="295" t="s">
        <v>238</v>
      </c>
      <c r="X156" s="296" t="s">
        <v>282</v>
      </c>
      <c r="Y156" s="294" t="s">
        <v>283</v>
      </c>
      <c r="Z156" s="292" t="s">
        <v>284</v>
      </c>
      <c r="AA156" s="295" t="s">
        <v>238</v>
      </c>
      <c r="AB156" s="295" t="s">
        <v>282</v>
      </c>
      <c r="AC156" s="1019" t="s">
        <v>283</v>
      </c>
      <c r="AD156" s="63"/>
    </row>
    <row r="157" ht="27.65" customHeight="1">
      <c r="C157" s="63"/>
      <c r="D157" s="996" t="s">
        <v>503</v>
      </c>
      <c r="E157" s="997"/>
      <c r="F157" s="1014"/>
      <c r="G157" s="1015" t="e">
        <f t="shared" ref="G157:AC157" si="89">(G96/F96)^4-1</f>
        <v>#DIV/0!</v>
      </c>
      <c r="H157" s="1015" t="e">
        <f t="shared" si="89"/>
        <v>#DIV/0!</v>
      </c>
      <c r="I157" s="1015" t="e">
        <f t="shared" si="89"/>
        <v>#DIV/0!</v>
      </c>
      <c r="J157" s="1015" t="n">
        <f t="shared" si="89"/>
        <v>-0.21070155504838917</v>
      </c>
      <c r="K157" s="1015" t="n">
        <f t="shared" si="89"/>
        <v>0.20409656990320446</v>
      </c>
      <c r="L157" s="1015" t="n">
        <f t="shared" si="89"/>
        <v>0.10445079655049061</v>
      </c>
      <c r="M157" s="1015" t="n">
        <f t="shared" si="89"/>
        <v>1.0038022914703681E-2</v>
      </c>
      <c r="N157" s="1015" t="n">
        <f t="shared" si="89"/>
        <v>0.12746591651095995</v>
      </c>
      <c r="O157" s="1015" t="n">
        <f t="shared" si="89"/>
        <v>8.7536504987418162E-2</v>
      </c>
      <c r="P157" s="1015" t="n">
        <f t="shared" si="89"/>
        <v>9.6257802203331799E-2</v>
      </c>
      <c r="Q157" s="1015" t="n">
        <f t="shared" si="89"/>
        <v>5.3130466022335732E-2</v>
      </c>
      <c r="R157" s="1015" t="n">
        <f t="shared" si="89"/>
        <v>5.8700506146537323E-2</v>
      </c>
      <c r="S157" s="1015" t="n">
        <f t="shared" si="89"/>
        <v>9.398280632424294E-2</v>
      </c>
      <c r="T157" s="1016" t="n">
        <f t="shared" si="89"/>
        <v>3.6015216844350384E-2</v>
      </c>
      <c r="U157" s="925" t="n">
        <f t="shared" si="89"/>
        <v>4.6770111369924594E-2</v>
      </c>
      <c r="V157" s="925" t="n">
        <f t="shared" si="89"/>
        <v>0.10815438646887898</v>
      </c>
      <c r="W157" s="852" t="n">
        <f t="shared" si="89"/>
        <v>5.9886316608233736E-2</v>
      </c>
      <c r="X157" s="852" t="n">
        <f t="shared" si="89"/>
        <v>5.7240054728939782E-2</v>
      </c>
      <c r="Y157" s="852" t="n">
        <f t="shared" si="89"/>
        <v>4.3600095836367592E-2</v>
      </c>
      <c r="Z157" s="852" t="n">
        <f t="shared" si="89"/>
        <v>3.5730868295082985E-2</v>
      </c>
      <c r="AA157" s="852" t="n">
        <f t="shared" si="89"/>
        <v>3.5887843350856929E-2</v>
      </c>
      <c r="AB157" s="852" t="n">
        <f t="shared" si="89"/>
        <v>3.5142353560449591E-2</v>
      </c>
      <c r="AC157" s="853" t="n">
        <f t="shared" si="89"/>
        <v>3.3505857894001512E-2</v>
      </c>
      <c r="AD157" s="63"/>
    </row>
    <row r="158" ht="27.65" customHeight="1">
      <c r="C158" s="63"/>
      <c r="D158" s="986"/>
      <c r="E158" s="1001"/>
      <c r="F158" s="967"/>
      <c r="G158" s="988"/>
      <c r="H158" s="988"/>
      <c r="I158" s="988"/>
      <c r="J158" s="988"/>
      <c r="K158" s="988"/>
      <c r="L158" s="988"/>
      <c r="M158" s="988"/>
      <c r="N158" s="988"/>
      <c r="O158" s="988"/>
      <c r="P158" s="988"/>
      <c r="Q158" s="988"/>
      <c r="R158" s="988"/>
      <c r="S158" s="988"/>
      <c r="T158" s="1017"/>
      <c r="U158" s="926"/>
      <c r="V158" s="926"/>
      <c r="W158" s="919"/>
      <c r="X158" s="919"/>
      <c r="Y158" s="919"/>
      <c r="Z158" s="919"/>
      <c r="AA158" s="919"/>
      <c r="AB158" s="919"/>
      <c r="AC158" s="854"/>
      <c r="AD158" s="63"/>
    </row>
    <row r="159" ht="27.65" customHeight="1">
      <c r="C159" s="63"/>
      <c r="D159" s="1005" t="s">
        <v>504</v>
      </c>
      <c r="E159" s="1006"/>
      <c r="F159" s="967"/>
      <c r="G159" s="988" t="e">
        <f t="shared" ref="G159:AC159" si="90">(G97/F97)^4-1</f>
        <v>#DIV/0!</v>
      </c>
      <c r="H159" s="988" t="e">
        <f t="shared" si="90"/>
        <v>#DIV/0!</v>
      </c>
      <c r="I159" s="988" t="e">
        <f t="shared" si="90"/>
        <v>#DIV/0!</v>
      </c>
      <c r="J159" s="988" t="n">
        <f t="shared" si="90"/>
        <v>-0.23688314079507089</v>
      </c>
      <c r="K159" s="988" t="n">
        <f t="shared" si="90"/>
        <v>0.20520050761606656</v>
      </c>
      <c r="L159" s="988" t="n">
        <f t="shared" si="90"/>
        <v>0.16094955415161705</v>
      </c>
      <c r="M159" s="988" t="n">
        <f t="shared" si="90"/>
        <v>2.7883833548878467E-2</v>
      </c>
      <c r="N159" s="988" t="n">
        <f t="shared" si="90"/>
        <v>0.12185900162885499</v>
      </c>
      <c r="O159" s="988" t="n">
        <f t="shared" si="90"/>
        <v>0.11675899119493027</v>
      </c>
      <c r="P159" s="988" t="n">
        <f t="shared" si="90"/>
        <v>0.13115208751063179</v>
      </c>
      <c r="Q159" s="988" t="n">
        <f t="shared" si="90"/>
        <v>6.7554374316260324E-2</v>
      </c>
      <c r="R159" s="988" t="n">
        <f t="shared" si="90"/>
        <v>4.9399992962044781E-2</v>
      </c>
      <c r="S159" s="988" t="n">
        <f t="shared" si="90"/>
        <v>0.11419164362440171</v>
      </c>
      <c r="T159" s="1017" t="n">
        <f t="shared" si="90"/>
        <v>1.8755610983373527E-2</v>
      </c>
      <c r="U159" s="926" t="n">
        <f t="shared" si="90"/>
        <v>4.6306497741153141E-2</v>
      </c>
      <c r="V159" s="926" t="n">
        <f t="shared" si="90"/>
        <v>3.5743700464633932E-2</v>
      </c>
      <c r="W159" s="919" t="n">
        <f t="shared" si="90"/>
        <v>5.5777353897908499E-2</v>
      </c>
      <c r="X159" s="919" t="n">
        <f t="shared" si="90"/>
        <v>5.4728284731995203E-2</v>
      </c>
      <c r="Y159" s="919" t="n">
        <f t="shared" si="90"/>
        <v>4.68776336185317E-2</v>
      </c>
      <c r="Z159" s="919" t="n">
        <f t="shared" si="90"/>
        <v>4.2202898268900668E-2</v>
      </c>
      <c r="AA159" s="919" t="n">
        <f t="shared" si="90"/>
        <v>4.1829805803689446E-2</v>
      </c>
      <c r="AB159" s="919" t="n">
        <f t="shared" si="90"/>
        <v>4.1664042288244163E-2</v>
      </c>
      <c r="AC159" s="854" t="n">
        <f t="shared" si="90"/>
        <v>3.9781604844907115E-2</v>
      </c>
      <c r="AD159" s="63"/>
    </row>
    <row r="160" ht="27.65" customHeight="1">
      <c r="C160" s="63"/>
      <c r="D160" s="1005"/>
      <c r="E160" s="1006"/>
      <c r="F160" s="967"/>
      <c r="G160" s="988"/>
      <c r="H160" s="988"/>
      <c r="I160" s="988"/>
      <c r="J160" s="988"/>
      <c r="K160" s="988"/>
      <c r="L160" s="988"/>
      <c r="M160" s="988"/>
      <c r="N160" s="988"/>
      <c r="O160" s="988"/>
      <c r="P160" s="988"/>
      <c r="Q160" s="988"/>
      <c r="R160" s="988"/>
      <c r="S160" s="988"/>
      <c r="T160" s="1017"/>
      <c r="U160" s="926"/>
      <c r="V160" s="926"/>
      <c r="W160" s="919"/>
      <c r="X160" s="919"/>
      <c r="Y160" s="919"/>
      <c r="Z160" s="919"/>
      <c r="AA160" s="919"/>
      <c r="AB160" s="919"/>
      <c r="AC160" s="854"/>
      <c r="AD160" s="63"/>
    </row>
    <row r="161">
      <c r="C161" s="63"/>
      <c r="D161" s="1005" t="s">
        <v>899</v>
      </c>
      <c r="E161" s="1006"/>
      <c r="F161" s="967"/>
      <c r="G161" s="988" t="e">
        <f t="shared" ref="G161:AC161" si="91">(G98/F98)^4-1</f>
        <v>#DIV/0!</v>
      </c>
      <c r="H161" s="988" t="e">
        <f t="shared" si="91"/>
        <v>#DIV/0!</v>
      </c>
      <c r="I161" s="988" t="e">
        <f t="shared" si="91"/>
        <v>#DIV/0!</v>
      </c>
      <c r="J161" s="988" t="n">
        <f t="shared" si="91"/>
        <v>-0.16336002849894693</v>
      </c>
      <c r="K161" s="988" t="n">
        <f t="shared" si="91"/>
        <v>0.20221386896849047</v>
      </c>
      <c r="L161" s="988" t="n">
        <f t="shared" si="91"/>
        <v>1.2745999464862878E-2</v>
      </c>
      <c r="M161" s="988" t="n">
        <f t="shared" si="91"/>
        <v>-2.0933426342402583E-2</v>
      </c>
      <c r="N161" s="988" t="n">
        <f t="shared" si="91"/>
        <v>0.13754934573019617</v>
      </c>
      <c r="O161" s="988" t="n">
        <f t="shared" si="91"/>
        <v>3.6864487370476651E-2</v>
      </c>
      <c r="P161" s="988" t="n">
        <f t="shared" si="91"/>
        <v>3.4953421847994104E-2</v>
      </c>
      <c r="Q161" s="988" t="n">
        <f t="shared" si="91"/>
        <v>2.6732902126662683E-2</v>
      </c>
      <c r="R161" s="988" t="n">
        <f t="shared" si="91"/>
        <v>7.630767003118466E-2</v>
      </c>
      <c r="S161" s="988" t="n">
        <f t="shared" si="91"/>
        <v>5.7060383532544501E-2</v>
      </c>
      <c r="T161" s="1017" t="n">
        <f t="shared" si="91"/>
        <v>6.919976262663563E-2</v>
      </c>
      <c r="U161" s="926" t="n">
        <f t="shared" si="91"/>
        <v>4.7635353812047754E-2</v>
      </c>
      <c r="V161" s="926" t="n">
        <f t="shared" si="91"/>
        <v>0.25325326844262142</v>
      </c>
      <c r="W161" s="919" t="n">
        <f t="shared" si="91"/>
        <v>6.7221805983130212E-2</v>
      </c>
      <c r="X161" s="919" t="n">
        <f t="shared" si="91"/>
        <v>6.1705077578776413E-2</v>
      </c>
      <c r="Y161" s="919" t="n">
        <f t="shared" si="91"/>
        <v>3.7816653895769159E-2</v>
      </c>
      <c r="Z161" s="919" t="n">
        <f t="shared" si="91"/>
        <v>2.4322553809932312E-2</v>
      </c>
      <c r="AA161" s="919" t="n">
        <f t="shared" si="91"/>
        <v>2.5363059005292676E-2</v>
      </c>
      <c r="AB161" s="919" t="n">
        <f t="shared" si="91"/>
        <v>2.3551608368691967E-2</v>
      </c>
      <c r="AC161" s="854" t="n">
        <f t="shared" si="91"/>
        <v>2.2300737251676583E-2</v>
      </c>
      <c r="AD161" s="63"/>
    </row>
    <row r="162">
      <c r="C162" s="63"/>
      <c r="D162" s="1005"/>
      <c r="E162" s="1006"/>
      <c r="F162" s="967"/>
      <c r="G162" s="988"/>
      <c r="H162" s="988"/>
      <c r="I162" s="988"/>
      <c r="J162" s="988"/>
      <c r="K162" s="988"/>
      <c r="L162" s="988"/>
      <c r="M162" s="988"/>
      <c r="N162" s="988"/>
      <c r="O162" s="988"/>
      <c r="P162" s="988"/>
      <c r="Q162" s="988"/>
      <c r="R162" s="988"/>
      <c r="S162" s="988"/>
      <c r="T162" s="1017"/>
      <c r="U162" s="926"/>
      <c r="V162" s="926"/>
      <c r="W162" s="919"/>
      <c r="X162" s="919"/>
      <c r="Y162" s="919"/>
      <c r="Z162" s="919"/>
      <c r="AA162" s="919"/>
      <c r="AB162" s="919"/>
      <c r="AC162" s="854"/>
      <c r="AD162" s="63"/>
    </row>
    <row r="163">
      <c r="C163" s="63"/>
      <c r="D163" s="1007" t="s">
        <v>505</v>
      </c>
      <c r="E163" s="1006"/>
      <c r="F163" s="967"/>
      <c r="G163" s="988"/>
      <c r="H163" s="988"/>
      <c r="I163" s="988"/>
      <c r="J163" s="988"/>
      <c r="K163" s="988"/>
      <c r="L163" s="988"/>
      <c r="M163" s="988"/>
      <c r="N163" s="988" t="n">
        <f t="shared" ref="N163:AC163" si="92">(N99/M99)^4-1</f>
        <v>0.1928451879925992</v>
      </c>
      <c r="O163" s="988" t="n">
        <f t="shared" si="92"/>
        <v>8.7145430326741824E-2</v>
      </c>
      <c r="P163" s="988" t="n">
        <f t="shared" si="92"/>
        <v>9.5040522503139657E-2</v>
      </c>
      <c r="Q163" s="988" t="n">
        <f t="shared" si="92"/>
        <v>8.9242780231497676E-2</v>
      </c>
      <c r="R163" s="988" t="n">
        <f t="shared" si="92"/>
        <v>9.481178927373124E-2</v>
      </c>
      <c r="S163" s="988" t="n">
        <f t="shared" si="92"/>
        <v>6.6821460633025076E-2</v>
      </c>
      <c r="T163" s="1017" t="n">
        <f t="shared" si="92"/>
        <v>4.8088357104759449E-2</v>
      </c>
      <c r="U163" s="926" t="n">
        <f t="shared" si="92"/>
        <v>8.0950689022084577E-2</v>
      </c>
      <c r="V163" s="926" t="n">
        <f t="shared" si="92"/>
        <v>4.2566638549292213E-2</v>
      </c>
      <c r="W163" s="919" t="n">
        <f t="shared" si="92"/>
        <v>3.58611581585071E-2</v>
      </c>
      <c r="X163" s="919" t="n">
        <f t="shared" si="92"/>
        <v>2.9369360741057893E-2</v>
      </c>
      <c r="Y163" s="919" t="n">
        <f t="shared" si="92"/>
        <v>3.2237744758009335E-2</v>
      </c>
      <c r="Z163" s="919" t="n">
        <f t="shared" si="92"/>
        <v>3.1455391126937293E-2</v>
      </c>
      <c r="AA163" s="919" t="n">
        <f t="shared" si="92"/>
        <v>3.8820031410361722E-2</v>
      </c>
      <c r="AB163" s="919" t="n">
        <f t="shared" si="92"/>
        <v>4.4201958177369161E-2</v>
      </c>
      <c r="AC163" s="854" t="n">
        <f t="shared" si="92"/>
        <v>4.4619668645542676E-2</v>
      </c>
      <c r="AD163" s="63"/>
    </row>
    <row r="164">
      <c r="C164" s="63"/>
      <c r="D164" s="1007"/>
      <c r="E164" s="1006"/>
      <c r="F164" s="967"/>
      <c r="G164" s="988"/>
      <c r="H164" s="988"/>
      <c r="I164" s="988"/>
      <c r="J164" s="988"/>
      <c r="K164" s="988"/>
      <c r="L164" s="988"/>
      <c r="M164" s="988"/>
      <c r="N164" s="988"/>
      <c r="O164" s="988"/>
      <c r="P164" s="988"/>
      <c r="Q164" s="988"/>
      <c r="R164" s="988"/>
      <c r="S164" s="988"/>
      <c r="T164" s="1017"/>
      <c r="U164" s="926"/>
      <c r="V164" s="926"/>
      <c r="W164" s="919"/>
      <c r="X164" s="919"/>
      <c r="Y164" s="919"/>
      <c r="Z164" s="919"/>
      <c r="AA164" s="919"/>
      <c r="AB164" s="919"/>
      <c r="AC164" s="854"/>
      <c r="AD164" s="63"/>
    </row>
    <row r="165">
      <c r="D165" s="1009" t="s">
        <v>511</v>
      </c>
      <c r="E165" s="1010"/>
      <c r="F165" s="968"/>
      <c r="G165" s="994"/>
      <c r="H165" s="994"/>
      <c r="I165" s="994"/>
      <c r="J165" s="994"/>
      <c r="K165" s="994"/>
      <c r="L165" s="994"/>
      <c r="M165" s="994"/>
      <c r="N165" s="994" t="n">
        <f t="shared" ref="N165:AC165" si="93">(N100/M100)^4-1</f>
        <v>0.56301012914725668</v>
      </c>
      <c r="O165" s="994" t="n">
        <f t="shared" si="93"/>
        <v>4.1681341019436546E-2</v>
      </c>
      <c r="P165" s="994" t="n">
        <f t="shared" si="93"/>
        <v>1.8883812263239985E-2</v>
      </c>
      <c r="Q165" s="994" t="n">
        <f t="shared" si="93"/>
        <v>-1.7080068525602621E-2</v>
      </c>
      <c r="R165" s="994" t="n">
        <f t="shared" si="93"/>
        <v>0.18639186970056576</v>
      </c>
      <c r="S165" s="994" t="n">
        <f t="shared" si="93"/>
        <v>2.2720498509915421E-2</v>
      </c>
      <c r="T165" s="1018" t="n">
        <f t="shared" si="93"/>
        <v>-0.12226678397343893</v>
      </c>
      <c r="U165" s="927" t="n">
        <f t="shared" si="93"/>
        <v>-0.20083655061109373</v>
      </c>
      <c r="V165" s="927" t="n">
        <f t="shared" si="93"/>
        <v>-0.25048457555050185</v>
      </c>
      <c r="W165" s="855" t="n">
        <f t="shared" si="93"/>
        <v>-5.9522077539718499E-2</v>
      </c>
      <c r="X165" s="855" t="n">
        <f t="shared" si="93"/>
        <v>-9.2453049791576647E-2</v>
      </c>
      <c r="Y165" s="855" t="n">
        <f t="shared" si="93"/>
        <v>1.7920787625758772E-2</v>
      </c>
      <c r="Z165" s="855" t="n">
        <f t="shared" si="93"/>
        <v>3.2596859644131282E-2</v>
      </c>
      <c r="AA165" s="855" t="n">
        <f t="shared" si="93"/>
        <v>4.0294355332935572E-2</v>
      </c>
      <c r="AB165" s="855" t="n">
        <f t="shared" si="93"/>
        <v>0.12508546294334977</v>
      </c>
      <c r="AC165" s="856" t="n">
        <f t="shared" si="93"/>
        <v>0.16123035601060676</v>
      </c>
    </row>
    <row r="166">
      <c r="D166" s="247"/>
      <c r="E166" s="629"/>
      <c r="G166" s="629"/>
      <c r="H166" s="971"/>
      <c r="I166" s="971"/>
      <c r="J166" s="971"/>
      <c r="K166" s="971"/>
      <c r="L166" s="971"/>
      <c r="M166" s="971"/>
      <c r="N166" s="971"/>
      <c r="O166" s="971"/>
      <c r="P166" s="971"/>
      <c r="Q166" s="971"/>
      <c r="R166" s="971"/>
      <c r="S166" s="971"/>
      <c r="T166" s="971"/>
      <c r="U166" s="971"/>
      <c r="V166" s="971"/>
      <c r="W166" s="971"/>
      <c r="X166" s="971"/>
      <c r="Y166" s="971"/>
      <c r="Z166" s="971"/>
      <c r="AA166" s="971"/>
      <c r="AB166" s="971"/>
      <c r="AC166" s="971"/>
    </row>
    <row r="167" ht="14.9" customHeight="1"/>
    <row r="168" ht="14.9" customHeight="1"/>
    <row r="169" ht="14.9" customHeight="1"/>
  </sheetData>
  <mergeCells count="43">
    <mergeCell ref="D106:E106"/>
    <mergeCell ref="Y94:AB94"/>
    <mergeCell ref="D104:E105"/>
    <mergeCell ref="D155:E156"/>
    <mergeCell ref="F155:H155"/>
    <mergeCell ref="I155:L155"/>
    <mergeCell ref="M155:P155"/>
    <mergeCell ref="I143:L143"/>
    <mergeCell ref="M143:P143"/>
    <mergeCell ref="Q143:T143"/>
    <mergeCell ref="Q155:T155"/>
    <mergeCell ref="F143:H143"/>
    <mergeCell ref="Q104:T104"/>
    <mergeCell ref="Y155:AB155"/>
    <mergeCell ref="M104:P104"/>
    <mergeCell ref="F104:H104"/>
    <mergeCell ref="F5:V5"/>
    <mergeCell ref="AC6:AF6"/>
    <mergeCell ref="W5:AG5"/>
    <mergeCell ref="AC94:AF94"/>
    <mergeCell ref="AC104:AF104"/>
    <mergeCell ref="Y104:AB104"/>
    <mergeCell ref="O61:V61"/>
    <mergeCell ref="P62:S62"/>
    <mergeCell ref="Q6:T6"/>
    <mergeCell ref="Q94:T94"/>
    <mergeCell ref="M94:P94"/>
    <mergeCell ref="D143:E144"/>
    <mergeCell ref="I104:L104"/>
    <mergeCell ref="D1:AC1"/>
    <mergeCell ref="D2:AC3"/>
    <mergeCell ref="Y143:AB143"/>
    <mergeCell ref="D130:AC130"/>
    <mergeCell ref="D142:AC142"/>
    <mergeCell ref="Y6:AB6"/>
    <mergeCell ref="D94:E95"/>
    <mergeCell ref="F94:H94"/>
    <mergeCell ref="F6:H6"/>
    <mergeCell ref="I6:L6"/>
    <mergeCell ref="D5:E7"/>
    <mergeCell ref="M6:P6"/>
    <mergeCell ref="D36:F36"/>
    <mergeCell ref="I94:L94"/>
  </mergeCells>
  <pageMargins left="0.7" right="0.7" top="0.75" bottom="0.75" header="0.3" footer="0.3"/>
  <pageSetup orientation="portrait"/>
  <drawing r:id="rId1"/>
  <legacyDrawing r:id="rIdvml"/>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A37" zoomScale="91" zoomScaleNormal="91" workbookViewId="0">
      <pane xSplit="3" ySplit="3" topLeftCell="I55" activePane="bottomRight" state="frozen"/>
      <selection activeCell="A37" sqref="A37"/>
      <selection pane="topRight" activeCell="D37" sqref="D37"/>
      <selection pane="bottomLeft" activeCell="A40" sqref="A40"/>
      <selection pane="bottomRight" activeCell="S61" sqref="S61"/>
    </sheetView>
  </sheetViews>
  <sheetFormatPr defaultRowHeight="15.0" baseColWidth="10"/>
  <cols>
    <col min="2" max="2" width="26.453125" hidden="0" customWidth="1"/>
    <col min="3" max="3" width="13.1796875" hidden="0" customWidth="1"/>
    <col min="20" max="20" width="11.54296875" hidden="0" customWidth="1"/>
    <col min="21" max="21" width="11.54296875" hidden="0" customWidth="1"/>
    <col min="22" max="22" width="11.54296875" hidden="0" customWidth="1"/>
    <col min="23" max="23" width="11.54296875" hidden="0" customWidth="1"/>
    <col min="24" max="24" width="11.54296875" hidden="0" customWidth="1"/>
    <col min="25" max="25" width="11.54296875" hidden="0" customWidth="1"/>
    <col min="26" max="26" width="11.54296875" hidden="0" customWidth="1"/>
    <col min="27" max="27" width="11.54296875" hidden="0" customWidth="1"/>
    <col min="28" max="28" width="11.54296875" hidden="0" customWidth="1"/>
    <col min="29" max="29" width="11.54296875" hidden="0" customWidth="1"/>
    <col min="30" max="30" width="12.1796875" hidden="0" customWidth="1"/>
    <col min="31" max="31" width="12.1796875" hidden="0" customWidth="1"/>
    <col min="32" max="32" width="12.1796875" hidden="0" customWidth="1"/>
  </cols>
  <sheetData>
    <row r="1">
      <c r="B1" s="224" t="s">
        <v>1713</v>
      </c>
      <c r="C1" s="224"/>
      <c r="D1" s="224"/>
      <c r="E1" s="224"/>
      <c r="F1" s="224"/>
      <c r="G1" s="224"/>
      <c r="H1" s="224"/>
      <c r="I1" s="224"/>
      <c r="J1" s="224"/>
      <c r="K1" s="224"/>
      <c r="L1" s="224"/>
      <c r="M1" s="224"/>
      <c r="N1" s="224"/>
      <c r="O1" s="224"/>
      <c r="P1" s="224"/>
      <c r="Q1" s="224"/>
      <c r="R1" s="224"/>
      <c r="S1" s="224"/>
      <c r="T1" s="224"/>
      <c r="U1" s="224"/>
      <c r="V1" s="224"/>
      <c r="W1" s="224"/>
      <c r="X1" s="224"/>
      <c r="Y1" s="224"/>
      <c r="Z1" s="224"/>
      <c r="AA1" s="224"/>
      <c r="AB1" s="224"/>
      <c r="AC1" s="224"/>
    </row>
    <row r="2">
      <c r="B2" s="268" t="s">
        <v>1714</v>
      </c>
      <c r="C2" s="268"/>
      <c r="D2" s="268"/>
      <c r="E2" s="268"/>
      <c r="F2" s="268"/>
      <c r="G2" s="268"/>
      <c r="H2" s="268"/>
      <c r="I2" s="268"/>
      <c r="J2" s="268"/>
      <c r="K2" s="268"/>
      <c r="L2" s="268"/>
      <c r="M2" s="268"/>
      <c r="N2" s="268"/>
      <c r="O2" s="268"/>
      <c r="P2" s="268"/>
      <c r="Q2" s="268"/>
      <c r="R2" s="268"/>
      <c r="S2" s="268"/>
      <c r="T2" s="268"/>
      <c r="U2" s="268"/>
      <c r="V2" s="268"/>
      <c r="W2" s="268"/>
      <c r="X2" s="268"/>
      <c r="Y2" s="268"/>
      <c r="Z2" s="268"/>
      <c r="AA2" s="268"/>
      <c r="AB2" s="268"/>
      <c r="AC2" s="268"/>
    </row>
    <row r="3">
      <c r="B3" s="268"/>
      <c r="C3" s="268"/>
      <c r="D3" s="268"/>
      <c r="E3" s="268"/>
      <c r="F3" s="268"/>
      <c r="G3" s="268"/>
      <c r="H3" s="268"/>
      <c r="I3" s="268"/>
      <c r="J3" s="268"/>
      <c r="K3" s="268"/>
      <c r="L3" s="268"/>
      <c r="M3" s="268"/>
      <c r="N3" s="268"/>
      <c r="O3" s="268"/>
      <c r="P3" s="268"/>
      <c r="Q3" s="268"/>
      <c r="R3" s="268"/>
      <c r="S3" s="268"/>
      <c r="T3" s="268"/>
      <c r="U3" s="268"/>
      <c r="V3" s="268"/>
      <c r="W3" s="268"/>
      <c r="X3" s="268"/>
      <c r="Y3" s="268"/>
      <c r="Z3" s="268"/>
      <c r="AA3" s="268"/>
      <c r="AB3" s="268"/>
      <c r="AC3" s="268"/>
    </row>
    <row r="4">
      <c r="B4" s="268"/>
      <c r="C4" s="268"/>
      <c r="D4" s="268"/>
      <c r="E4" s="268"/>
      <c r="F4" s="268"/>
      <c r="G4" s="268"/>
      <c r="H4" s="268"/>
      <c r="I4" s="268"/>
      <c r="J4" s="268"/>
      <c r="K4" s="268"/>
      <c r="L4" s="268"/>
      <c r="M4" s="268"/>
      <c r="N4" s="268"/>
      <c r="O4" s="268"/>
      <c r="P4" s="268"/>
      <c r="Q4" s="268"/>
      <c r="R4" s="268"/>
      <c r="S4" s="268"/>
      <c r="T4" s="268"/>
      <c r="U4" s="268"/>
      <c r="V4" s="268"/>
      <c r="W4" s="268"/>
      <c r="X4" s="268"/>
      <c r="Y4" s="268"/>
      <c r="Z4" s="268"/>
      <c r="AA4" s="268"/>
      <c r="AB4" s="268"/>
      <c r="AC4" s="268"/>
    </row>
    <row r="5">
      <c r="B5" s="268"/>
      <c r="C5" s="268"/>
      <c r="D5" s="268"/>
      <c r="E5" s="268"/>
      <c r="F5" s="268"/>
      <c r="G5" s="268"/>
      <c r="H5" s="268"/>
      <c r="I5" s="268"/>
      <c r="J5" s="268"/>
      <c r="K5" s="268"/>
      <c r="L5" s="268"/>
      <c r="M5" s="268"/>
      <c r="N5" s="268"/>
      <c r="O5" s="268"/>
      <c r="P5" s="268"/>
      <c r="Q5" s="268"/>
      <c r="R5" s="268"/>
      <c r="S5" s="268"/>
      <c r="T5" s="268"/>
      <c r="U5" s="268"/>
      <c r="V5" s="268"/>
      <c r="W5" s="268"/>
      <c r="X5" s="268"/>
      <c r="Y5" s="268"/>
      <c r="Z5" s="268"/>
      <c r="AA5" s="268"/>
      <c r="AB5" s="268"/>
      <c r="AC5" s="268"/>
    </row>
    <row r="6">
      <c r="B6" s="63"/>
      <c r="C6" s="1057"/>
      <c r="D6" s="1055"/>
      <c r="E6" s="1055"/>
      <c r="F6" s="1055"/>
      <c r="G6" s="1055"/>
      <c r="H6" s="1055"/>
      <c r="I6" s="1055"/>
      <c r="J6" s="1055"/>
      <c r="K6" s="1055"/>
      <c r="L6" s="1055"/>
      <c r="M6" s="1055"/>
      <c r="N6" s="1055"/>
      <c r="O6" s="1055"/>
      <c r="P6" s="1055"/>
      <c r="Q6" s="1055"/>
      <c r="R6" s="1055"/>
      <c r="S6" s="1055"/>
      <c r="T6" s="1055"/>
      <c r="U6" s="1055"/>
      <c r="V6" s="1055"/>
      <c r="W6" s="1055"/>
      <c r="X6" s="1055"/>
      <c r="Y6" s="1055"/>
      <c r="Z6" s="1055"/>
      <c r="AA6" s="1055"/>
      <c r="AB6" s="1055"/>
      <c r="AC6" s="1055"/>
      <c r="AD6" s="1055"/>
      <c r="AE6" s="1055"/>
      <c r="AF6" s="1055"/>
    </row>
    <row r="7" ht="14.5" customHeight="1">
      <c r="B7" s="1052" t="s">
        <v>1739</v>
      </c>
      <c r="C7" s="1052"/>
      <c r="D7" s="1052"/>
      <c r="E7" s="1052"/>
      <c r="F7" s="1052"/>
      <c r="G7" s="268"/>
      <c r="H7" s="268"/>
      <c r="I7" s="268"/>
      <c r="J7" s="268"/>
      <c r="K7" s="268"/>
      <c r="L7" s="268"/>
      <c r="M7" s="268"/>
      <c r="N7" s="268"/>
      <c r="O7" s="268"/>
      <c r="P7" s="268"/>
      <c r="Q7" s="268"/>
      <c r="R7" s="268"/>
      <c r="S7" s="268"/>
      <c r="T7" s="737"/>
      <c r="U7" s="737"/>
      <c r="V7" s="268"/>
      <c r="W7" s="268"/>
      <c r="X7" s="268"/>
      <c r="Y7" s="268"/>
      <c r="Z7" s="268"/>
      <c r="AA7" s="268"/>
      <c r="AB7" s="268"/>
      <c r="AC7" s="268"/>
    </row>
    <row r="8">
      <c r="B8" s="226" t="s">
        <v>1728</v>
      </c>
      <c r="C8" s="227"/>
      <c r="D8" s="230" t="s">
        <v>280</v>
      </c>
      <c r="E8" s="242"/>
      <c r="F8" s="242"/>
      <c r="G8" s="242"/>
      <c r="H8" s="242"/>
      <c r="I8" s="242"/>
      <c r="J8" s="242"/>
      <c r="K8" s="242"/>
      <c r="L8" s="242"/>
      <c r="M8" s="242"/>
      <c r="N8" s="242"/>
      <c r="O8" s="242"/>
      <c r="P8" s="242"/>
      <c r="Q8" s="242"/>
      <c r="R8" s="242"/>
      <c r="S8" s="242"/>
      <c r="T8" s="242"/>
      <c r="U8" s="242"/>
      <c r="V8" s="242"/>
      <c r="W8" s="240" t="s">
        <v>1799</v>
      </c>
      <c r="X8" s="240"/>
      <c r="Y8" s="240"/>
      <c r="Z8" s="240"/>
      <c r="AA8" s="240"/>
      <c r="AB8" s="240"/>
      <c r="AC8" s="240"/>
      <c r="AD8" s="240"/>
      <c r="AE8" s="240"/>
      <c r="AF8" s="359"/>
    </row>
    <row r="9">
      <c r="B9" s="228"/>
      <c r="C9" s="229"/>
      <c r="D9" s="195" t="n">
        <v>2018</v>
      </c>
      <c r="E9" s="195" t="n">
        <v>2019</v>
      </c>
      <c r="F9" s="191"/>
      <c r="G9" s="191"/>
      <c r="H9" s="192"/>
      <c r="I9" s="195" t="n">
        <v>2020</v>
      </c>
      <c r="J9" s="191"/>
      <c r="K9" s="191"/>
      <c r="L9" s="191"/>
      <c r="M9" s="195" t="n">
        <v>2021</v>
      </c>
      <c r="N9" s="191"/>
      <c r="O9" s="191"/>
      <c r="P9" s="191"/>
      <c r="Q9" s="325" t="n">
        <v>2022</v>
      </c>
      <c r="R9" s="708"/>
      <c r="S9" s="632"/>
      <c r="T9" s="328"/>
      <c r="U9" s="260"/>
      <c r="V9" s="632" t="n">
        <v>2023</v>
      </c>
      <c r="W9" s="317"/>
      <c r="X9" s="317"/>
      <c r="Y9" s="232" t="n">
        <v>2024</v>
      </c>
      <c r="Z9" s="233"/>
      <c r="AA9" s="233"/>
      <c r="AB9" s="234"/>
      <c r="AC9" s="232" t="n">
        <v>2025</v>
      </c>
      <c r="AD9" s="233"/>
      <c r="AE9" s="233"/>
      <c r="AF9" s="234"/>
    </row>
    <row r="10">
      <c r="B10" s="230"/>
      <c r="C10" s="231"/>
      <c r="D10" s="195" t="s">
        <v>282</v>
      </c>
      <c r="E10" s="195" t="s">
        <v>283</v>
      </c>
      <c r="F10" s="191" t="s">
        <v>284</v>
      </c>
      <c r="G10" s="191" t="s">
        <v>238</v>
      </c>
      <c r="H10" s="192" t="s">
        <v>282</v>
      </c>
      <c r="I10" s="191" t="s">
        <v>283</v>
      </c>
      <c r="J10" s="191" t="s">
        <v>284</v>
      </c>
      <c r="K10" s="191" t="s">
        <v>238</v>
      </c>
      <c r="L10" s="191" t="s">
        <v>282</v>
      </c>
      <c r="M10" s="195" t="s">
        <v>283</v>
      </c>
      <c r="N10" s="191" t="s">
        <v>284</v>
      </c>
      <c r="O10" s="191" t="s">
        <v>238</v>
      </c>
      <c r="P10" s="191" t="s">
        <v>282</v>
      </c>
      <c r="Q10" s="195" t="s">
        <v>283</v>
      </c>
      <c r="R10" s="191" t="s">
        <v>284</v>
      </c>
      <c r="S10" s="191" t="s">
        <v>238</v>
      </c>
      <c r="T10" s="192" t="s">
        <v>282</v>
      </c>
      <c r="U10" s="195" t="s">
        <v>283</v>
      </c>
      <c r="V10" s="191" t="s">
        <v>284</v>
      </c>
      <c r="W10" s="361" t="s">
        <v>238</v>
      </c>
      <c r="X10" s="361" t="s">
        <v>282</v>
      </c>
      <c r="Y10" s="480" t="s">
        <v>283</v>
      </c>
      <c r="Z10" s="370" t="s">
        <v>284</v>
      </c>
      <c r="AA10" s="361" t="s">
        <v>238</v>
      </c>
      <c r="AB10" s="479" t="s">
        <v>282</v>
      </c>
      <c r="AC10" s="1019" t="s">
        <v>283</v>
      </c>
      <c r="AD10" s="361" t="s">
        <v>284</v>
      </c>
      <c r="AE10" s="361" t="s">
        <v>238</v>
      </c>
      <c r="AF10" s="479" t="s">
        <v>282</v>
      </c>
    </row>
    <row r="11">
      <c r="B11" s="1053" t="s">
        <v>1738</v>
      </c>
      <c r="C11" s="729"/>
      <c r="D11" s="729"/>
      <c r="E11" s="729"/>
      <c r="F11" s="729"/>
      <c r="G11" s="729"/>
      <c r="H11" s="729"/>
      <c r="I11" s="729"/>
      <c r="J11" s="729"/>
      <c r="K11" s="729"/>
      <c r="L11" s="729"/>
      <c r="M11" s="729"/>
      <c r="N11" s="729"/>
      <c r="O11" s="729"/>
      <c r="P11" s="729"/>
      <c r="Q11" s="729"/>
      <c r="R11" s="729"/>
      <c r="S11" s="729"/>
      <c r="T11" s="729"/>
      <c r="U11" s="729"/>
      <c r="V11" s="729"/>
      <c r="W11" s="729"/>
      <c r="X11" s="729"/>
      <c r="Y11" s="729"/>
      <c r="Z11" s="729"/>
      <c r="AA11" s="729"/>
      <c r="AB11" s="729"/>
      <c r="AC11" s="729"/>
      <c r="AD11" s="729"/>
      <c r="AE11" s="729"/>
      <c r="AF11" s="1054"/>
    </row>
    <row r="12">
      <c r="B12" s="1067" t="s">
        <v>1717</v>
      </c>
      <c r="C12" s="1068"/>
      <c r="D12" s="1062" t="n">
        <f t="shared" ref="D12:S12" si="0">D45</f>
        <v>1.5156509117148609E-2</v>
      </c>
      <c r="E12" s="1062" t="n">
        <f t="shared" si="0"/>
        <v>8.3593342288621475E-3</v>
      </c>
      <c r="F12" s="1062" t="n">
        <f t="shared" si="0"/>
        <v>2.4734353401225873E-2</v>
      </c>
      <c r="G12" s="1062" t="n">
        <f t="shared" si="0"/>
        <v>1.0490970472330163E-2</v>
      </c>
      <c r="H12" s="1062" t="n">
        <f t="shared" si="0"/>
        <v>1.4569048707785859E-2</v>
      </c>
      <c r="I12" s="1062" t="n">
        <f t="shared" si="0"/>
        <v>1.4662498774455912E-2</v>
      </c>
      <c r="J12" s="1062" t="n">
        <f t="shared" si="0"/>
        <v>-1.794085945788193E-2</v>
      </c>
      <c r="K12" s="1062" t="n">
        <f t="shared" si="0"/>
        <v>3.3775526155126689E-2</v>
      </c>
      <c r="L12" s="1062" t="n">
        <f t="shared" si="0"/>
        <v>1.6442937470855457E-2</v>
      </c>
      <c r="M12" s="1062" t="n">
        <f t="shared" si="0"/>
        <v>4.5025943450949013E-2</v>
      </c>
      <c r="N12" s="1062" t="n">
        <f t="shared" si="0"/>
        <v>6.444180274366329E-2</v>
      </c>
      <c r="O12" s="1062" t="n">
        <f t="shared" si="0"/>
        <v>5.5998846943190017E-2</v>
      </c>
      <c r="P12" s="1062" t="n">
        <f t="shared" si="0"/>
        <v>6.1859650545573519E-2</v>
      </c>
      <c r="Q12" s="1062" t="n">
        <f t="shared" si="0"/>
        <v>7.4784916271317448E-2</v>
      </c>
      <c r="R12" s="1062" t="n">
        <f t="shared" si="0"/>
        <v>7.2922192171477107E-2</v>
      </c>
      <c r="S12" s="1062" t="n">
        <f t="shared" si="0"/>
        <v>4.3177876601944165E-2</v>
      </c>
      <c r="T12" s="1087" t="n">
        <f>T45</f>
        <v>3.7424183382891885E-2</v>
      </c>
      <c r="U12" s="1062" t="n">
        <f>U45+U13</f>
        <v>4.1098370643803284E-2</v>
      </c>
      <c r="V12" s="1062" t="n">
        <f t="shared" ref="V12:AF12" si="1">V45+V13</f>
        <v>2.5185688988090593E-2</v>
      </c>
      <c r="W12" s="1062" t="n">
        <f t="shared" si="1"/>
        <v>3.0035379555409136E-2</v>
      </c>
      <c r="X12" s="1062" t="n">
        <f t="shared" si="1"/>
        <v>3.0656416393558983E-2</v>
      </c>
      <c r="Y12" s="1062" t="n">
        <f t="shared" si="1"/>
        <v>2.8091398638267373E-2</v>
      </c>
      <c r="Z12" s="1062" t="n">
        <f t="shared" si="1"/>
        <v>2.4757720383034698E-2</v>
      </c>
      <c r="AA12" s="1062" t="n">
        <f t="shared" si="1"/>
        <v>2.5292162721610056E-2</v>
      </c>
      <c r="AB12" s="1062" t="n">
        <f t="shared" si="1"/>
        <v>2.4263189998973589E-2</v>
      </c>
      <c r="AC12" s="1062" t="n">
        <f t="shared" si="1"/>
        <v>2.3060157044477725E-2</v>
      </c>
      <c r="AD12" s="1062" t="n">
        <f t="shared" si="1"/>
        <v>2.2597540056138454E-2</v>
      </c>
      <c r="AE12" s="1062" t="n">
        <f t="shared" si="1"/>
        <v>2.2203025255892905E-2</v>
      </c>
      <c r="AF12" s="1060" t="n">
        <f t="shared" si="1"/>
        <v>2.2106187865342131E-2</v>
      </c>
    </row>
    <row r="13">
      <c r="B13" s="1074" t="s">
        <v>1794</v>
      </c>
      <c r="C13" s="1069"/>
      <c r="D13" s="1070"/>
      <c r="E13" s="1071"/>
      <c r="F13" s="1071"/>
      <c r="G13" s="1071"/>
      <c r="H13" s="1071"/>
      <c r="I13" s="1071"/>
      <c r="J13" s="1071"/>
      <c r="K13" s="1071"/>
      <c r="L13" s="1071"/>
      <c r="M13" s="1071"/>
      <c r="N13" s="1071"/>
      <c r="O13" s="1071"/>
      <c r="P13" s="1071"/>
      <c r="Q13" s="1071"/>
      <c r="R13" s="1071"/>
      <c r="S13" s="1071"/>
      <c r="T13" s="1071"/>
      <c r="U13" s="1071"/>
      <c r="V13" s="1071"/>
      <c r="W13" s="1071"/>
      <c r="X13" s="1071"/>
      <c r="Y13" s="1071"/>
      <c r="Z13" s="1071"/>
      <c r="AA13" s="1071"/>
      <c r="AB13" s="1071"/>
      <c r="AC13" s="1071"/>
      <c r="AD13" s="1071"/>
      <c r="AE13" s="1071"/>
      <c r="AF13" s="1072"/>
    </row>
    <row r="14">
      <c r="B14" s="828" t="s">
        <v>1718</v>
      </c>
      <c r="C14" s="1068"/>
      <c r="D14" s="1055" t="n">
        <f t="shared" ref="D14:S14" si="2">D46</f>
        <v>2.9652502701153827E-2</v>
      </c>
      <c r="E14" s="1055" t="n">
        <f t="shared" si="2"/>
        <v>4.3357912415273203E-2</v>
      </c>
      <c r="F14" s="1055" t="n">
        <f t="shared" si="2"/>
        <v>-2.634393397263235E-2</v>
      </c>
      <c r="G14" s="1055" t="n">
        <f t="shared" si="2"/>
        <v>1.0018821110834297E-2</v>
      </c>
      <c r="H14" s="1055" t="n">
        <f t="shared" si="2"/>
        <v>1.6245763277308534E-2</v>
      </c>
      <c r="I14" s="1055" t="n">
        <f t="shared" si="2"/>
        <v>1.3591255249431944E-2</v>
      </c>
      <c r="J14" s="1055" t="n">
        <f t="shared" si="2"/>
        <v>3.3104511883148557E-3</v>
      </c>
      <c r="K14" s="1055" t="n">
        <f t="shared" si="2"/>
        <v>2.5959727144998501E-2</v>
      </c>
      <c r="L14" s="1055" t="n">
        <f t="shared" si="2"/>
        <v>2.4447407360365325E-2</v>
      </c>
      <c r="M14" s="1055" t="n">
        <f t="shared" si="2"/>
        <v>4.0827649049088865E-2</v>
      </c>
      <c r="N14" s="1055" t="n">
        <f t="shared" si="2"/>
        <v>4.1247362410053112E-2</v>
      </c>
      <c r="O14" s="1055" t="n">
        <f t="shared" si="2"/>
        <v>4.4017858095279694E-2</v>
      </c>
      <c r="P14" s="1055" t="n">
        <f t="shared" si="2"/>
        <v>4.3432299825096221E-2</v>
      </c>
      <c r="Q14" s="1055" t="n">
        <f t="shared" si="2"/>
        <v>5.6798579453040565E-2</v>
      </c>
      <c r="R14" s="1055" t="n">
        <f t="shared" si="2"/>
        <v>5.9959109255099508E-2</v>
      </c>
      <c r="S14" s="1055" t="n">
        <f t="shared" si="2"/>
        <v>4.8205722331254197E-2</v>
      </c>
      <c r="T14" s="1055" t="n">
        <f>T46</f>
        <v>3.1513836354732261E-2</v>
      </c>
      <c r="U14" s="1055" t="n">
        <f>U46+U15</f>
        <v>3.1865052838830898E-2</v>
      </c>
      <c r="V14" s="1055" t="n">
        <f t="shared" ref="V14:AF14" si="3">V46+V15</f>
        <v>2.3566974437019272E-2</v>
      </c>
      <c r="W14" s="1055" t="n">
        <f t="shared" si="3"/>
        <v>3.3783282602523279E-2</v>
      </c>
      <c r="X14" s="1055" t="n">
        <f t="shared" si="3"/>
        <v>2.8963096514068587E-2</v>
      </c>
      <c r="Y14" s="1055" t="n">
        <f t="shared" si="3"/>
        <v>2.9177415019928876E-2</v>
      </c>
      <c r="Z14" s="1055" t="n">
        <f t="shared" si="3"/>
        <v>2.6899993160794278E-2</v>
      </c>
      <c r="AA14" s="1055" t="n">
        <f t="shared" si="3"/>
        <v>2.7881138243015302E-2</v>
      </c>
      <c r="AB14" s="1055" t="n">
        <f t="shared" si="3"/>
        <v>2.6848543864137264E-2</v>
      </c>
      <c r="AC14" s="1055" t="n">
        <f t="shared" si="3"/>
        <v>2.5377349311315189E-2</v>
      </c>
      <c r="AD14" s="1055" t="n">
        <f t="shared" si="3"/>
        <v>2.471868460464699E-2</v>
      </c>
      <c r="AE14" s="1055" t="n">
        <f t="shared" si="3"/>
        <v>2.4677734219933578E-2</v>
      </c>
      <c r="AF14" s="1089" t="n">
        <f t="shared" si="3"/>
        <v>2.4460901868401885E-2</v>
      </c>
    </row>
    <row r="15">
      <c r="B15" s="201" t="s">
        <v>1795</v>
      </c>
      <c r="C15" s="1069"/>
      <c r="D15" s="1070"/>
      <c r="E15" s="1071"/>
      <c r="F15" s="1071"/>
      <c r="G15" s="1071"/>
      <c r="H15" s="1071"/>
      <c r="I15" s="1071"/>
      <c r="J15" s="1071"/>
      <c r="K15" s="1071"/>
      <c r="L15" s="1071"/>
      <c r="M15" s="1071"/>
      <c r="N15" s="1071"/>
      <c r="O15" s="1071"/>
      <c r="P15" s="1071"/>
      <c r="Q15" s="1071"/>
      <c r="R15" s="1071"/>
      <c r="S15" s="1071"/>
      <c r="T15" s="1071"/>
      <c r="U15" s="1071"/>
      <c r="V15" s="1071"/>
      <c r="W15" s="1071"/>
      <c r="X15" s="1071"/>
      <c r="Y15" s="1071"/>
      <c r="Z15" s="1071"/>
      <c r="AA15" s="1071"/>
      <c r="AB15" s="1071"/>
      <c r="AC15" s="1071"/>
      <c r="AD15" s="1071"/>
      <c r="AE15" s="1071"/>
      <c r="AF15" s="1072"/>
    </row>
    <row r="16">
      <c r="B16" s="828" t="s">
        <v>1719</v>
      </c>
      <c r="C16" s="1068"/>
      <c r="D16" s="1055" t="n">
        <f t="shared" ref="D16:T16" si="4">D47</f>
        <v>2.0739486303195998E-2</v>
      </c>
      <c r="E16" s="1055" t="n">
        <f t="shared" si="4"/>
        <v>-1.0909955372547464E-2</v>
      </c>
      <c r="F16" s="1055" t="n">
        <f t="shared" si="4"/>
        <v>2.9915559028399707E-2</v>
      </c>
      <c r="G16" s="1055" t="n">
        <f t="shared" si="4"/>
        <v>1.0527559706478895E-2</v>
      </c>
      <c r="H16" s="1055" t="n">
        <f t="shared" si="4"/>
        <v>1.4919704890896002E-2</v>
      </c>
      <c r="I16" s="1055" t="n">
        <f t="shared" si="4"/>
        <v>4.3158369252632278E-2</v>
      </c>
      <c r="J16" s="1055" t="n">
        <f t="shared" si="4"/>
        <v>-2.2930962354547058E-3</v>
      </c>
      <c r="K16" s="1055" t="n">
        <f t="shared" si="4"/>
        <v>3.587837095953339E-2</v>
      </c>
      <c r="L16" s="1055" t="n">
        <f t="shared" si="4"/>
        <v>4.5534894387470937E-2</v>
      </c>
      <c r="M16" s="1055" t="n">
        <f t="shared" si="4"/>
        <v>8.7714323909891423E-2</v>
      </c>
      <c r="N16" s="1055" t="n">
        <f t="shared" si="4"/>
        <v>8.4888593948209357E-2</v>
      </c>
      <c r="O16" s="1055" t="n">
        <f t="shared" si="4"/>
        <v>6.9703587118332688E-2</v>
      </c>
      <c r="P16" s="1055" t="n">
        <f t="shared" si="4"/>
        <v>9.0463399615994478E-2</v>
      </c>
      <c r="Q16" s="1055" t="n">
        <f t="shared" si="4"/>
        <v>0.10558682780244433</v>
      </c>
      <c r="R16" s="1055" t="n">
        <f t="shared" si="4"/>
        <v>0.14979890704557142</v>
      </c>
      <c r="S16" s="1055" t="n">
        <f t="shared" si="4"/>
        <v>2.9055945911607095E-2</v>
      </c>
      <c r="T16" s="1055" t="n">
        <f t="shared" si="4"/>
        <v>3.8778201417324798E-2</v>
      </c>
      <c r="U16" s="1056" t="n">
        <f>U47+U17</f>
        <v>7.0860931530585258E-3</v>
      </c>
      <c r="V16" s="1055" t="n">
        <f t="shared" ref="V16:AF16" si="5">V47+V17</f>
        <v>-1.6388365013716322E-2</v>
      </c>
      <c r="W16" s="1055" t="n">
        <f t="shared" si="5"/>
        <v>2.5632416597382024E-2</v>
      </c>
      <c r="X16" s="1055" t="n">
        <f t="shared" si="5"/>
        <v>3.0650594768110162E-2</v>
      </c>
      <c r="Y16" s="1055" t="n">
        <f t="shared" si="5"/>
        <v>3.3343974071288418E-2</v>
      </c>
      <c r="Z16" s="1055" t="n">
        <f t="shared" si="5"/>
        <v>3.0704031449066083E-2</v>
      </c>
      <c r="AA16" s="1055" t="n">
        <f t="shared" si="5"/>
        <v>2.9455855111519602E-2</v>
      </c>
      <c r="AB16" s="1055" t="n">
        <f t="shared" si="5"/>
        <v>2.8801828876449553E-2</v>
      </c>
      <c r="AC16" s="1055" t="n">
        <f t="shared" si="5"/>
        <v>2.9396483903845194E-2</v>
      </c>
      <c r="AD16" s="1055" t="n">
        <f t="shared" si="5"/>
        <v>2.8870369964724807E-2</v>
      </c>
      <c r="AE16" s="1055" t="n">
        <f t="shared" si="5"/>
        <v>2.8486629635257943E-2</v>
      </c>
      <c r="AF16" s="1089" t="n">
        <f t="shared" si="5"/>
        <v>2.8185592071407362E-2</v>
      </c>
    </row>
    <row r="17">
      <c r="B17" s="201" t="s">
        <v>1796</v>
      </c>
      <c r="C17" s="1069"/>
      <c r="D17" s="1070"/>
      <c r="E17" s="1071"/>
      <c r="F17" s="1071"/>
      <c r="G17" s="1071"/>
      <c r="H17" s="1071"/>
      <c r="I17" s="1071"/>
      <c r="J17" s="1071"/>
      <c r="K17" s="1071"/>
      <c r="L17" s="1071"/>
      <c r="M17" s="1071"/>
      <c r="N17" s="1071"/>
      <c r="O17" s="1071"/>
      <c r="P17" s="1071"/>
      <c r="Q17" s="1071"/>
      <c r="R17" s="1071"/>
      <c r="S17" s="1071"/>
      <c r="T17" s="1071"/>
      <c r="U17" s="1071"/>
      <c r="V17" s="1071"/>
      <c r="W17" s="1071"/>
      <c r="X17" s="1071"/>
      <c r="Y17" s="1071"/>
      <c r="Z17" s="1071"/>
      <c r="AA17" s="1071"/>
      <c r="AB17" s="1071"/>
      <c r="AC17" s="1071"/>
      <c r="AD17" s="1071"/>
      <c r="AE17" s="1071"/>
      <c r="AF17" s="1072"/>
    </row>
    <row r="18">
      <c r="B18" s="828" t="s">
        <v>1720</v>
      </c>
      <c r="C18" s="1068"/>
      <c r="D18" s="1055" t="n">
        <f t="shared" ref="D18:T18" si="6">D48</f>
        <v>1.6036274889288604E-2</v>
      </c>
      <c r="E18" s="1055" t="n">
        <f t="shared" si="6"/>
        <v>-1.6750426853228473E-2</v>
      </c>
      <c r="F18" s="1055" t="n">
        <f t="shared" si="6"/>
        <v>2.5813818283004775E-2</v>
      </c>
      <c r="G18" s="1055" t="n">
        <f t="shared" si="6"/>
        <v>8.6124156242581851E-3</v>
      </c>
      <c r="H18" s="1055" t="n">
        <f t="shared" si="6"/>
        <v>1.6996215944869331E-2</v>
      </c>
      <c r="I18" s="1055" t="n">
        <f t="shared" si="6"/>
        <v>5.0660572456327158E-2</v>
      </c>
      <c r="J18" s="1055" t="n">
        <f t="shared" si="6"/>
        <v>-1.0613393340251909E-3</v>
      </c>
      <c r="K18" s="1055" t="n">
        <f t="shared" si="6"/>
        <v>3.4596703938156059E-2</v>
      </c>
      <c r="L18" s="1055" t="n">
        <f t="shared" si="6"/>
        <v>5.1547958936444926E-2</v>
      </c>
      <c r="M18" s="1055" t="n">
        <f t="shared" si="6"/>
        <v>9.2834286401326738E-2</v>
      </c>
      <c r="N18" s="1055" t="n">
        <f t="shared" si="6"/>
        <v>8.057551462066237E-2</v>
      </c>
      <c r="O18" s="1055" t="n">
        <f t="shared" si="6"/>
        <v>6.4680375979367932E-2</v>
      </c>
      <c r="P18" s="1055" t="n">
        <f t="shared" si="6"/>
        <v>8.4136934840179034E-2</v>
      </c>
      <c r="Q18" s="1055" t="n">
        <f t="shared" si="6"/>
        <v>0.10120576467409093</v>
      </c>
      <c r="R18" s="1055" t="n">
        <f t="shared" si="6"/>
        <v>0.15221841372862355</v>
      </c>
      <c r="S18" s="1055" t="n">
        <f t="shared" si="6"/>
        <v>1.6422651906601304E-2</v>
      </c>
      <c r="T18" s="1055" t="n">
        <f t="shared" si="6"/>
        <v>3.6078451145617141E-2</v>
      </c>
      <c r="U18" s="1056" t="n">
        <f>U48+U19</f>
        <v>-1.1833848566173977E-3</v>
      </c>
      <c r="V18" s="1055" t="n">
        <f t="shared" ref="V18:AF18" si="7">V48+V19</f>
        <v>-2.1175324698722187E-2</v>
      </c>
      <c r="W18" s="1055" t="n">
        <f t="shared" si="7"/>
        <v>2.5632416597382024E-2</v>
      </c>
      <c r="X18" s="1055" t="n">
        <f t="shared" si="7"/>
        <v>3.0650594768110162E-2</v>
      </c>
      <c r="Y18" s="1055" t="n">
        <f t="shared" si="7"/>
        <v>3.3343974071288418E-2</v>
      </c>
      <c r="Z18" s="1055" t="n">
        <f t="shared" si="7"/>
        <v>3.0704031449066083E-2</v>
      </c>
      <c r="AA18" s="1055" t="n">
        <f t="shared" si="7"/>
        <v>2.9455855111519602E-2</v>
      </c>
      <c r="AB18" s="1055" t="n">
        <f t="shared" si="7"/>
        <v>2.8801828876449553E-2</v>
      </c>
      <c r="AC18" s="1055" t="n">
        <f t="shared" si="7"/>
        <v>2.9396483903845194E-2</v>
      </c>
      <c r="AD18" s="1055" t="n">
        <f t="shared" si="7"/>
        <v>2.8870369964724807E-2</v>
      </c>
      <c r="AE18" s="1055" t="n">
        <f t="shared" si="7"/>
        <v>2.8486629635257943E-2</v>
      </c>
      <c r="AF18" s="1089" t="n">
        <f t="shared" si="7"/>
        <v>2.8185592071407362E-2</v>
      </c>
    </row>
    <row r="19">
      <c r="B19" s="201" t="s">
        <v>1797</v>
      </c>
      <c r="C19" s="1069"/>
      <c r="D19" s="1070"/>
      <c r="E19" s="1071"/>
      <c r="F19" s="1071"/>
      <c r="G19" s="1071"/>
      <c r="H19" s="1071"/>
      <c r="I19" s="1071"/>
      <c r="J19" s="1071"/>
      <c r="K19" s="1071"/>
      <c r="L19" s="1071"/>
      <c r="M19" s="1071"/>
      <c r="N19" s="1071"/>
      <c r="O19" s="1071"/>
      <c r="P19" s="1071"/>
      <c r="Q19" s="1071"/>
      <c r="R19" s="1071"/>
      <c r="S19" s="1071"/>
      <c r="T19" s="1071"/>
      <c r="U19" s="1071"/>
      <c r="V19" s="1071"/>
      <c r="W19" s="1071"/>
      <c r="X19" s="1071"/>
      <c r="Y19" s="1071"/>
      <c r="Z19" s="1071"/>
      <c r="AA19" s="1071"/>
      <c r="AB19" s="1071"/>
      <c r="AC19" s="1071"/>
      <c r="AD19" s="1071"/>
      <c r="AE19" s="1071"/>
      <c r="AF19" s="1072"/>
      <c r="AG19" s="1073"/>
    </row>
    <row r="20">
      <c r="B20" s="828" t="s">
        <v>1721</v>
      </c>
      <c r="C20" s="1068"/>
      <c r="D20" s="1055" t="n">
        <f t="shared" ref="D20:T20" si="8">D49</f>
        <v>4.1912016313215839E-2</v>
      </c>
      <c r="E20" s="1055" t="n">
        <f t="shared" si="8"/>
        <v>1.5721372171975556E-2</v>
      </c>
      <c r="F20" s="1055" t="n">
        <f t="shared" si="8"/>
        <v>4.8037769815769016E-2</v>
      </c>
      <c r="G20" s="1055" t="n">
        <f t="shared" si="8"/>
        <v>1.9083730667159404E-2</v>
      </c>
      <c r="H20" s="1055" t="n">
        <f t="shared" si="8"/>
        <v>5.8979339636944239E-3</v>
      </c>
      <c r="I20" s="1055" t="n">
        <f t="shared" si="8"/>
        <v>1.0418465412080913E-2</v>
      </c>
      <c r="J20" s="1055" t="n">
        <f t="shared" si="8"/>
        <v>-7.6555980249765065E-3</v>
      </c>
      <c r="K20" s="1055" t="n">
        <f t="shared" si="8"/>
        <v>4.135501545294451E-2</v>
      </c>
      <c r="L20" s="1055" t="n">
        <f t="shared" si="8"/>
        <v>1.8415186976738607E-2</v>
      </c>
      <c r="M20" s="1055" t="n">
        <f t="shared" si="8"/>
        <v>6.4160755006020143E-2</v>
      </c>
      <c r="N20" s="1055" t="n">
        <f t="shared" si="8"/>
        <v>0.10458990215743946</v>
      </c>
      <c r="O20" s="1055" t="n">
        <f t="shared" si="8"/>
        <v>9.3631239224950313E-2</v>
      </c>
      <c r="P20" s="1055" t="n">
        <f t="shared" si="8"/>
        <v>0.12124821634027616</v>
      </c>
      <c r="Q20" s="1055" t="n">
        <f t="shared" si="8"/>
        <v>0.12687792670398412</v>
      </c>
      <c r="R20" s="1055" t="n">
        <f t="shared" si="8"/>
        <v>0.13796693794697101</v>
      </c>
      <c r="S20" s="1055" t="n">
        <f t="shared" si="8"/>
        <v>9.3268944702830758E-2</v>
      </c>
      <c r="T20" s="1055" t="n">
        <f t="shared" si="8"/>
        <v>5.1634147747456671E-2</v>
      </c>
      <c r="U20" s="1055" t="n">
        <f>U49+U21</f>
        <v>4.647411897178233E-2</v>
      </c>
      <c r="V20" s="1055" t="n">
        <f t="shared" ref="V20:AF20" si="9">V49+V21</f>
        <v>5.4981543281513723E-3</v>
      </c>
      <c r="W20" s="1055" t="n">
        <f t="shared" si="9"/>
        <v>2.5632416597382024E-2</v>
      </c>
      <c r="X20" s="1055" t="n">
        <f t="shared" si="9"/>
        <v>3.0650594768110162E-2</v>
      </c>
      <c r="Y20" s="1055" t="n">
        <f t="shared" si="9"/>
        <v>3.3343974071288418E-2</v>
      </c>
      <c r="Z20" s="1055" t="n">
        <f t="shared" si="9"/>
        <v>3.0704031449066083E-2</v>
      </c>
      <c r="AA20" s="1055" t="n">
        <f t="shared" si="9"/>
        <v>2.9455855111519602E-2</v>
      </c>
      <c r="AB20" s="1055" t="n">
        <f t="shared" si="9"/>
        <v>2.8801828876449553E-2</v>
      </c>
      <c r="AC20" s="1055" t="n">
        <f t="shared" si="9"/>
        <v>2.9396483903845194E-2</v>
      </c>
      <c r="AD20" s="1055" t="n">
        <f t="shared" si="9"/>
        <v>2.8870369964724807E-2</v>
      </c>
      <c r="AE20" s="1055" t="n">
        <f t="shared" si="9"/>
        <v>2.8486629635257943E-2</v>
      </c>
      <c r="AF20" s="1089" t="n">
        <f t="shared" si="9"/>
        <v>2.8185592071407362E-2</v>
      </c>
    </row>
    <row r="21">
      <c r="B21" s="201" t="s">
        <v>1798</v>
      </c>
      <c r="C21" s="1069"/>
      <c r="D21" s="1091"/>
      <c r="E21" s="1091"/>
      <c r="F21" s="1091"/>
      <c r="G21" s="1091"/>
      <c r="H21" s="1091"/>
      <c r="I21" s="1091"/>
      <c r="J21" s="1091"/>
      <c r="K21" s="1091"/>
      <c r="L21" s="1091"/>
      <c r="M21" s="1091"/>
      <c r="N21" s="1091"/>
      <c r="O21" s="1091"/>
      <c r="P21" s="1091"/>
      <c r="Q21" s="1091"/>
      <c r="R21" s="1091"/>
      <c r="S21" s="1091"/>
      <c r="T21" s="1091"/>
      <c r="U21" s="1091"/>
      <c r="V21" s="1091"/>
      <c r="W21" s="1091"/>
      <c r="X21" s="1091"/>
      <c r="Y21" s="1091"/>
      <c r="Z21" s="1091"/>
      <c r="AA21" s="1091"/>
      <c r="AB21" s="1091"/>
      <c r="AC21" s="1091"/>
      <c r="AD21" s="1091"/>
      <c r="AE21" s="1091"/>
      <c r="AF21" s="1092"/>
    </row>
    <row r="22">
      <c r="B22" s="1049" t="s">
        <v>1742</v>
      </c>
      <c r="C22" s="1050"/>
      <c r="D22" s="1050"/>
      <c r="E22" s="1050"/>
      <c r="F22" s="1050"/>
      <c r="G22" s="1050"/>
      <c r="H22" s="1050"/>
      <c r="I22" s="1050"/>
      <c r="J22" s="1050"/>
      <c r="K22" s="1050"/>
      <c r="L22" s="1050"/>
      <c r="M22" s="1050"/>
      <c r="N22" s="1050"/>
      <c r="O22" s="1050"/>
      <c r="P22" s="1050"/>
      <c r="Q22" s="1050"/>
      <c r="R22" s="1050"/>
      <c r="S22" s="1050"/>
      <c r="T22" s="1050"/>
      <c r="U22" s="1050"/>
      <c r="V22" s="1050"/>
      <c r="W22" s="1050"/>
      <c r="X22" s="1050"/>
      <c r="Y22" s="1050"/>
      <c r="Z22" s="1050"/>
      <c r="AA22" s="1050"/>
      <c r="AB22" s="1050"/>
      <c r="AC22" s="1050"/>
      <c r="AD22" s="1050"/>
      <c r="AE22" s="1050"/>
      <c r="AF22" s="1051"/>
    </row>
    <row r="23">
      <c r="B23" s="1110" t="s">
        <v>1717</v>
      </c>
      <c r="C23" s="1063"/>
      <c r="D23" s="1108" t="n">
        <f t="shared" ref="D23:AF23" si="10">(D12+1)^0.25-1</f>
        <v>3.7677794973836054E-3</v>
      </c>
      <c r="E23" s="1108" t="n">
        <f t="shared" si="10"/>
        <v>2.0833142133425131E-3</v>
      </c>
      <c r="F23" s="1108" t="n">
        <f t="shared" si="10"/>
        <v>6.127046928233737E-3</v>
      </c>
      <c r="G23" s="1108" t="n">
        <f t="shared" si="10"/>
        <v>2.6124871423760521E-3</v>
      </c>
      <c r="H23" s="1108" t="n">
        <f t="shared" si="10"/>
        <v>3.6225305055199719E-3</v>
      </c>
      <c r="I23" s="1108" t="n">
        <f t="shared" si="10"/>
        <v>3.6456401581284048E-3</v>
      </c>
      <c r="J23" s="1108" t="n">
        <f t="shared" si="10"/>
        <v>-4.5157103455735204E-3</v>
      </c>
      <c r="K23" s="1108" t="n">
        <f t="shared" si="10"/>
        <v>8.3389922585903609E-3</v>
      </c>
      <c r="L23" s="1108" t="n">
        <f t="shared" si="10"/>
        <v>4.0856275703535783E-3</v>
      </c>
      <c r="M23" s="1108" t="n">
        <f t="shared" si="10"/>
        <v>1.1071265683547882E-2</v>
      </c>
      <c r="N23" s="1108" t="n">
        <f t="shared" si="10"/>
        <v>1.5735147135566452E-2</v>
      </c>
      <c r="O23" s="1108" t="n">
        <f t="shared" si="10"/>
        <v>1.3714972395896918E-2</v>
      </c>
      <c r="P23" s="1108" t="n">
        <f t="shared" si="10"/>
        <v>1.5118586412170565E-2</v>
      </c>
      <c r="Q23" s="1108" t="n">
        <f t="shared" si="10"/>
        <v>1.8193665219635502E-2</v>
      </c>
      <c r="R23" s="1108" t="n">
        <f t="shared" si="10"/>
        <v>1.7752216949378008E-2</v>
      </c>
      <c r="S23" s="1109" t="n">
        <f t="shared" si="10"/>
        <v>1.0623963938950931E-2</v>
      </c>
      <c r="T23" s="1108" t="n">
        <f t="shared" si="10"/>
        <v>9.2275371687136065E-3</v>
      </c>
      <c r="U23" s="1108" t="n">
        <f t="shared" si="10"/>
        <v>1.0119934028278044E-2</v>
      </c>
      <c r="V23" s="1108" t="n">
        <f t="shared" si="10"/>
        <v>6.2378136740486312E-3</v>
      </c>
      <c r="W23" s="1108" t="n">
        <f t="shared" si="10"/>
        <v>7.4257226294367484E-3</v>
      </c>
      <c r="X23" s="1108" t="n">
        <f t="shared" si="10"/>
        <v>7.5775395208279583E-3</v>
      </c>
      <c r="Y23" s="1108" t="n">
        <f t="shared" si="10"/>
        <v>6.9500583978272523E-3</v>
      </c>
      <c r="Z23" s="1108" t="n">
        <f t="shared" si="10"/>
        <v>6.132782549199689E-3</v>
      </c>
      <c r="AA23" s="1108" t="n">
        <f t="shared" si="10"/>
        <v>6.263939117848949E-3</v>
      </c>
      <c r="AB23" s="1108" t="n">
        <f t="shared" si="10"/>
        <v>6.011374998392105E-3</v>
      </c>
      <c r="AC23" s="1108" t="n">
        <f t="shared" si="10"/>
        <v>5.7158459107606863E-3</v>
      </c>
      <c r="AD23" s="1108" t="n">
        <f t="shared" si="10"/>
        <v>5.6021331079985082E-3</v>
      </c>
      <c r="AE23" s="1108" t="n">
        <f t="shared" si="10"/>
        <v>5.5051295661012745E-3</v>
      </c>
      <c r="AF23" s="1109" t="n">
        <f t="shared" si="10"/>
        <v>5.4813148370724818E-3</v>
      </c>
    </row>
    <row r="24">
      <c r="B24" s="967" t="s">
        <v>1718</v>
      </c>
      <c r="C24" s="1063"/>
      <c r="D24" s="1108" t="n">
        <f t="shared" ref="D24:AF24" si="11">(D14+1)^0.25-1</f>
        <v>7.3320914354932931E-3</v>
      </c>
      <c r="E24" s="1108" t="n">
        <f t="shared" si="11"/>
        <v>1.0667565499398624E-2</v>
      </c>
      <c r="F24" s="1108" t="n">
        <f t="shared" si="11"/>
        <v>-6.652064573700045E-3</v>
      </c>
      <c r="G24" s="1108" t="n">
        <f t="shared" si="11"/>
        <v>2.495349575790673E-3</v>
      </c>
      <c r="H24" s="1108" t="n">
        <f t="shared" si="11"/>
        <v>4.0369297610427513E-3</v>
      </c>
      <c r="I24" s="1108" t="n">
        <f t="shared" si="11"/>
        <v>3.3806321331337763E-3</v>
      </c>
      <c r="J24" s="1108" t="n">
        <f t="shared" si="11"/>
        <v>8.2658736219798357E-4</v>
      </c>
      <c r="K24" s="1108" t="n">
        <f t="shared" si="11"/>
        <v>6.4276929430036045E-3</v>
      </c>
      <c r="L24" s="1108" t="n">
        <f t="shared" si="11"/>
        <v>6.0566056248829714E-3</v>
      </c>
      <c r="M24" s="1108" t="n">
        <f t="shared" si="11"/>
        <v>1.0054261091605454E-2</v>
      </c>
      <c r="N24" s="1108" t="n">
        <f t="shared" si="11"/>
        <v>1.0156071698179447E-2</v>
      </c>
      <c r="O24" s="1108" t="n">
        <f t="shared" si="11"/>
        <v>1.0827344693645324E-2</v>
      </c>
      <c r="P24" s="1108" t="n">
        <f t="shared" si="11"/>
        <v>1.0685579196217487E-2</v>
      </c>
      <c r="Q24" s="1108" t="n">
        <f t="shared" si="11"/>
        <v>1.3906845400109002E-2</v>
      </c>
      <c r="R24" s="1108" t="n">
        <f t="shared" si="11"/>
        <v>1.4664060468276618E-2</v>
      </c>
      <c r="S24" s="1109" t="n">
        <f t="shared" si="11"/>
        <v>1.1839505254193972E-2</v>
      </c>
      <c r="T24" s="1108" t="n">
        <f t="shared" si="11"/>
        <v>7.7870292442578926E-3</v>
      </c>
      <c r="U24" s="1108" t="n">
        <f t="shared" si="11"/>
        <v>7.87280275021085E-3</v>
      </c>
      <c r="V24" s="1108" t="n">
        <f t="shared" si="11"/>
        <v>5.8403790615171314E-3</v>
      </c>
      <c r="W24" s="1108" t="n">
        <f t="shared" si="11"/>
        <v>8.3408836523570784E-3</v>
      </c>
      <c r="X24" s="1108" t="n">
        <f t="shared" si="11"/>
        <v>7.163433706472544E-3</v>
      </c>
      <c r="Y24" s="1108" t="n">
        <f t="shared" si="11"/>
        <v>7.215874096539121E-3</v>
      </c>
      <c r="Z24" s="1108" t="n">
        <f t="shared" si="11"/>
        <v>6.6582050868881915E-3</v>
      </c>
      <c r="AA24" s="1108" t="n">
        <f t="shared" si="11"/>
        <v>6.898570281810068E-3</v>
      </c>
      <c r="AB24" s="1108" t="n">
        <f t="shared" si="11"/>
        <v>6.6455960621367716E-3</v>
      </c>
      <c r="AC24" s="1108" t="n">
        <f t="shared" si="11"/>
        <v>6.2848398732100463E-3</v>
      </c>
      <c r="AD24" s="1108" t="n">
        <f t="shared" si="11"/>
        <v>6.1232008362259727E-3</v>
      </c>
      <c r="AE24" s="1108" t="n">
        <f t="shared" si="11"/>
        <v>6.1131488702046433E-3</v>
      </c>
      <c r="AF24" s="1109" t="n">
        <f t="shared" si="11"/>
        <v>6.0599186724319409E-3</v>
      </c>
    </row>
    <row r="25">
      <c r="B25" s="967" t="s">
        <v>1719</v>
      </c>
      <c r="C25" s="1063"/>
      <c r="D25" s="1108" t="n">
        <f t="shared" ref="D25:AF25" si="12">(D16+1)^0.25-1</f>
        <v>5.1450282316933826E-3</v>
      </c>
      <c r="E25" s="1108" t="n">
        <f t="shared" si="12"/>
        <v>-2.7387191894091556E-3</v>
      </c>
      <c r="F25" s="1108" t="n">
        <f t="shared" si="12"/>
        <v>7.3964237457664339E-3</v>
      </c>
      <c r="G25" s="1108" t="n">
        <f t="shared" si="12"/>
        <v>2.6215630089621023E-3</v>
      </c>
      <c r="H25" s="1108" t="n">
        <f t="shared" si="12"/>
        <v>3.7092374780660631E-3</v>
      </c>
      <c r="I25" s="1108" t="n">
        <f t="shared" si="12"/>
        <v>1.0619239257432245E-2</v>
      </c>
      <c r="J25" s="1108" t="n">
        <f t="shared" si="12"/>
        <v>-5.737676840339434E-4</v>
      </c>
      <c r="K25" s="1108" t="n">
        <f t="shared" si="12"/>
        <v>8.8513774045670957E-3</v>
      </c>
      <c r="L25" s="1108" t="n">
        <f t="shared" si="12"/>
        <v>1.1194346769946906E-2</v>
      </c>
      <c r="M25" s="1108" t="n">
        <f t="shared" si="12"/>
        <v>2.1242104555839303E-2</v>
      </c>
      <c r="N25" s="1108" t="n">
        <f t="shared" si="12"/>
        <v>2.0578196323559839E-2</v>
      </c>
      <c r="O25" s="1108" t="n">
        <f t="shared" si="12"/>
        <v>1.6988080943209027E-2</v>
      </c>
      <c r="P25" s="1108" t="n">
        <f t="shared" si="12"/>
        <v>2.1886762550021865E-2</v>
      </c>
      <c r="Q25" s="1108" t="n">
        <f t="shared" si="12"/>
        <v>2.5411571298960212E-2</v>
      </c>
      <c r="R25" s="1108" t="n">
        <f t="shared" si="12"/>
        <v>3.5512803061239939E-2</v>
      </c>
      <c r="S25" s="1109" t="n">
        <f t="shared" si="12"/>
        <v>7.1861535090920192E-3</v>
      </c>
      <c r="T25" s="1108" t="n">
        <f t="shared" si="12"/>
        <v>9.5566802500108849E-3</v>
      </c>
      <c r="U25" s="1108" t="n">
        <f t="shared" si="12"/>
        <v>1.7668352102966356E-3</v>
      </c>
      <c r="V25" s="1108" t="n">
        <f t="shared" si="12"/>
        <v>-4.1225139448516357E-3</v>
      </c>
      <c r="W25" s="1108" t="n">
        <f t="shared" si="12"/>
        <v>6.3474135208028137E-3</v>
      </c>
      <c r="X25" s="1108" t="n">
        <f t="shared" si="12"/>
        <v>7.5761167015020447E-3</v>
      </c>
      <c r="Y25" s="1108" t="n">
        <f t="shared" si="12"/>
        <v>8.2337423954825795E-3</v>
      </c>
      <c r="Z25" s="1108" t="n">
        <f t="shared" si="12"/>
        <v>7.58917652918778E-3</v>
      </c>
      <c r="AA25" s="1108" t="n">
        <f t="shared" si="12"/>
        <v>7.2839918058120734E-3</v>
      </c>
      <c r="AB25" s="1108" t="n">
        <f t="shared" si="12"/>
        <v>7.123968633533817E-3</v>
      </c>
      <c r="AC25" s="1108" t="n">
        <f t="shared" si="12"/>
        <v>7.2694683660272652E-3</v>
      </c>
      <c r="AD25" s="1108" t="n">
        <f t="shared" si="12"/>
        <v>7.1407424296099364E-3</v>
      </c>
      <c r="AE25" s="1108" t="n">
        <f t="shared" si="12"/>
        <v>7.0468203480871239E-3</v>
      </c>
      <c r="AF25" s="1109" t="n">
        <f t="shared" si="12"/>
        <v>6.9731217228798936E-3</v>
      </c>
    </row>
    <row r="26">
      <c r="B26" s="967" t="s">
        <v>1720</v>
      </c>
      <c r="C26" s="1063"/>
      <c r="D26" s="1108" t="n">
        <f t="shared" ref="D26:AF26" si="13">(D18+1)^0.25-1</f>
        <v>3.9851828444024129E-3</v>
      </c>
      <c r="E26" s="1108" t="n">
        <f t="shared" si="13"/>
        <v>-4.2141708050640325E-3</v>
      </c>
      <c r="F26" s="1108" t="n">
        <f t="shared" si="13"/>
        <v>6.3919082655803372E-3</v>
      </c>
      <c r="G26" s="1108" t="n">
        <f t="shared" si="13"/>
        <v>2.1461848510757608E-3</v>
      </c>
      <c r="H26" s="1108" t="n">
        <f t="shared" si="13"/>
        <v>4.2222376989240473E-3</v>
      </c>
      <c r="I26" s="1108" t="n">
        <f t="shared" si="13"/>
        <v>1.2431406205300366E-2</v>
      </c>
      <c r="J26" s="1108" t="n">
        <f t="shared" si="13"/>
        <v>-2.6544050279575515E-4</v>
      </c>
      <c r="K26" s="1108" t="n">
        <f t="shared" si="13"/>
        <v>8.5391757168795657E-3</v>
      </c>
      <c r="L26" s="1108" t="n">
        <f t="shared" si="13"/>
        <v>1.2645113075675285E-2</v>
      </c>
      <c r="M26" s="1108" t="n">
        <f t="shared" si="13"/>
        <v>2.2441757099008752E-2</v>
      </c>
      <c r="N26" s="1108" t="n">
        <f t="shared" si="13"/>
        <v>1.9562328778359062E-2</v>
      </c>
      <c r="O26" s="1108" t="n">
        <f t="shared" si="13"/>
        <v>1.5792056507083485E-2</v>
      </c>
      <c r="P26" s="1108" t="n">
        <f t="shared" si="13"/>
        <v>2.0401374875263389E-2</v>
      </c>
      <c r="Q26" s="1108" t="n">
        <f t="shared" si="13"/>
        <v>2.4394219276322904E-2</v>
      </c>
      <c r="R26" s="1108" t="n">
        <f t="shared" si="13"/>
        <v>3.6057127703905678E-2</v>
      </c>
      <c r="S26" s="1109" t="n">
        <f t="shared" si="13"/>
        <v>4.0806177967589452E-3</v>
      </c>
      <c r="T26" s="1108" t="n">
        <f t="shared" si="13"/>
        <v>8.9000888552244195E-3</v>
      </c>
      <c r="U26" s="1108" t="n">
        <f t="shared" si="13"/>
        <v>-2.959775923305763E-4</v>
      </c>
      <c r="V26" s="1108" t="n">
        <f t="shared" si="13"/>
        <v>-5.3363950809847127E-3</v>
      </c>
      <c r="W26" s="1108" t="n">
        <f t="shared" si="13"/>
        <v>6.3474135208028137E-3</v>
      </c>
      <c r="X26" s="1108" t="n">
        <f t="shared" si="13"/>
        <v>7.5761167015020447E-3</v>
      </c>
      <c r="Y26" s="1108" t="n">
        <f t="shared" si="13"/>
        <v>8.2337423954825795E-3</v>
      </c>
      <c r="Z26" s="1108" t="n">
        <f t="shared" si="13"/>
        <v>7.58917652918778E-3</v>
      </c>
      <c r="AA26" s="1108" t="n">
        <f t="shared" si="13"/>
        <v>7.2839918058120734E-3</v>
      </c>
      <c r="AB26" s="1108" t="n">
        <f t="shared" si="13"/>
        <v>7.123968633533817E-3</v>
      </c>
      <c r="AC26" s="1108" t="n">
        <f t="shared" si="13"/>
        <v>7.2694683660272652E-3</v>
      </c>
      <c r="AD26" s="1108" t="n">
        <f t="shared" si="13"/>
        <v>7.1407424296099364E-3</v>
      </c>
      <c r="AE26" s="1108" t="n">
        <f t="shared" si="13"/>
        <v>7.0468203480871239E-3</v>
      </c>
      <c r="AF26" s="1109" t="n">
        <f t="shared" si="13"/>
        <v>6.9731217228798936E-3</v>
      </c>
    </row>
    <row r="27">
      <c r="B27" s="968" t="s">
        <v>1721</v>
      </c>
      <c r="C27" s="1064"/>
      <c r="D27" s="1065" t="n">
        <f t="shared" ref="D27:AF27" si="14">(D20+1)^0.25-1</f>
        <v>1.0317235016500392E-2</v>
      </c>
      <c r="E27" s="1065" t="n">
        <f t="shared" si="14"/>
        <v>3.9073818785286818E-3</v>
      </c>
      <c r="F27" s="1065" t="n">
        <f t="shared" si="14"/>
        <v>1.1798971416576265E-2</v>
      </c>
      <c r="G27" s="1065" t="n">
        <f t="shared" si="14"/>
        <v>4.7371651351562072E-3</v>
      </c>
      <c r="H27" s="1065" t="n">
        <f t="shared" si="14"/>
        <v>1.4712335131508159E-3</v>
      </c>
      <c r="I27" s="1065" t="n">
        <f t="shared" si="14"/>
        <v>2.5945017182129604E-3</v>
      </c>
      <c r="J27" s="1065" t="n">
        <f t="shared" si="14"/>
        <v>-1.9194186903395138E-3</v>
      </c>
      <c r="K27" s="1065" t="n">
        <f t="shared" si="14"/>
        <v>1.0182180325898571E-2</v>
      </c>
      <c r="L27" s="1065" t="n">
        <f t="shared" si="14"/>
        <v>4.5723415828120562E-3</v>
      </c>
      <c r="M27" s="1065" t="n">
        <f t="shared" si="14"/>
        <v>1.5668093602477118E-2</v>
      </c>
      <c r="N27" s="1065" t="n">
        <f t="shared" si="14"/>
        <v>2.5180335515684549E-2</v>
      </c>
      <c r="O27" s="1065" t="n">
        <f t="shared" si="14"/>
        <v>2.2628110857430661E-2</v>
      </c>
      <c r="P27" s="1065" t="n">
        <f t="shared" si="14"/>
        <v>2.9023851519918598E-2</v>
      </c>
      <c r="Q27" s="1065" t="n">
        <f t="shared" si="14"/>
        <v>3.0313091147743609E-2</v>
      </c>
      <c r="R27" s="1065" t="n">
        <f t="shared" si="14"/>
        <v>3.2838482925038104E-2</v>
      </c>
      <c r="S27" s="1066" t="n">
        <f t="shared" si="14"/>
        <v>2.2543407123629677E-2</v>
      </c>
      <c r="T27" s="1065" t="n">
        <f t="shared" si="14"/>
        <v>1.2665862484921631E-2</v>
      </c>
      <c r="U27" s="1065" t="n">
        <f t="shared" si="14"/>
        <v>1.1421364257436117E-2</v>
      </c>
      <c r="V27" s="1065" t="n">
        <f t="shared" si="14"/>
        <v>1.3717136028266186E-3</v>
      </c>
      <c r="W27" s="1065" t="n">
        <f t="shared" si="14"/>
        <v>6.3474135208028137E-3</v>
      </c>
      <c r="X27" s="1065" t="n">
        <f t="shared" si="14"/>
        <v>7.5761167015020447E-3</v>
      </c>
      <c r="Y27" s="1065" t="n">
        <f t="shared" si="14"/>
        <v>8.2337423954825795E-3</v>
      </c>
      <c r="Z27" s="1065" t="n">
        <f t="shared" si="14"/>
        <v>7.58917652918778E-3</v>
      </c>
      <c r="AA27" s="1065" t="n">
        <f t="shared" si="14"/>
        <v>7.2839918058120734E-3</v>
      </c>
      <c r="AB27" s="1065" t="n">
        <f t="shared" si="14"/>
        <v>7.123968633533817E-3</v>
      </c>
      <c r="AC27" s="1065" t="n">
        <f t="shared" si="14"/>
        <v>7.2694683660272652E-3</v>
      </c>
      <c r="AD27" s="1065" t="n">
        <f t="shared" si="14"/>
        <v>7.1407424296099364E-3</v>
      </c>
      <c r="AE27" s="1065" t="n">
        <f t="shared" si="14"/>
        <v>7.0468203480871239E-3</v>
      </c>
      <c r="AF27" s="1066" t="n">
        <f t="shared" si="14"/>
        <v>6.9731217228798936E-3</v>
      </c>
    </row>
    <row r="28">
      <c r="B28" s="63"/>
      <c r="C28" s="1057"/>
      <c r="D28" s="1055"/>
      <c r="E28" s="1055"/>
      <c r="F28" s="1055"/>
      <c r="G28" s="1055"/>
      <c r="H28" s="1055"/>
      <c r="I28" s="1055"/>
      <c r="J28" s="1055"/>
      <c r="K28" s="1055"/>
      <c r="L28" s="1055"/>
      <c r="M28" s="1055"/>
      <c r="N28" s="1055"/>
      <c r="O28" s="1055"/>
      <c r="P28" s="1055"/>
      <c r="Q28" s="1055"/>
      <c r="R28" s="1055"/>
      <c r="S28" s="1055"/>
      <c r="T28" s="1055"/>
      <c r="U28" s="1055"/>
      <c r="V28" s="1055"/>
      <c r="W28" s="1055"/>
      <c r="X28" s="1055"/>
      <c r="Y28" s="1055"/>
      <c r="Z28" s="1055"/>
      <c r="AA28" s="1055"/>
      <c r="AB28" s="1055"/>
      <c r="AC28" s="1055"/>
      <c r="AD28" s="1055"/>
      <c r="AE28" s="1055"/>
      <c r="AF28" s="1055"/>
    </row>
    <row r="29">
      <c r="B29" s="63"/>
      <c r="C29" s="1057"/>
      <c r="D29" s="1055"/>
      <c r="E29" s="1055"/>
      <c r="F29" s="1055"/>
      <c r="G29" s="1055"/>
      <c r="H29" s="1055"/>
      <c r="I29" s="1055"/>
      <c r="J29" s="1055"/>
      <c r="K29" s="1055"/>
      <c r="L29" s="1055"/>
      <c r="M29" s="1055"/>
      <c r="N29" s="1055"/>
      <c r="O29" s="1055"/>
      <c r="P29" s="1055"/>
      <c r="Q29" s="197"/>
      <c r="R29" s="1055"/>
      <c r="S29" s="1055"/>
      <c r="T29" s="1055"/>
      <c r="U29" s="1055"/>
      <c r="V29" s="1055"/>
      <c r="W29" s="1055"/>
      <c r="X29" s="1055"/>
      <c r="Y29" s="1055"/>
      <c r="Z29" s="1055"/>
      <c r="AA29" s="1055"/>
      <c r="AB29" s="1055"/>
      <c r="AC29" s="1055"/>
      <c r="AD29" s="1055"/>
      <c r="AE29" s="1055"/>
      <c r="AF29" s="1055"/>
    </row>
    <row r="30">
      <c r="B30" s="63"/>
      <c r="C30" s="1057"/>
      <c r="D30" s="1055"/>
      <c r="E30" s="1055"/>
      <c r="F30" s="1055"/>
      <c r="G30" s="1055"/>
      <c r="H30" s="1055"/>
      <c r="I30" s="1055"/>
      <c r="J30" s="1055"/>
      <c r="K30" s="1055"/>
      <c r="L30" s="1055"/>
      <c r="M30" s="1055"/>
      <c r="N30" s="1055"/>
      <c r="O30" s="1055"/>
      <c r="P30" s="1055"/>
      <c r="Q30" s="197"/>
      <c r="R30" s="1055"/>
      <c r="S30" s="1055"/>
      <c r="T30" s="1055"/>
      <c r="U30" s="1055"/>
      <c r="V30" s="1055"/>
      <c r="W30" s="1055"/>
      <c r="X30" s="1055"/>
      <c r="Y30" s="1055"/>
      <c r="Z30" s="1055"/>
      <c r="AA30" s="1055"/>
      <c r="AB30" s="1055"/>
      <c r="AC30" s="1055"/>
      <c r="AD30" s="1055"/>
      <c r="AE30" s="1055"/>
      <c r="AF30" s="1055"/>
    </row>
    <row r="31">
      <c r="B31" s="63"/>
      <c r="C31" s="1057"/>
      <c r="D31" s="1055"/>
      <c r="E31" s="1055"/>
      <c r="F31" s="1055"/>
      <c r="G31" s="1055"/>
      <c r="H31" s="1055"/>
      <c r="I31" s="1055"/>
      <c r="J31" s="1055"/>
      <c r="K31" s="1055"/>
      <c r="L31" s="1055"/>
      <c r="M31" s="1055"/>
      <c r="N31" s="1055"/>
      <c r="O31" s="1055"/>
      <c r="P31" s="1055"/>
      <c r="Q31" s="63"/>
      <c r="R31" s="1055"/>
      <c r="S31" s="1055"/>
      <c r="T31" s="1055"/>
      <c r="U31" s="1055"/>
      <c r="V31" s="1055"/>
      <c r="W31" s="1055"/>
      <c r="X31" s="1055"/>
      <c r="Y31" s="1055"/>
      <c r="Z31" s="1055"/>
      <c r="AA31" s="1055"/>
      <c r="AB31" s="1055"/>
      <c r="AC31" s="1055"/>
      <c r="AD31" s="1055"/>
      <c r="AE31" s="1055"/>
      <c r="AF31" s="1055"/>
    </row>
    <row r="32">
      <c r="B32" s="63"/>
      <c r="C32" s="1057"/>
      <c r="D32" s="1055"/>
      <c r="E32" s="1055"/>
      <c r="F32" s="1055"/>
      <c r="G32" s="1055"/>
      <c r="H32" s="1055"/>
      <c r="I32" s="1055"/>
      <c r="J32" s="1055"/>
      <c r="K32" s="1055"/>
      <c r="L32" s="1055"/>
      <c r="M32" s="1055"/>
      <c r="N32" s="1055"/>
      <c r="O32" s="1055"/>
      <c r="P32" s="1055"/>
      <c r="Q32" s="63"/>
      <c r="R32" s="1055"/>
      <c r="S32" s="1055"/>
      <c r="T32" s="1055"/>
      <c r="U32" s="1055"/>
      <c r="V32" s="1055"/>
      <c r="W32" s="1055"/>
      <c r="X32" s="1055"/>
      <c r="Y32" s="1055"/>
      <c r="Z32" s="1055"/>
      <c r="AA32" s="1055"/>
      <c r="AB32" s="1055"/>
      <c r="AC32" s="1055"/>
      <c r="AD32" s="1055"/>
      <c r="AE32" s="1055"/>
      <c r="AF32" s="1055"/>
    </row>
    <row r="33">
      <c r="B33" s="63"/>
      <c r="C33" s="1057"/>
      <c r="D33" s="1055"/>
      <c r="E33" s="1055"/>
      <c r="F33" s="1055"/>
      <c r="G33" s="1055"/>
      <c r="H33" s="1055"/>
      <c r="I33" s="1055"/>
      <c r="J33" s="1055"/>
      <c r="K33" s="1055"/>
      <c r="L33" s="1055"/>
      <c r="M33" s="1055"/>
      <c r="N33" s="1055"/>
      <c r="O33" s="1055"/>
      <c r="P33" s="1055"/>
      <c r="Q33" s="63"/>
      <c r="R33" s="1055"/>
      <c r="S33" s="1055"/>
      <c r="T33" s="1055"/>
      <c r="U33" s="1055"/>
      <c r="V33" s="1055"/>
      <c r="W33" s="1055"/>
      <c r="X33" s="1055"/>
      <c r="Y33" s="1055"/>
      <c r="Z33" s="1055"/>
      <c r="AA33" s="1055"/>
      <c r="AB33" s="1055"/>
      <c r="AC33" s="1055"/>
      <c r="AD33" s="1055"/>
      <c r="AE33" s="1055"/>
      <c r="AF33" s="1055"/>
    </row>
    <row r="34">
      <c r="B34" s="63"/>
      <c r="C34" s="1057"/>
      <c r="D34" s="1055"/>
      <c r="E34" s="1055"/>
      <c r="F34" s="1055"/>
      <c r="G34" s="1055"/>
      <c r="H34" s="1055"/>
      <c r="I34" s="1055"/>
      <c r="J34" s="1055"/>
      <c r="K34" s="1055"/>
      <c r="L34" s="1055"/>
      <c r="M34" s="1055"/>
      <c r="N34" s="1055"/>
      <c r="O34" s="1055"/>
      <c r="P34" s="1055"/>
      <c r="Q34" s="63"/>
      <c r="R34" s="1055"/>
      <c r="S34" s="1055"/>
      <c r="T34" s="1055"/>
      <c r="U34" s="1055"/>
      <c r="V34" s="1055"/>
      <c r="W34" s="1055"/>
      <c r="X34" s="1055"/>
      <c r="Y34" s="1055"/>
      <c r="Z34" s="1055"/>
      <c r="AA34" s="1055"/>
      <c r="AB34" s="1055"/>
      <c r="AC34" s="1055"/>
      <c r="AD34" s="1055"/>
      <c r="AE34" s="1055"/>
      <c r="AF34" s="1055"/>
    </row>
    <row r="35">
      <c r="B35" s="63"/>
      <c r="C35" s="1057"/>
      <c r="D35" s="1055"/>
      <c r="E35" s="1055"/>
      <c r="F35" s="1055"/>
      <c r="G35" s="1055"/>
      <c r="H35" s="1055"/>
      <c r="I35" s="1055"/>
      <c r="J35" s="1055"/>
      <c r="K35" s="1055"/>
      <c r="L35" s="1055"/>
      <c r="M35" s="1055"/>
      <c r="N35" s="1055"/>
      <c r="O35" s="1055"/>
      <c r="P35" s="1055"/>
      <c r="Q35" s="63"/>
      <c r="R35" s="1055"/>
      <c r="S35" s="1055"/>
      <c r="T35" s="1055"/>
      <c r="U35" s="1055"/>
      <c r="V35" s="1055"/>
      <c r="W35" s="1055"/>
      <c r="X35" s="1055"/>
      <c r="Y35" s="1055"/>
      <c r="Z35" s="1055"/>
      <c r="AA35" s="1055"/>
      <c r="AB35" s="1055"/>
      <c r="AC35" s="1055"/>
      <c r="AD35" s="1055"/>
      <c r="AE35" s="1055"/>
      <c r="AF35" s="1055"/>
    </row>
    <row r="36">
      <c r="B36" s="63"/>
      <c r="C36" s="1057"/>
      <c r="D36" s="1055"/>
      <c r="E36" s="1055"/>
      <c r="F36" s="1055"/>
      <c r="G36" s="1055"/>
      <c r="H36" s="1055"/>
      <c r="I36" s="1055"/>
      <c r="J36" s="1055"/>
      <c r="K36" s="1055"/>
      <c r="L36" s="1055"/>
      <c r="M36" s="1055"/>
      <c r="N36" s="1055"/>
      <c r="O36" s="1055"/>
      <c r="P36" s="1055"/>
      <c r="Q36" s="63"/>
      <c r="R36" s="1055"/>
      <c r="S36" s="1055"/>
      <c r="T36" s="1055"/>
      <c r="U36" s="1055"/>
      <c r="V36" s="1055"/>
      <c r="W36" s="1055"/>
      <c r="X36" s="1055"/>
      <c r="Y36" s="1055"/>
      <c r="Z36" s="1055"/>
      <c r="AA36" s="1055"/>
      <c r="AB36" s="1055"/>
      <c r="AC36" s="1055"/>
      <c r="AD36" s="1055"/>
      <c r="AE36" s="1055"/>
      <c r="AF36" s="1055"/>
    </row>
    <row r="37">
      <c r="B37" s="63"/>
      <c r="C37" s="1057"/>
      <c r="D37" s="1055"/>
      <c r="E37" s="1055"/>
      <c r="F37" s="1055"/>
      <c r="G37" s="1055"/>
      <c r="H37" s="1055"/>
      <c r="I37" s="1055"/>
      <c r="J37" s="1055"/>
      <c r="K37" s="1055"/>
      <c r="L37" s="1055"/>
      <c r="M37" s="1055"/>
      <c r="N37" s="1055"/>
      <c r="O37" s="1055"/>
      <c r="P37" s="1055"/>
      <c r="Q37" s="63"/>
      <c r="R37" s="1055"/>
      <c r="S37" s="1055"/>
      <c r="T37" s="1055"/>
      <c r="U37" s="1055"/>
      <c r="V37" s="1055"/>
      <c r="W37" s="1055"/>
      <c r="X37" s="1055"/>
      <c r="Y37" s="1055"/>
      <c r="Z37" s="1055"/>
      <c r="AA37" s="1055"/>
      <c r="AB37" s="1055"/>
      <c r="AC37" s="1055"/>
      <c r="AD37" s="1055"/>
      <c r="AE37" s="1055"/>
      <c r="AF37" s="1055"/>
    </row>
    <row r="38">
      <c r="B38" s="63"/>
      <c r="C38" s="1057"/>
      <c r="D38" s="1055"/>
      <c r="E38" s="1055"/>
      <c r="F38" s="1055"/>
      <c r="G38" s="1055"/>
      <c r="H38" s="1055"/>
      <c r="I38" s="1055"/>
      <c r="J38" s="1055"/>
      <c r="K38" s="1055"/>
      <c r="L38" s="1055"/>
      <c r="M38" s="1055"/>
      <c r="N38" s="1055"/>
      <c r="O38" s="1055"/>
      <c r="P38" s="1055"/>
      <c r="Q38" s="63"/>
      <c r="R38" s="1055"/>
      <c r="S38" s="1055"/>
      <c r="T38" s="1055"/>
      <c r="U38" s="1055"/>
      <c r="V38" s="1055"/>
      <c r="W38" s="1055"/>
      <c r="X38" s="1055"/>
      <c r="Y38" s="1055"/>
      <c r="Z38" s="1055"/>
      <c r="AA38" s="1055"/>
      <c r="AB38" s="1055"/>
      <c r="AC38" s="1055"/>
      <c r="AD38" s="1055"/>
      <c r="AE38" s="1055"/>
      <c r="AF38" s="1055"/>
    </row>
    <row r="39">
      <c r="B39" s="63"/>
      <c r="C39" s="1057"/>
      <c r="D39" s="1055"/>
      <c r="E39" s="1055"/>
      <c r="F39" s="1055"/>
      <c r="G39" s="1055"/>
      <c r="H39" s="1055"/>
      <c r="I39" s="1055"/>
      <c r="J39" s="1055"/>
      <c r="K39" s="1055"/>
      <c r="L39" s="1055"/>
      <c r="M39" s="1055"/>
      <c r="N39" s="1055"/>
      <c r="O39" s="1055"/>
      <c r="P39" s="1055"/>
      <c r="Q39" s="1055"/>
      <c r="R39" s="1055"/>
      <c r="S39" s="1055"/>
      <c r="T39" s="1055"/>
      <c r="U39" s="1055"/>
      <c r="V39" s="1055"/>
      <c r="W39" s="1055"/>
      <c r="X39" s="1055"/>
      <c r="Y39" s="1055"/>
      <c r="Z39" s="1055"/>
      <c r="AA39" s="1055"/>
      <c r="AB39" s="1055"/>
      <c r="AC39" s="1055"/>
      <c r="AD39" s="1055"/>
      <c r="AE39" s="1055"/>
      <c r="AF39" s="1055"/>
    </row>
    <row r="40">
      <c r="B40" s="63"/>
      <c r="C40" s="1057"/>
      <c r="D40" s="1055"/>
      <c r="E40" s="1055"/>
      <c r="F40" s="1055"/>
      <c r="G40" s="1055"/>
      <c r="H40" s="1055"/>
      <c r="I40" s="1055"/>
      <c r="J40" s="1055"/>
      <c r="K40" s="1055"/>
      <c r="L40" s="1055"/>
      <c r="M40" s="1055"/>
      <c r="N40" s="1055"/>
      <c r="O40" s="1055"/>
      <c r="P40" s="1055"/>
      <c r="Q40" s="1055"/>
      <c r="R40" s="1055"/>
      <c r="S40" s="1055"/>
      <c r="T40" s="1055"/>
      <c r="U40" s="1055"/>
      <c r="V40" s="1055"/>
      <c r="W40" s="1055"/>
      <c r="X40" s="1055"/>
      <c r="Y40" s="1055"/>
      <c r="Z40" s="1055"/>
      <c r="AA40" s="1055"/>
      <c r="AB40" s="1055"/>
      <c r="AC40" s="1055"/>
      <c r="AD40" s="1055"/>
      <c r="AE40" s="1055"/>
      <c r="AF40" s="1055"/>
    </row>
    <row r="41">
      <c r="B41" s="1059" t="s">
        <v>1889</v>
      </c>
      <c r="C41" s="1059"/>
      <c r="D41" s="268"/>
      <c r="E41" s="268"/>
      <c r="F41" s="268"/>
      <c r="G41" s="268"/>
      <c r="H41" s="268"/>
      <c r="I41" s="268"/>
      <c r="J41" s="268"/>
      <c r="K41" s="268"/>
      <c r="L41" s="268"/>
      <c r="M41" s="268"/>
      <c r="N41" s="268"/>
      <c r="O41" s="268"/>
      <c r="P41" s="268"/>
      <c r="Q41" s="268"/>
      <c r="R41" s="268"/>
      <c r="S41" s="268"/>
      <c r="T41" s="268"/>
      <c r="U41" s="268"/>
      <c r="V41" s="268"/>
      <c r="W41" s="268"/>
      <c r="X41" s="268"/>
      <c r="Y41" s="268"/>
      <c r="Z41" s="268"/>
      <c r="AA41" s="268"/>
      <c r="AB41" s="268"/>
      <c r="AC41" s="268"/>
    </row>
    <row r="42">
      <c r="B42" s="226" t="s">
        <v>1716</v>
      </c>
      <c r="C42" s="227"/>
      <c r="D42" s="559" t="s">
        <v>1740</v>
      </c>
      <c r="E42" s="560"/>
      <c r="F42" s="560"/>
      <c r="G42" s="560"/>
      <c r="H42" s="560"/>
      <c r="I42" s="560"/>
      <c r="J42" s="560"/>
      <c r="K42" s="560"/>
      <c r="L42" s="560"/>
      <c r="M42" s="560"/>
      <c r="N42" s="560"/>
      <c r="O42" s="560"/>
      <c r="P42" s="560"/>
      <c r="Q42" s="560"/>
      <c r="R42" s="560"/>
      <c r="S42" s="560"/>
      <c r="T42" s="560"/>
      <c r="U42" s="560"/>
      <c r="V42" s="560"/>
      <c r="W42" s="259" t="s">
        <v>1791</v>
      </c>
      <c r="X42" s="259"/>
      <c r="Y42" s="259"/>
      <c r="Z42" s="259"/>
      <c r="AA42" s="259"/>
      <c r="AB42" s="259"/>
      <c r="AC42" s="259"/>
      <c r="AD42" s="259"/>
      <c r="AE42" s="259"/>
      <c r="AF42" s="259"/>
      <c r="AG42" s="259"/>
    </row>
    <row r="43">
      <c r="B43" s="228"/>
      <c r="C43" s="229"/>
      <c r="D43" s="195" t="n">
        <v>2018</v>
      </c>
      <c r="E43" s="195" t="n">
        <v>2019</v>
      </c>
      <c r="F43" s="191"/>
      <c r="G43" s="191"/>
      <c r="H43" s="192"/>
      <c r="I43" s="195" t="n">
        <v>2020</v>
      </c>
      <c r="J43" s="191"/>
      <c r="K43" s="191"/>
      <c r="L43" s="191"/>
      <c r="M43" s="195" t="n">
        <v>2021</v>
      </c>
      <c r="N43" s="191"/>
      <c r="O43" s="191"/>
      <c r="P43" s="191"/>
      <c r="Q43" s="179" t="n">
        <v>2022</v>
      </c>
      <c r="R43" s="180"/>
      <c r="S43" s="180"/>
      <c r="T43" s="236"/>
      <c r="U43" s="260"/>
      <c r="V43" s="632" t="n">
        <v>2023</v>
      </c>
      <c r="W43" s="317"/>
      <c r="X43" s="317"/>
      <c r="Y43" s="232" t="n">
        <v>2024</v>
      </c>
      <c r="Z43" s="233"/>
      <c r="AA43" s="233"/>
      <c r="AB43" s="234"/>
      <c r="AC43" s="232" t="n">
        <v>2025</v>
      </c>
      <c r="AD43" s="233"/>
      <c r="AE43" s="233"/>
      <c r="AF43" s="233"/>
      <c r="AG43" s="272" t="n">
        <v>2026</v>
      </c>
    </row>
    <row r="44">
      <c r="B44" s="230"/>
      <c r="C44" s="231"/>
      <c r="D44" s="195" t="s">
        <v>282</v>
      </c>
      <c r="E44" s="195" t="s">
        <v>283</v>
      </c>
      <c r="F44" s="191" t="s">
        <v>284</v>
      </c>
      <c r="G44" s="191" t="s">
        <v>238</v>
      </c>
      <c r="H44" s="192" t="s">
        <v>282</v>
      </c>
      <c r="I44" s="191" t="s">
        <v>283</v>
      </c>
      <c r="J44" s="191" t="s">
        <v>284</v>
      </c>
      <c r="K44" s="191" t="s">
        <v>238</v>
      </c>
      <c r="L44" s="191" t="s">
        <v>282</v>
      </c>
      <c r="M44" s="195" t="s">
        <v>283</v>
      </c>
      <c r="N44" s="191" t="s">
        <v>284</v>
      </c>
      <c r="O44" s="191" t="s">
        <v>238</v>
      </c>
      <c r="P44" s="191" t="s">
        <v>282</v>
      </c>
      <c r="Q44" s="195" t="s">
        <v>283</v>
      </c>
      <c r="R44" s="191" t="s">
        <v>284</v>
      </c>
      <c r="S44" s="191" t="s">
        <v>238</v>
      </c>
      <c r="T44" s="192" t="s">
        <v>282</v>
      </c>
      <c r="U44" s="195" t="s">
        <v>283</v>
      </c>
      <c r="V44" s="191" t="s">
        <v>284</v>
      </c>
      <c r="W44" s="361" t="s">
        <v>238</v>
      </c>
      <c r="X44" s="361" t="s">
        <v>282</v>
      </c>
      <c r="Y44" s="480" t="s">
        <v>283</v>
      </c>
      <c r="Z44" s="370" t="s">
        <v>284</v>
      </c>
      <c r="AA44" s="361" t="s">
        <v>238</v>
      </c>
      <c r="AB44" s="479" t="s">
        <v>282</v>
      </c>
      <c r="AC44" s="294" t="s">
        <v>283</v>
      </c>
      <c r="AD44" s="361" t="s">
        <v>284</v>
      </c>
      <c r="AE44" s="361" t="s">
        <v>238</v>
      </c>
      <c r="AF44" s="361" t="s">
        <v>282</v>
      </c>
      <c r="AG44" s="297" t="s">
        <v>283</v>
      </c>
    </row>
    <row r="45">
      <c r="B45" s="1067" t="s">
        <v>1717</v>
      </c>
      <c r="C45" s="1084" t="s">
        <v>1705</v>
      </c>
      <c r="D45" s="1078" t="n">
        <f>('Haver Pivoted'!GO76+1)^4-1</f>
        <v>1.5156509117148609E-2</v>
      </c>
      <c r="E45" s="1062" t="n">
        <f>('Haver Pivoted'!GP76+1)^4-1</f>
        <v>8.3593342288621475E-3</v>
      </c>
      <c r="F45" s="1062" t="n">
        <f>('Haver Pivoted'!GQ76+1)^4-1</f>
        <v>2.4734353401225873E-2</v>
      </c>
      <c r="G45" s="1062" t="n">
        <f>('Haver Pivoted'!GR76+1)^4-1</f>
        <v>1.0490970472330163E-2</v>
      </c>
      <c r="H45" s="1062" t="n">
        <f>('Haver Pivoted'!GS76+1)^4-1</f>
        <v>1.4569048707785859E-2</v>
      </c>
      <c r="I45" s="1062" t="n">
        <f>('Haver Pivoted'!GT76+1)^4-1</f>
        <v>1.4662498774455912E-2</v>
      </c>
      <c r="J45" s="1062" t="n">
        <f>('Haver Pivoted'!GU76+1)^4-1</f>
        <v>-1.794085945788193E-2</v>
      </c>
      <c r="K45" s="1062" t="n">
        <f>('Haver Pivoted'!GV76+1)^4-1</f>
        <v>3.3775526155126689E-2</v>
      </c>
      <c r="L45" s="1062" t="n">
        <f>('Haver Pivoted'!GW76+1)^4-1</f>
        <v>1.6442937470855457E-2</v>
      </c>
      <c r="M45" s="1062" t="n">
        <f>('Haver Pivoted'!GX76+1)^4-1</f>
        <v>4.5025943450949013E-2</v>
      </c>
      <c r="N45" s="1062" t="n">
        <f>('Haver Pivoted'!GY76+1)^4-1</f>
        <v>6.444180274366329E-2</v>
      </c>
      <c r="O45" s="1062" t="n">
        <f>('Haver Pivoted'!GZ76+1)^4-1</f>
        <v>5.5998846943190017E-2</v>
      </c>
      <c r="P45" s="1062" t="n">
        <f>('Haver Pivoted'!HA76+1)^4-1</f>
        <v>6.1859650545573519E-2</v>
      </c>
      <c r="Q45" s="1062" t="n">
        <f>('Haver Pivoted'!HB76+1)^4-1</f>
        <v>7.4784916271317448E-2</v>
      </c>
      <c r="R45" s="1062" t="n">
        <f>('Haver Pivoted'!HC76+1)^4-1</f>
        <v>7.2922192171477107E-2</v>
      </c>
      <c r="S45" s="1079" t="n">
        <f>('Haver Pivoted'!HD76+1)^4-1</f>
        <v>4.3177876601944165E-2</v>
      </c>
      <c r="T45" s="1061" t="n">
        <f>('Haver Pivoted'!HE76+1)^4-1</f>
        <v>3.7424183382891885E-2</v>
      </c>
      <c r="U45" s="1079" t="n">
        <f>('Haver Pivoted'!HF76+1)^4-1</f>
        <v>4.1098370643803284E-2</v>
      </c>
      <c r="V45" s="1079" t="n">
        <f>('Haver Pivoted'!HG76+1)^4-1</f>
        <v>2.5185688988090593E-2</v>
      </c>
      <c r="W45" s="1087" t="n">
        <f t="shared" ref="W45:AF45" si="15">(W61/V61)^4-1</f>
        <v>3.0035379555409136E-2</v>
      </c>
      <c r="X45" s="1087" t="n">
        <f t="shared" si="15"/>
        <v>3.0656416393558983E-2</v>
      </c>
      <c r="Y45" s="1087" t="n">
        <f t="shared" si="15"/>
        <v>2.8091398638267373E-2</v>
      </c>
      <c r="Z45" s="1087" t="n">
        <f t="shared" si="15"/>
        <v>2.4757720383034698E-2</v>
      </c>
      <c r="AA45" s="1087" t="n">
        <f t="shared" si="15"/>
        <v>2.5292162721610056E-2</v>
      </c>
      <c r="AB45" s="1087" t="n">
        <f t="shared" si="15"/>
        <v>2.4263189998973589E-2</v>
      </c>
      <c r="AC45" s="1062" t="n">
        <f t="shared" si="15"/>
        <v>2.3060157044477725E-2</v>
      </c>
      <c r="AD45" s="1062" t="n">
        <f t="shared" si="15"/>
        <v>2.2597540056138454E-2</v>
      </c>
      <c r="AE45" s="1062" t="n">
        <f t="shared" si="15"/>
        <v>2.2203025255892905E-2</v>
      </c>
      <c r="AF45" s="1062" t="n">
        <f t="shared" si="15"/>
        <v>2.2106187865342131E-2</v>
      </c>
    </row>
    <row r="46">
      <c r="B46" s="75" t="s">
        <v>1718</v>
      </c>
      <c r="C46" s="1057" t="s">
        <v>1706</v>
      </c>
      <c r="D46" s="1088" t="n">
        <f>('Haver Pivoted'!GO77+1)^4-1</f>
        <v>2.9652502701153827E-2</v>
      </c>
      <c r="E46" s="1055" t="n">
        <f>('Haver Pivoted'!GP77+1)^4-1</f>
        <v>4.3357912415273203E-2</v>
      </c>
      <c r="F46" s="1055" t="n">
        <f>('Haver Pivoted'!GQ77+1)^4-1</f>
        <v>-2.634393397263235E-2</v>
      </c>
      <c r="G46" s="1055" t="n">
        <f>('Haver Pivoted'!GR77+1)^4-1</f>
        <v>1.0018821110834297E-2</v>
      </c>
      <c r="H46" s="1055" t="n">
        <f>('Haver Pivoted'!GS77+1)^4-1</f>
        <v>1.6245763277308534E-2</v>
      </c>
      <c r="I46" s="1055" t="n">
        <f>('Haver Pivoted'!GT77+1)^4-1</f>
        <v>1.3591255249431944E-2</v>
      </c>
      <c r="J46" s="1055" t="n">
        <f>('Haver Pivoted'!GU77+1)^4-1</f>
        <v>3.3104511883148557E-3</v>
      </c>
      <c r="K46" s="1055" t="n">
        <f>('Haver Pivoted'!GV77+1)^4-1</f>
        <v>2.5959727144998501E-2</v>
      </c>
      <c r="L46" s="1055" t="n">
        <f>('Haver Pivoted'!GW77+1)^4-1</f>
        <v>2.4447407360365325E-2</v>
      </c>
      <c r="M46" s="1055" t="n">
        <f>('Haver Pivoted'!GX77+1)^4-1</f>
        <v>4.0827649049088865E-2</v>
      </c>
      <c r="N46" s="1055" t="n">
        <f>('Haver Pivoted'!GY77+1)^4-1</f>
        <v>4.1247362410053112E-2</v>
      </c>
      <c r="O46" s="1055" t="n">
        <f>('Haver Pivoted'!GZ77+1)^4-1</f>
        <v>4.4017858095279694E-2</v>
      </c>
      <c r="P46" s="1055" t="n">
        <f>('Haver Pivoted'!HA77+1)^4-1</f>
        <v>4.3432299825096221E-2</v>
      </c>
      <c r="Q46" s="1055" t="n">
        <f>('Haver Pivoted'!HB77+1)^4-1</f>
        <v>5.6798579453040565E-2</v>
      </c>
      <c r="R46" s="1055" t="n">
        <f>('Haver Pivoted'!HC77+1)^4-1</f>
        <v>5.9959109255099508E-2</v>
      </c>
      <c r="S46" s="1058" t="n">
        <f>('Haver Pivoted'!HD77+1)^4-1</f>
        <v>4.8205722331254197E-2</v>
      </c>
      <c r="T46" s="1058" t="n">
        <f>('Haver Pivoted'!HE77+1)^4-1</f>
        <v>3.1513836354732261E-2</v>
      </c>
      <c r="U46" s="1058" t="n">
        <f>('Haver Pivoted'!HF77+1)^4-1</f>
        <v>3.1865052838830898E-2</v>
      </c>
      <c r="V46" s="1058" t="n">
        <f>('Haver Pivoted'!HG77+1)^4-1</f>
        <v>2.3566974437019272E-2</v>
      </c>
      <c r="W46" s="1055" t="n">
        <f t="shared" ref="W46:AF46" si="16">(W62/V62)^4-1</f>
        <v>3.3783282602523279E-2</v>
      </c>
      <c r="X46" s="1055" t="n">
        <f t="shared" si="16"/>
        <v>2.8963096514068587E-2</v>
      </c>
      <c r="Y46" s="1055" t="n">
        <f t="shared" si="16"/>
        <v>2.9177415019928876E-2</v>
      </c>
      <c r="Z46" s="1055" t="n">
        <f t="shared" si="16"/>
        <v>2.6899993160794278E-2</v>
      </c>
      <c r="AA46" s="1055" t="n">
        <f t="shared" si="16"/>
        <v>2.7881138243015302E-2</v>
      </c>
      <c r="AB46" s="1055" t="n">
        <f t="shared" si="16"/>
        <v>2.6848543864137264E-2</v>
      </c>
      <c r="AC46" s="1055" t="n">
        <f t="shared" si="16"/>
        <v>2.5377349311315189E-2</v>
      </c>
      <c r="AD46" s="1055" t="n">
        <f t="shared" si="16"/>
        <v>2.471868460464699E-2</v>
      </c>
      <c r="AE46" s="1055" t="n">
        <f t="shared" si="16"/>
        <v>2.4677734219933578E-2</v>
      </c>
      <c r="AF46" s="1055" t="n">
        <f t="shared" si="16"/>
        <v>2.4460901868401885E-2</v>
      </c>
    </row>
    <row r="47">
      <c r="B47" s="75" t="s">
        <v>1719</v>
      </c>
      <c r="C47" s="1057" t="s">
        <v>1707</v>
      </c>
      <c r="D47" s="1088" t="n">
        <f>('Haver Pivoted'!GO78+1)^4-1</f>
        <v>2.0739486303195998E-2</v>
      </c>
      <c r="E47" s="1055" t="n">
        <f>('Haver Pivoted'!GP78+1)^4-1</f>
        <v>-1.0909955372547464E-2</v>
      </c>
      <c r="F47" s="1055" t="n">
        <f>('Haver Pivoted'!GQ78+1)^4-1</f>
        <v>2.9915559028399707E-2</v>
      </c>
      <c r="G47" s="1055" t="n">
        <f>('Haver Pivoted'!GR78+1)^4-1</f>
        <v>1.0527559706478895E-2</v>
      </c>
      <c r="H47" s="1055" t="n">
        <f>('Haver Pivoted'!GS78+1)^4-1</f>
        <v>1.4919704890896002E-2</v>
      </c>
      <c r="I47" s="1055" t="n">
        <f>('Haver Pivoted'!GT78+1)^4-1</f>
        <v>4.3158369252632278E-2</v>
      </c>
      <c r="J47" s="1055" t="n">
        <f>('Haver Pivoted'!GU78+1)^4-1</f>
        <v>-2.2930962354547058E-3</v>
      </c>
      <c r="K47" s="1055" t="n">
        <f>('Haver Pivoted'!GV78+1)^4-1</f>
        <v>3.587837095953339E-2</v>
      </c>
      <c r="L47" s="1055" t="n">
        <f>('Haver Pivoted'!GW78+1)^4-1</f>
        <v>4.5534894387470937E-2</v>
      </c>
      <c r="M47" s="1055" t="n">
        <f>('Haver Pivoted'!GX78+1)^4-1</f>
        <v>8.7714323909891423E-2</v>
      </c>
      <c r="N47" s="1055" t="n">
        <f>('Haver Pivoted'!GY78+1)^4-1</f>
        <v>8.4888593948209357E-2</v>
      </c>
      <c r="O47" s="1055" t="n">
        <f>('Haver Pivoted'!GZ78+1)^4-1</f>
        <v>6.9703587118332688E-2</v>
      </c>
      <c r="P47" s="1055" t="n">
        <f>('Haver Pivoted'!HA78+1)^4-1</f>
        <v>9.0463399615994478E-2</v>
      </c>
      <c r="Q47" s="1055" t="n">
        <f>('Haver Pivoted'!HB78+1)^4-1</f>
        <v>0.10558682780244433</v>
      </c>
      <c r="R47" s="1055" t="n">
        <f>('Haver Pivoted'!HC78+1)^4-1</f>
        <v>0.14979890704557142</v>
      </c>
      <c r="S47" s="1058" t="n">
        <f>('Haver Pivoted'!HD78+1)^4-1</f>
        <v>2.9055945911607095E-2</v>
      </c>
      <c r="T47" s="1058" t="n">
        <f>('Haver Pivoted'!HE78+1)^4-1</f>
        <v>3.8778201417324798E-2</v>
      </c>
      <c r="U47" s="1058" t="n">
        <f>('Haver Pivoted'!HF78+1)^4-1</f>
        <v>7.0860931530585258E-3</v>
      </c>
      <c r="V47" s="1058" t="n">
        <f>('Haver Pivoted'!HG78+1)^4-1</f>
        <v>-1.6388365013716322E-2</v>
      </c>
      <c r="W47" s="1055" t="n">
        <f t="shared" ref="W47:AF47" si="17">(W63/V63)^4-1</f>
        <v>2.5632416597382024E-2</v>
      </c>
      <c r="X47" s="1055" t="n">
        <f t="shared" si="17"/>
        <v>3.0650594768110162E-2</v>
      </c>
      <c r="Y47" s="1055" t="n">
        <f t="shared" si="17"/>
        <v>3.3343974071288418E-2</v>
      </c>
      <c r="Z47" s="1055" t="n">
        <f t="shared" si="17"/>
        <v>3.0704031449066083E-2</v>
      </c>
      <c r="AA47" s="1055" t="n">
        <f t="shared" si="17"/>
        <v>2.9455855111519602E-2</v>
      </c>
      <c r="AB47" s="1055" t="n">
        <f t="shared" si="17"/>
        <v>2.8801828876449553E-2</v>
      </c>
      <c r="AC47" s="1055" t="n">
        <f t="shared" si="17"/>
        <v>2.9396483903845194E-2</v>
      </c>
      <c r="AD47" s="1055" t="n">
        <f t="shared" si="17"/>
        <v>2.8870369964724807E-2</v>
      </c>
      <c r="AE47" s="1055" t="n">
        <f t="shared" si="17"/>
        <v>2.8486629635257943E-2</v>
      </c>
      <c r="AF47" s="1055" t="n">
        <f t="shared" si="17"/>
        <v>2.8185592071407362E-2</v>
      </c>
    </row>
    <row r="48">
      <c r="B48" s="75" t="s">
        <v>1720</v>
      </c>
      <c r="C48" s="1057" t="s">
        <v>1708</v>
      </c>
      <c r="D48" s="1088" t="n">
        <f>('Haver Pivoted'!GO79+1)^4-1</f>
        <v>1.6036274889288604E-2</v>
      </c>
      <c r="E48" s="1055" t="n">
        <f>('Haver Pivoted'!GP79+1)^4-1</f>
        <v>-1.6750426853228473E-2</v>
      </c>
      <c r="F48" s="1055" t="n">
        <f>('Haver Pivoted'!GQ79+1)^4-1</f>
        <v>2.5813818283004775E-2</v>
      </c>
      <c r="G48" s="1055" t="n">
        <f>('Haver Pivoted'!GR79+1)^4-1</f>
        <v>8.6124156242581851E-3</v>
      </c>
      <c r="H48" s="1055" t="n">
        <f>('Haver Pivoted'!GS79+1)^4-1</f>
        <v>1.6996215944869331E-2</v>
      </c>
      <c r="I48" s="1055" t="n">
        <f>('Haver Pivoted'!GT79+1)^4-1</f>
        <v>5.0660572456327158E-2</v>
      </c>
      <c r="J48" s="1055" t="n">
        <f>('Haver Pivoted'!GU79+1)^4-1</f>
        <v>-1.0613393340251909E-3</v>
      </c>
      <c r="K48" s="1055" t="n">
        <f>('Haver Pivoted'!GV79+1)^4-1</f>
        <v>3.4596703938156059E-2</v>
      </c>
      <c r="L48" s="1055" t="n">
        <f>('Haver Pivoted'!GW79+1)^4-1</f>
        <v>5.1547958936444926E-2</v>
      </c>
      <c r="M48" s="1055" t="n">
        <f>('Haver Pivoted'!GX79+1)^4-1</f>
        <v>9.2834286401326738E-2</v>
      </c>
      <c r="N48" s="1055" t="n">
        <f>('Haver Pivoted'!GY79+1)^4-1</f>
        <v>8.057551462066237E-2</v>
      </c>
      <c r="O48" s="1055" t="n">
        <f>('Haver Pivoted'!GZ79+1)^4-1</f>
        <v>6.4680375979367932E-2</v>
      </c>
      <c r="P48" s="1055" t="n">
        <f>('Haver Pivoted'!HA79+1)^4-1</f>
        <v>8.4136934840179034E-2</v>
      </c>
      <c r="Q48" s="1055" t="n">
        <f>('Haver Pivoted'!HB79+1)^4-1</f>
        <v>0.10120576467409093</v>
      </c>
      <c r="R48" s="1055" t="n">
        <f>('Haver Pivoted'!HC79+1)^4-1</f>
        <v>0.15221841372862355</v>
      </c>
      <c r="S48" s="1058" t="n">
        <f>('Haver Pivoted'!HD79+1)^4-1</f>
        <v>1.6422651906601304E-2</v>
      </c>
      <c r="T48" s="1058" t="n">
        <f>('Haver Pivoted'!HE79+1)^4-1</f>
        <v>3.6078451145617141E-2</v>
      </c>
      <c r="U48" s="1058" t="n">
        <f>('Haver Pivoted'!HF79+1)^4-1</f>
        <v>-1.1833848566173977E-3</v>
      </c>
      <c r="V48" s="1058" t="n">
        <f>('Haver Pivoted'!HG79+1)^4-1</f>
        <v>-2.1175324698722187E-2</v>
      </c>
      <c r="W48" s="1055" t="n">
        <f t="shared" ref="W48:AF49" si="18">W47</f>
        <v>2.5632416597382024E-2</v>
      </c>
      <c r="X48" s="1055" t="n">
        <f t="shared" si="18"/>
        <v>3.0650594768110162E-2</v>
      </c>
      <c r="Y48" s="1055" t="n">
        <f t="shared" si="18"/>
        <v>3.3343974071288418E-2</v>
      </c>
      <c r="Z48" s="1055" t="n">
        <f t="shared" si="18"/>
        <v>3.0704031449066083E-2</v>
      </c>
      <c r="AA48" s="1055" t="n">
        <f t="shared" si="18"/>
        <v>2.9455855111519602E-2</v>
      </c>
      <c r="AB48" s="1055" t="n">
        <f t="shared" si="18"/>
        <v>2.8801828876449553E-2</v>
      </c>
      <c r="AC48" s="1055" t="n">
        <f t="shared" si="18"/>
        <v>2.9396483903845194E-2</v>
      </c>
      <c r="AD48" s="1055" t="n">
        <f t="shared" si="18"/>
        <v>2.8870369964724807E-2</v>
      </c>
      <c r="AE48" s="1055" t="n">
        <f t="shared" si="18"/>
        <v>2.8486629635257943E-2</v>
      </c>
      <c r="AF48" s="1055" t="n">
        <f t="shared" si="18"/>
        <v>2.8185592071407362E-2</v>
      </c>
    </row>
    <row r="49">
      <c r="B49" s="201" t="s">
        <v>1721</v>
      </c>
      <c r="C49" s="1085" t="s">
        <v>1709</v>
      </c>
      <c r="D49" s="1090" t="n">
        <f>('Haver Pivoted'!GO80+1)^4-1</f>
        <v>4.1912016313215839E-2</v>
      </c>
      <c r="E49" s="1091" t="n">
        <f>('Haver Pivoted'!GP80+1)^4-1</f>
        <v>1.5721372171975556E-2</v>
      </c>
      <c r="F49" s="1091" t="n">
        <f>('Haver Pivoted'!GQ80+1)^4-1</f>
        <v>4.8037769815769016E-2</v>
      </c>
      <c r="G49" s="1091" t="n">
        <f>('Haver Pivoted'!GR80+1)^4-1</f>
        <v>1.9083730667159404E-2</v>
      </c>
      <c r="H49" s="1091" t="n">
        <f>('Haver Pivoted'!GS80+1)^4-1</f>
        <v>5.8979339636944239E-3</v>
      </c>
      <c r="I49" s="1091" t="n">
        <f>('Haver Pivoted'!GT80+1)^4-1</f>
        <v>1.0418465412080913E-2</v>
      </c>
      <c r="J49" s="1091" t="n">
        <f>('Haver Pivoted'!GU80+1)^4-1</f>
        <v>-7.6555980249765065E-3</v>
      </c>
      <c r="K49" s="1091" t="n">
        <f>('Haver Pivoted'!GV80+1)^4-1</f>
        <v>4.135501545294451E-2</v>
      </c>
      <c r="L49" s="1091" t="n">
        <f>('Haver Pivoted'!GW80+1)^4-1</f>
        <v>1.8415186976738607E-2</v>
      </c>
      <c r="M49" s="1091" t="n">
        <f>('Haver Pivoted'!GX80+1)^4-1</f>
        <v>6.4160755006020143E-2</v>
      </c>
      <c r="N49" s="1091" t="n">
        <f>('Haver Pivoted'!GY80+1)^4-1</f>
        <v>0.10458990215743946</v>
      </c>
      <c r="O49" s="1091" t="n">
        <f>('Haver Pivoted'!GZ80+1)^4-1</f>
        <v>9.3631239224950313E-2</v>
      </c>
      <c r="P49" s="1091" t="n">
        <f>('Haver Pivoted'!HA80+1)^4-1</f>
        <v>0.12124821634027616</v>
      </c>
      <c r="Q49" s="1091" t="n">
        <f>('Haver Pivoted'!HB80+1)^4-1</f>
        <v>0.12687792670398412</v>
      </c>
      <c r="R49" s="1091" t="n">
        <f>('Haver Pivoted'!HC80+1)^4-1</f>
        <v>0.13796693794697101</v>
      </c>
      <c r="S49" s="1077" t="n">
        <f>('Haver Pivoted'!HD80+1)^4-1</f>
        <v>9.3268944702830758E-2</v>
      </c>
      <c r="T49" s="1077" t="n">
        <f>('Haver Pivoted'!HE80+1)^4-1</f>
        <v>5.1634147747456671E-2</v>
      </c>
      <c r="U49" s="1077" t="n">
        <f>('Haver Pivoted'!HF80+1)^4-1</f>
        <v>4.647411897178233E-2</v>
      </c>
      <c r="V49" s="1077" t="n">
        <f>('Haver Pivoted'!HG80+1)^4-1</f>
        <v>5.4981543281513723E-3</v>
      </c>
      <c r="W49" s="1091" t="n">
        <f t="shared" si="18"/>
        <v>2.5632416597382024E-2</v>
      </c>
      <c r="X49" s="1091" t="n">
        <f t="shared" si="18"/>
        <v>3.0650594768110162E-2</v>
      </c>
      <c r="Y49" s="1091" t="n">
        <f t="shared" si="18"/>
        <v>3.3343974071288418E-2</v>
      </c>
      <c r="Z49" s="1091" t="n">
        <f t="shared" si="18"/>
        <v>3.0704031449066083E-2</v>
      </c>
      <c r="AA49" s="1091" t="n">
        <f t="shared" si="18"/>
        <v>2.9455855111519602E-2</v>
      </c>
      <c r="AB49" s="1091" t="n">
        <f t="shared" si="18"/>
        <v>2.8801828876449553E-2</v>
      </c>
      <c r="AC49" s="1091" t="n">
        <f t="shared" si="18"/>
        <v>2.9396483903845194E-2</v>
      </c>
      <c r="AD49" s="1091" t="n">
        <f t="shared" si="18"/>
        <v>2.8870369964724807E-2</v>
      </c>
      <c r="AE49" s="1091" t="n">
        <f t="shared" si="18"/>
        <v>2.8486629635257943E-2</v>
      </c>
      <c r="AF49" s="1091" t="n">
        <f t="shared" si="18"/>
        <v>2.8185592071407362E-2</v>
      </c>
    </row>
    <row r="50">
      <c r="B50" s="63"/>
      <c r="C50" s="1057"/>
      <c r="D50" s="1055"/>
      <c r="E50" s="1055"/>
      <c r="F50" s="1055"/>
      <c r="G50" s="1055"/>
      <c r="H50" s="1055"/>
      <c r="I50" s="1055"/>
      <c r="J50" s="1055"/>
      <c r="K50" s="1055"/>
      <c r="L50" s="1055"/>
      <c r="M50" s="1055"/>
      <c r="N50" s="1055"/>
      <c r="O50" s="1055"/>
      <c r="P50" s="1055"/>
      <c r="Q50" s="1055"/>
      <c r="R50" s="1055"/>
      <c r="S50" s="1055"/>
      <c r="T50" s="1055"/>
      <c r="U50" s="1055"/>
      <c r="V50" s="1055"/>
      <c r="W50" s="1055"/>
      <c r="X50" s="1055"/>
      <c r="Y50" s="1055"/>
      <c r="Z50" s="1055"/>
      <c r="AA50" s="1055"/>
      <c r="AB50" s="1055"/>
      <c r="AC50" s="1055"/>
      <c r="AD50" s="1055"/>
      <c r="AE50" s="1055"/>
      <c r="AF50" s="1055"/>
    </row>
    <row r="51" ht="14.5" customHeight="1">
      <c r="B51" s="737" t="s">
        <v>1741</v>
      </c>
      <c r="C51" s="737"/>
      <c r="D51" s="737"/>
      <c r="E51" s="737"/>
      <c r="F51" s="268"/>
      <c r="G51" s="268"/>
      <c r="H51" s="268"/>
      <c r="I51" s="268"/>
      <c r="J51" s="268"/>
      <c r="K51" s="268"/>
      <c r="L51" s="268"/>
      <c r="M51" s="268"/>
      <c r="N51" s="268"/>
      <c r="O51" s="268"/>
      <c r="P51" s="268"/>
      <c r="Q51" s="268"/>
      <c r="R51" s="268"/>
      <c r="S51" s="268"/>
      <c r="T51" s="268"/>
      <c r="U51" s="268"/>
      <c r="V51" s="268"/>
      <c r="W51" s="268"/>
      <c r="X51" s="268"/>
      <c r="Y51" s="268"/>
      <c r="Z51" s="268"/>
      <c r="AA51" s="268"/>
      <c r="AB51" s="268"/>
      <c r="AC51" s="268"/>
    </row>
    <row r="52" ht="30" customHeight="1">
      <c r="B52" s="1103" t="s">
        <v>1923</v>
      </c>
      <c r="C52" s="1075"/>
      <c r="D52" s="179" t="n">
        <v>2018</v>
      </c>
      <c r="E52" s="179" t="n">
        <v>2019</v>
      </c>
      <c r="F52" s="180"/>
      <c r="G52" s="180"/>
      <c r="H52" s="236"/>
      <c r="I52" s="179" t="n">
        <v>2020</v>
      </c>
      <c r="J52" s="180"/>
      <c r="K52" s="180"/>
      <c r="L52" s="180"/>
      <c r="M52" s="179" t="n">
        <v>2021</v>
      </c>
      <c r="N52" s="180"/>
      <c r="O52" s="180"/>
      <c r="P52" s="180"/>
      <c r="Q52" s="325" t="n">
        <v>2022</v>
      </c>
      <c r="R52" s="326"/>
      <c r="S52" s="315"/>
      <c r="T52" s="328"/>
      <c r="U52" s="260"/>
      <c r="V52" s="632" t="n">
        <v>2023</v>
      </c>
      <c r="W52" s="317"/>
      <c r="X52" s="317"/>
      <c r="Y52" s="232" t="n">
        <v>2024</v>
      </c>
      <c r="Z52" s="233"/>
      <c r="AA52" s="233"/>
      <c r="AB52" s="234"/>
      <c r="AC52" s="232" t="n">
        <v>2025</v>
      </c>
      <c r="AD52" s="233"/>
      <c r="AE52" s="233"/>
      <c r="AF52" s="234"/>
      <c r="AG52" s="272" t="n">
        <v>2026</v>
      </c>
    </row>
    <row r="53">
      <c r="B53" s="1093"/>
      <c r="C53" s="261"/>
      <c r="D53" s="195" t="s">
        <v>282</v>
      </c>
      <c r="E53" s="195" t="s">
        <v>283</v>
      </c>
      <c r="F53" s="191" t="s">
        <v>284</v>
      </c>
      <c r="G53" s="191" t="s">
        <v>238</v>
      </c>
      <c r="H53" s="192" t="s">
        <v>282</v>
      </c>
      <c r="I53" s="191" t="s">
        <v>283</v>
      </c>
      <c r="J53" s="191" t="s">
        <v>284</v>
      </c>
      <c r="K53" s="191" t="s">
        <v>238</v>
      </c>
      <c r="L53" s="191" t="s">
        <v>282</v>
      </c>
      <c r="M53" s="195" t="s">
        <v>283</v>
      </c>
      <c r="N53" s="191" t="s">
        <v>284</v>
      </c>
      <c r="O53" s="191" t="s">
        <v>238</v>
      </c>
      <c r="P53" s="191" t="s">
        <v>282</v>
      </c>
      <c r="Q53" s="195" t="s">
        <v>283</v>
      </c>
      <c r="R53" s="191" t="s">
        <v>284</v>
      </c>
      <c r="S53" s="191" t="s">
        <v>238</v>
      </c>
      <c r="T53" s="192" t="s">
        <v>282</v>
      </c>
      <c r="U53" s="195" t="s">
        <v>283</v>
      </c>
      <c r="V53" s="191" t="s">
        <v>284</v>
      </c>
      <c r="W53" s="361" t="s">
        <v>238</v>
      </c>
      <c r="X53" s="361" t="s">
        <v>282</v>
      </c>
      <c r="Y53" s="480" t="s">
        <v>283</v>
      </c>
      <c r="Z53" s="370" t="s">
        <v>284</v>
      </c>
      <c r="AA53" s="361" t="s">
        <v>238</v>
      </c>
      <c r="AB53" s="479" t="s">
        <v>282</v>
      </c>
      <c r="AC53" s="480" t="s">
        <v>283</v>
      </c>
      <c r="AD53" s="361" t="s">
        <v>284</v>
      </c>
      <c r="AE53" s="361" t="s">
        <v>238</v>
      </c>
      <c r="AF53" s="479" t="s">
        <v>282</v>
      </c>
      <c r="AG53" s="297" t="s">
        <v>283</v>
      </c>
    </row>
    <row r="54" ht="28.5" customHeight="1">
      <c r="B54" s="534" t="s">
        <v>1924</v>
      </c>
      <c r="C54" s="63" t="s">
        <v>1723</v>
      </c>
      <c r="D54" s="247"/>
      <c r="E54" s="247"/>
      <c r="F54" s="247"/>
      <c r="G54" s="247"/>
      <c r="H54" s="247"/>
      <c r="I54" s="247"/>
      <c r="J54" s="247"/>
      <c r="K54" s="247"/>
      <c r="L54" s="247"/>
      <c r="M54" s="247"/>
      <c r="N54" s="247"/>
      <c r="O54" s="247"/>
      <c r="P54" s="247"/>
      <c r="Q54" s="247"/>
      <c r="R54" s="247"/>
      <c r="S54" s="493" t="n">
        <v>17542.7</v>
      </c>
      <c r="T54" s="493" t="n">
        <v>17749.900000000001</v>
      </c>
      <c r="U54" s="493" t="n">
        <v>18098.7</v>
      </c>
      <c r="V54" s="493" t="n">
        <v>18288.3</v>
      </c>
      <c r="W54" s="493" t="n">
        <v>18450.099999999999</v>
      </c>
      <c r="X54" s="493" t="n">
        <v>18584.099999999999</v>
      </c>
      <c r="Y54" s="493" t="n">
        <v>18732.099999999999</v>
      </c>
      <c r="Z54" s="493" t="n">
        <v>18877.7</v>
      </c>
      <c r="AA54" s="493" t="n">
        <v>19058.3</v>
      </c>
      <c r="AB54" s="493" t="n">
        <v>19265.5</v>
      </c>
      <c r="AC54" s="493" t="n">
        <v>19476.900000000001</v>
      </c>
      <c r="AD54" s="493" t="n">
        <v>19680.5</v>
      </c>
      <c r="AE54" s="493" t="n">
        <v>19889.099999999999</v>
      </c>
      <c r="AF54" s="493" t="n">
        <v>20092.7</v>
      </c>
    </row>
    <row r="55" ht="26.25" customHeight="1">
      <c r="B55" s="1094" t="s">
        <v>1806</v>
      </c>
      <c r="C55" s="63" t="s">
        <v>1724</v>
      </c>
      <c r="D55" s="75"/>
      <c r="E55" s="63"/>
      <c r="F55" s="63"/>
      <c r="G55" s="63"/>
      <c r="H55" s="63"/>
      <c r="I55" s="63"/>
      <c r="J55" s="63"/>
      <c r="K55" s="63"/>
      <c r="L55" s="63"/>
      <c r="M55" s="63"/>
      <c r="N55" s="63"/>
      <c r="O55" s="63"/>
      <c r="P55" s="63"/>
      <c r="Q55" s="63"/>
      <c r="R55" s="63"/>
      <c r="S55" s="493" t="n">
        <v>1657.1</v>
      </c>
      <c r="T55" s="493" t="n">
        <v>1693.8</v>
      </c>
      <c r="U55" s="493" t="n">
        <v>1739.9</v>
      </c>
      <c r="V55" s="493" t="n">
        <v>1748.3</v>
      </c>
      <c r="W55" s="493" t="n">
        <v>1760.1</v>
      </c>
      <c r="X55" s="493" t="n">
        <v>1773.6</v>
      </c>
      <c r="Y55" s="493" t="n">
        <v>1785.5</v>
      </c>
      <c r="Z55" s="493" t="n">
        <v>1803.2</v>
      </c>
      <c r="AA55" s="493" t="n">
        <v>1817.2</v>
      </c>
      <c r="AB55" s="493" t="n">
        <v>1829.8</v>
      </c>
      <c r="AC55" s="493" t="n">
        <v>1841.3</v>
      </c>
      <c r="AD55" s="493" t="n">
        <v>1853.9</v>
      </c>
      <c r="AE55" s="493" t="n">
        <v>1867.1</v>
      </c>
      <c r="AF55" s="493" t="n">
        <v>1881.5</v>
      </c>
      <c r="AG55" s="1097"/>
      <c r="AH55" s="1097"/>
      <c r="AI55" s="1097"/>
      <c r="AJ55" s="1097"/>
      <c r="AK55" s="1097"/>
      <c r="AL55" s="1097"/>
      <c r="AM55" s="1097"/>
      <c r="AN55" s="1097"/>
      <c r="AO55" s="1097"/>
    </row>
    <row r="56" ht="26.25" customHeight="1">
      <c r="B56" s="1094" t="s">
        <v>1807</v>
      </c>
      <c r="C56" s="63" t="s">
        <v>1724</v>
      </c>
      <c r="D56" s="75"/>
      <c r="E56" s="63"/>
      <c r="F56" s="63"/>
      <c r="G56" s="63"/>
      <c r="H56" s="63"/>
      <c r="I56" s="63"/>
      <c r="J56" s="63"/>
      <c r="K56" s="63"/>
      <c r="L56" s="63"/>
      <c r="M56" s="63"/>
      <c r="N56" s="63"/>
      <c r="O56" s="63"/>
      <c r="P56" s="63"/>
      <c r="Q56" s="63"/>
      <c r="R56" s="63"/>
      <c r="S56" s="493" t="n">
        <v>2836</v>
      </c>
      <c r="T56" s="493" t="n">
        <v>2881.6</v>
      </c>
      <c r="U56" s="493" t="n">
        <v>2914.9</v>
      </c>
      <c r="V56" s="493" t="n">
        <v>2937.5</v>
      </c>
      <c r="W56" s="493" t="n">
        <v>2965.6</v>
      </c>
      <c r="X56" s="493" t="n">
        <v>2999.3</v>
      </c>
      <c r="Y56" s="493" t="n">
        <v>3033.6</v>
      </c>
      <c r="Z56" s="493" t="n">
        <v>3065</v>
      </c>
      <c r="AA56" s="493" t="n">
        <v>3094.6</v>
      </c>
      <c r="AB56" s="493" t="n">
        <v>3122.8</v>
      </c>
      <c r="AC56" s="493" t="n">
        <v>3151.7</v>
      </c>
      <c r="AD56" s="493" t="n">
        <v>3180.3</v>
      </c>
      <c r="AE56" s="493" t="n">
        <v>3208.1</v>
      </c>
      <c r="AF56" s="493" t="n">
        <v>3236.5</v>
      </c>
      <c r="AG56" s="1098"/>
      <c r="AH56" s="1098"/>
      <c r="AI56" s="1098"/>
      <c r="AJ56" s="1098"/>
      <c r="AK56" s="1098"/>
      <c r="AL56" s="1098"/>
      <c r="AM56" s="1098"/>
      <c r="AN56" s="1098"/>
      <c r="AO56" s="1098"/>
    </row>
    <row r="57" ht="26.25" customHeight="1">
      <c r="B57" s="1094" t="s">
        <v>1925</v>
      </c>
      <c r="C57" s="63" t="s">
        <v>1725</v>
      </c>
      <c r="D57" s="75"/>
      <c r="E57" s="63"/>
      <c r="F57" s="63"/>
      <c r="G57" s="63"/>
      <c r="H57" s="63"/>
      <c r="I57" s="63"/>
      <c r="J57" s="63"/>
      <c r="K57" s="63"/>
      <c r="L57" s="63"/>
      <c r="M57" s="63"/>
      <c r="N57" s="63"/>
      <c r="O57" s="63"/>
      <c r="P57" s="63"/>
      <c r="Q57" s="63"/>
      <c r="R57" s="63"/>
      <c r="S57" s="493" t="n">
        <v>14178.6</v>
      </c>
      <c r="T57" s="493" t="n">
        <v>14214.9</v>
      </c>
      <c r="U57" s="493" t="n">
        <v>14346.6</v>
      </c>
      <c r="V57" s="493" t="n">
        <v>14387.1</v>
      </c>
      <c r="W57" s="493" t="n">
        <v>14407.4</v>
      </c>
      <c r="X57" s="493" t="n">
        <v>14402.9</v>
      </c>
      <c r="Y57" s="493" t="n">
        <v>14417.4</v>
      </c>
      <c r="Z57" s="493" t="n">
        <v>14440.9</v>
      </c>
      <c r="AA57" s="493" t="n">
        <v>14488.3</v>
      </c>
      <c r="AB57" s="493" t="n">
        <v>14558.3</v>
      </c>
      <c r="AC57" s="493" t="n">
        <v>14634.4</v>
      </c>
      <c r="AD57" s="493" t="n">
        <v>14705</v>
      </c>
      <c r="AE57" s="493" t="n">
        <v>14779.5</v>
      </c>
      <c r="AF57" s="493" t="n">
        <v>14849.4</v>
      </c>
      <c r="AG57" s="1098"/>
      <c r="AH57" s="1098"/>
      <c r="AI57" s="1098"/>
      <c r="AJ57" s="1098"/>
      <c r="AK57" s="1098"/>
      <c r="AL57" s="1098"/>
      <c r="AM57" s="1098"/>
      <c r="AN57" s="1098"/>
      <c r="AO57" s="1098"/>
    </row>
    <row r="58" ht="26.25" customHeight="1">
      <c r="B58" s="1094" t="s">
        <v>1806</v>
      </c>
      <c r="C58" s="63" t="s">
        <v>1726</v>
      </c>
      <c r="D58" s="75"/>
      <c r="E58" s="63"/>
      <c r="F58" s="63"/>
      <c r="G58" s="63"/>
      <c r="H58" s="63"/>
      <c r="I58" s="63"/>
      <c r="J58" s="63"/>
      <c r="K58" s="63"/>
      <c r="L58" s="63"/>
      <c r="M58" s="63"/>
      <c r="N58" s="63"/>
      <c r="O58" s="63"/>
      <c r="P58" s="63"/>
      <c r="Q58" s="63"/>
      <c r="R58" s="63"/>
      <c r="S58" s="493" t="n">
        <v>1353.7</v>
      </c>
      <c r="T58" s="493" t="n">
        <v>1373</v>
      </c>
      <c r="U58" s="493" t="n">
        <v>1398.2</v>
      </c>
      <c r="V58" s="493" t="n">
        <v>1393.9</v>
      </c>
      <c r="W58" s="493" t="n">
        <v>1391.7</v>
      </c>
      <c r="X58" s="493" t="n">
        <v>1392.4</v>
      </c>
      <c r="Y58" s="493" t="n">
        <v>1391.7</v>
      </c>
      <c r="Z58" s="493" t="n">
        <v>1396.2</v>
      </c>
      <c r="AA58" s="493" t="n">
        <v>1397.4</v>
      </c>
      <c r="AB58" s="493" t="n">
        <v>1397.8</v>
      </c>
      <c r="AC58" s="493" t="n">
        <v>1397.8</v>
      </c>
      <c r="AD58" s="493" t="n">
        <v>1398.8</v>
      </c>
      <c r="AE58" s="493" t="n">
        <v>1400.2</v>
      </c>
      <c r="AF58" s="493" t="n">
        <v>1402.5</v>
      </c>
      <c r="AG58" s="1098"/>
      <c r="AH58" s="1098"/>
      <c r="AI58" s="1098"/>
      <c r="AJ58" s="1098"/>
      <c r="AK58" s="1098"/>
      <c r="AL58" s="1098"/>
      <c r="AM58" s="1098"/>
      <c r="AN58" s="1098"/>
      <c r="AO58" s="1098"/>
    </row>
    <row r="59" ht="26.15" customHeight="1">
      <c r="B59" s="1094" t="s">
        <v>1808</v>
      </c>
      <c r="C59" s="64" t="s">
        <v>1727</v>
      </c>
      <c r="D59" s="75"/>
      <c r="E59" s="63"/>
      <c r="F59" s="63"/>
      <c r="G59" s="63"/>
      <c r="H59" s="63"/>
      <c r="I59" s="63"/>
      <c r="J59" s="63"/>
      <c r="K59" s="63"/>
      <c r="L59" s="63"/>
      <c r="M59" s="63"/>
      <c r="N59" s="63"/>
      <c r="O59" s="63"/>
      <c r="P59" s="63"/>
      <c r="Q59" s="63"/>
      <c r="R59" s="63"/>
      <c r="S59" s="493" t="n">
        <v>2056.5</v>
      </c>
      <c r="T59" s="493" t="n">
        <v>2069.8000000000002</v>
      </c>
      <c r="U59" s="493" t="n">
        <v>2089.1999999999998</v>
      </c>
      <c r="V59" s="493" t="n">
        <v>2094.9</v>
      </c>
      <c r="W59" s="493" t="n">
        <v>2101.6</v>
      </c>
      <c r="X59" s="493" t="n">
        <v>2109.5</v>
      </c>
      <c r="Y59" s="493" t="n">
        <v>2116.1999999999998</v>
      </c>
      <c r="Z59" s="493" t="n">
        <v>2122</v>
      </c>
      <c r="AA59" s="493" t="n">
        <v>2127</v>
      </c>
      <c r="AB59" s="493" t="n">
        <v>2131.1999999999998</v>
      </c>
      <c r="AC59" s="493" t="n">
        <v>2135.4</v>
      </c>
      <c r="AD59" s="493" t="n">
        <v>2139.5</v>
      </c>
      <c r="AE59" s="493" t="n">
        <v>2143.1</v>
      </c>
      <c r="AF59" s="493" t="n">
        <v>2147.1</v>
      </c>
      <c r="AG59" s="1098"/>
      <c r="AH59" s="1098"/>
      <c r="AI59" s="1098"/>
      <c r="AJ59" s="1098"/>
      <c r="AK59" s="1098"/>
      <c r="AL59" s="1098"/>
      <c r="AM59" s="1098"/>
      <c r="AN59" s="1098"/>
      <c r="AO59" s="1098"/>
    </row>
    <row r="60">
      <c r="B60" s="1104"/>
      <c r="C60" s="1105"/>
      <c r="D60" s="1080"/>
      <c r="E60" s="1080"/>
      <c r="F60" s="1080"/>
      <c r="G60" s="1080"/>
      <c r="H60" s="1080"/>
      <c r="I60" s="1080"/>
      <c r="J60" s="1080"/>
      <c r="K60" s="1080"/>
      <c r="L60" s="1080"/>
      <c r="M60" s="1080"/>
      <c r="N60" s="1080"/>
      <c r="O60" s="1080"/>
      <c r="P60" s="1080"/>
      <c r="Q60" s="1080"/>
      <c r="R60" s="1080"/>
      <c r="S60" s="1080"/>
      <c r="T60" s="1081" t="s">
        <v>1713</v>
      </c>
      <c r="U60" s="1106"/>
      <c r="V60" s="1106"/>
      <c r="W60" s="1106"/>
      <c r="X60" s="1106"/>
      <c r="Y60" s="1106"/>
      <c r="Z60" s="1106"/>
      <c r="AA60" s="1106"/>
      <c r="AB60" s="1106"/>
      <c r="AC60" s="1106"/>
      <c r="AD60" s="1106"/>
      <c r="AE60" s="1106"/>
      <c r="AF60" s="1107"/>
      <c r="AG60" s="261"/>
      <c r="AH60" s="261"/>
      <c r="AI60" s="261"/>
      <c r="AJ60" s="261"/>
      <c r="AK60" s="261"/>
      <c r="AL60" s="261"/>
      <c r="AM60" s="261"/>
      <c r="AN60" s="261"/>
      <c r="AO60" s="261"/>
      <c r="AP60" s="63"/>
      <c r="AQ60" s="63"/>
      <c r="AR60" s="63"/>
      <c r="AS60" s="63"/>
      <c r="AT60" s="63"/>
      <c r="AU60" s="63"/>
      <c r="AV60" s="63"/>
    </row>
    <row r="61">
      <c r="B61" s="1067" t="s">
        <v>1717</v>
      </c>
      <c r="C61" s="170"/>
      <c r="D61" s="1076"/>
      <c r="E61" s="1076"/>
      <c r="F61" s="1076"/>
      <c r="G61" s="1076"/>
      <c r="H61" s="1076"/>
      <c r="I61" s="1076"/>
      <c r="J61" s="1076"/>
      <c r="K61" s="1076"/>
      <c r="L61" s="1076"/>
      <c r="M61" s="1076"/>
      <c r="N61" s="1076"/>
      <c r="O61" s="1076"/>
      <c r="P61" s="1076"/>
      <c r="Q61" s="1076"/>
      <c r="R61" s="1076"/>
      <c r="S61" s="1100" t="n">
        <f t="shared" ref="S61:AF61" si="19">S54/S57</f>
        <v>1.2372660206226285</v>
      </c>
      <c r="T61" s="1100" t="n">
        <f t="shared" si="19"/>
        <v>1.248682720244251</v>
      </c>
      <c r="U61" s="1100" t="n">
        <f t="shared" si="19"/>
        <v>1.2615323491280164</v>
      </c>
      <c r="V61" s="1100" t="n">
        <f t="shared" si="19"/>
        <v>1.2711595804574931</v>
      </c>
      <c r="W61" s="1100" t="n">
        <f t="shared" si="19"/>
        <v>1.2805988589197217</v>
      </c>
      <c r="X61" s="1100" t="n">
        <f t="shared" si="19"/>
        <v>1.2903026473835131</v>
      </c>
      <c r="Y61" s="1100" t="n">
        <f t="shared" si="19"/>
        <v>1.2992703261336995</v>
      </c>
      <c r="Z61" s="1100" t="n">
        <f t="shared" si="19"/>
        <v>1.3072384685165053</v>
      </c>
      <c r="AA61" s="1100" t="n">
        <f t="shared" si="19"/>
        <v>1.3154269306958029</v>
      </c>
      <c r="AB61" s="1100" t="n">
        <f t="shared" si="19"/>
        <v>1.3233344552591992</v>
      </c>
      <c r="AC61" s="1100" t="n">
        <f t="shared" si="19"/>
        <v>1.3308984310938612</v>
      </c>
      <c r="AD61" s="1100" t="n">
        <f t="shared" si="19"/>
        <v>1.3383543012580754</v>
      </c>
      <c r="AE61" s="1100" t="n">
        <f t="shared" si="19"/>
        <v>1.3457221150918501</v>
      </c>
      <c r="AF61" s="1082" t="n">
        <f t="shared" si="19"/>
        <v>1.3530984416878797</v>
      </c>
      <c r="AG61" s="1097"/>
      <c r="AH61" s="1097"/>
      <c r="AI61" s="1097"/>
      <c r="AJ61" s="1097"/>
      <c r="AK61" s="1097"/>
      <c r="AL61" s="1097"/>
      <c r="AM61" s="1097"/>
      <c r="AN61" s="1097"/>
      <c r="AO61" s="1097"/>
    </row>
    <row r="62">
      <c r="B62" s="75" t="s">
        <v>1718</v>
      </c>
      <c r="C62" s="200"/>
      <c r="D62" s="63"/>
      <c r="E62" s="63"/>
      <c r="F62" s="63"/>
      <c r="G62" s="63"/>
      <c r="H62" s="63"/>
      <c r="I62" s="63"/>
      <c r="J62" s="63"/>
      <c r="K62" s="63"/>
      <c r="L62" s="63"/>
      <c r="M62" s="63"/>
      <c r="N62" s="63"/>
      <c r="O62" s="63"/>
      <c r="P62" s="63"/>
      <c r="Q62" s="63"/>
      <c r="R62" s="63"/>
      <c r="S62" s="1096" t="n">
        <f t="shared" ref="S62:AF62" si="20">S55/S58</f>
        <v>1.2241264681982713</v>
      </c>
      <c r="T62" s="1096" t="n">
        <f t="shared" si="20"/>
        <v>1.2336489439184268</v>
      </c>
      <c r="U62" s="1096" t="n">
        <f t="shared" si="20"/>
        <v>1.2443856386783008</v>
      </c>
      <c r="V62" s="1096" t="n">
        <f t="shared" si="20"/>
        <v>1.2542506636057105</v>
      </c>
      <c r="W62" s="1096" t="n">
        <f t="shared" si="20"/>
        <v>1.2647122224617373</v>
      </c>
      <c r="X62" s="1096" t="n">
        <f t="shared" si="20"/>
        <v>1.2737719046251075</v>
      </c>
      <c r="Y62" s="1096" t="n">
        <f t="shared" si="20"/>
        <v>1.2829632823165911</v>
      </c>
      <c r="Z62" s="1096" t="n">
        <f t="shared" si="20"/>
        <v>1.2915055149692021</v>
      </c>
      <c r="AA62" s="1096" t="n">
        <f t="shared" si="20"/>
        <v>1.3004150565335624</v>
      </c>
      <c r="AB62" s="1096" t="n">
        <f t="shared" si="20"/>
        <v>1.3090570897124052</v>
      </c>
      <c r="AC62" s="1096" t="n">
        <f t="shared" si="20"/>
        <v>1.3172843039061382</v>
      </c>
      <c r="AD62" s="1096" t="n">
        <f t="shared" si="20"/>
        <v>1.3253503002573637</v>
      </c>
      <c r="AE62" s="1096" t="n">
        <f t="shared" si="20"/>
        <v>1.3334523639480074</v>
      </c>
      <c r="AF62" s="1101" t="n">
        <f t="shared" si="20"/>
        <v>1.3415329768270945</v>
      </c>
      <c r="AG62" s="1098"/>
      <c r="AH62" s="1098"/>
      <c r="AI62" s="1098"/>
      <c r="AJ62" s="1098"/>
      <c r="AK62" s="1098"/>
      <c r="AL62" s="1098"/>
      <c r="AM62" s="1098"/>
      <c r="AN62" s="1098"/>
      <c r="AO62" s="1098"/>
    </row>
    <row r="63">
      <c r="B63" s="201" t="s">
        <v>1719</v>
      </c>
      <c r="C63" s="202"/>
      <c r="D63" s="64"/>
      <c r="E63" s="64"/>
      <c r="F63" s="64"/>
      <c r="G63" s="64"/>
      <c r="H63" s="64"/>
      <c r="I63" s="64"/>
      <c r="J63" s="64"/>
      <c r="K63" s="64"/>
      <c r="L63" s="64"/>
      <c r="M63" s="64"/>
      <c r="N63" s="64"/>
      <c r="O63" s="64"/>
      <c r="P63" s="64"/>
      <c r="Q63" s="64"/>
      <c r="R63" s="64"/>
      <c r="S63" s="1099" t="n">
        <f t="shared" ref="S63:AF63" si="21">S56/S59</f>
        <v>1.3790420617554098</v>
      </c>
      <c r="T63" s="1099" t="n">
        <f t="shared" si="21"/>
        <v>1.3922118079041452</v>
      </c>
      <c r="U63" s="1099" t="n">
        <f t="shared" si="21"/>
        <v>1.3952230518858895</v>
      </c>
      <c r="V63" s="1099" t="n">
        <f t="shared" si="21"/>
        <v>1.4022149028593249</v>
      </c>
      <c r="W63" s="1099" t="n">
        <f t="shared" si="21"/>
        <v>1.4111153406928054</v>
      </c>
      <c r="X63" s="1099" t="n">
        <f t="shared" si="21"/>
        <v>1.4218061151931738</v>
      </c>
      <c r="Y63" s="1099" t="n">
        <f t="shared" si="21"/>
        <v>1.4335129004819962</v>
      </c>
      <c r="Z63" s="1099" t="n">
        <f t="shared" si="21"/>
        <v>1.444392082940622</v>
      </c>
      <c r="AA63" s="1099" t="n">
        <f t="shared" si="21"/>
        <v>1.4549130230371414</v>
      </c>
      <c r="AB63" s="1099" t="n">
        <f t="shared" si="21"/>
        <v>1.4652777777777779</v>
      </c>
      <c r="AC63" s="1099" t="n">
        <f t="shared" si="21"/>
        <v>1.4759295682307763</v>
      </c>
      <c r="AD63" s="1099" t="n">
        <f t="shared" si="21"/>
        <v>1.4864688011217575</v>
      </c>
      <c r="AE63" s="1099" t="n">
        <f t="shared" si="21"/>
        <v>1.4969436797162989</v>
      </c>
      <c r="AF63" s="1102" t="n">
        <f t="shared" si="21"/>
        <v>1.5073820502072564</v>
      </c>
      <c r="AG63" s="1098"/>
      <c r="AH63" s="1098"/>
      <c r="AI63" s="1098"/>
      <c r="AJ63" s="1098"/>
      <c r="AK63" s="1098"/>
      <c r="AL63" s="1098"/>
      <c r="AM63" s="1098"/>
      <c r="AN63" s="1098"/>
      <c r="AO63" s="1098"/>
    </row>
    <row r="64">
      <c r="B64" s="1095"/>
      <c r="C64" s="1095"/>
      <c r="D64" s="261"/>
      <c r="E64" s="261"/>
      <c r="F64" s="261"/>
      <c r="G64" s="261"/>
      <c r="H64" s="261"/>
      <c r="I64" s="261"/>
      <c r="J64" s="261"/>
      <c r="K64" s="261"/>
      <c r="L64" s="261"/>
      <c r="M64" s="261"/>
      <c r="N64" s="261"/>
      <c r="O64" s="261"/>
      <c r="P64" s="261"/>
      <c r="Q64" s="261"/>
      <c r="R64" s="261"/>
      <c r="S64" s="261"/>
      <c r="T64" s="261"/>
      <c r="U64" s="261"/>
      <c r="V64" s="261"/>
      <c r="W64" s="261"/>
      <c r="X64" s="261"/>
      <c r="Y64" s="261"/>
      <c r="Z64" s="63"/>
      <c r="AA64" s="63"/>
      <c r="AB64" s="63"/>
      <c r="AC64" s="63"/>
      <c r="AD64" s="63"/>
      <c r="AE64" s="63"/>
      <c r="AF64" s="63"/>
    </row>
    <row r="65">
      <c r="B65" s="1095"/>
      <c r="C65" s="1095"/>
      <c r="D65" s="261"/>
      <c r="E65" s="261"/>
      <c r="F65" s="261"/>
      <c r="G65" s="261"/>
      <c r="H65" s="261"/>
      <c r="I65" s="261"/>
      <c r="J65" s="261"/>
      <c r="K65" s="261"/>
      <c r="L65" s="261"/>
      <c r="M65" s="261"/>
      <c r="N65" s="261"/>
      <c r="O65" s="261"/>
      <c r="P65" s="261"/>
      <c r="Q65" s="261"/>
      <c r="R65" s="261"/>
      <c r="S65" s="261"/>
      <c r="T65" s="837"/>
      <c r="U65" s="837"/>
      <c r="V65" s="837"/>
      <c r="W65" s="837"/>
      <c r="X65" s="837"/>
      <c r="Y65" s="837"/>
      <c r="Z65" s="837"/>
      <c r="AA65" s="837"/>
      <c r="AB65" s="837"/>
      <c r="AC65" s="837"/>
      <c r="AD65" s="837"/>
      <c r="AE65" s="837"/>
      <c r="AF65" s="837"/>
    </row>
    <row r="67">
      <c r="C67" s="58"/>
      <c r="D67" s="1083"/>
      <c r="E67" s="1083"/>
      <c r="F67" s="1083"/>
      <c r="G67" s="1083"/>
    </row>
    <row r="71">
      <c r="C71" s="34"/>
      <c r="D71" s="100"/>
      <c r="E71" s="100"/>
      <c r="F71" s="100"/>
      <c r="G71" s="100"/>
      <c r="H71" s="100"/>
      <c r="I71" s="100"/>
      <c r="J71" s="100"/>
      <c r="K71" s="100"/>
      <c r="L71" s="100"/>
      <c r="M71" s="100"/>
    </row>
    <row r="72">
      <c r="C72" s="58"/>
      <c r="D72" s="1086"/>
      <c r="E72" s="1086"/>
      <c r="F72" s="1086"/>
      <c r="G72" s="1086"/>
      <c r="H72" s="1086"/>
      <c r="I72" s="1086"/>
      <c r="J72" s="1086"/>
      <c r="K72" s="1086"/>
      <c r="L72" s="1086"/>
      <c r="M72" s="1086"/>
    </row>
    <row r="73">
      <c r="C73" s="1083"/>
      <c r="D73" s="1086"/>
      <c r="E73" s="1086"/>
      <c r="F73" s="1086"/>
      <c r="G73" s="1086"/>
      <c r="H73" s="1086"/>
      <c r="I73" s="1086"/>
      <c r="J73" s="1086"/>
      <c r="K73" s="1086"/>
      <c r="L73" s="1086"/>
      <c r="M73" s="1086"/>
    </row>
    <row r="74">
      <c r="C74" s="1083"/>
      <c r="D74" s="1086"/>
      <c r="E74" s="1086"/>
      <c r="F74" s="1086"/>
      <c r="G74" s="1086"/>
      <c r="H74" s="1086"/>
      <c r="I74" s="1086"/>
      <c r="J74" s="1086"/>
      <c r="K74" s="1086"/>
      <c r="L74" s="1086"/>
      <c r="M74" s="1086"/>
    </row>
    <row r="75">
      <c r="C75" s="1083"/>
      <c r="D75" s="1086"/>
      <c r="E75" s="1086"/>
      <c r="F75" s="1086"/>
      <c r="G75" s="1086"/>
      <c r="H75" s="1086"/>
      <c r="I75" s="1086"/>
      <c r="J75" s="1086"/>
      <c r="K75" s="1086"/>
      <c r="L75" s="1086"/>
      <c r="M75" s="1086"/>
    </row>
    <row r="76">
      <c r="C76" s="1083"/>
      <c r="D76" s="1086"/>
      <c r="E76" s="1086"/>
      <c r="F76" s="1086"/>
      <c r="G76" s="1086"/>
      <c r="H76" s="1086"/>
      <c r="I76" s="1086"/>
      <c r="J76" s="1086"/>
      <c r="K76" s="1086"/>
      <c r="L76" s="1086"/>
      <c r="M76" s="1086"/>
    </row>
  </sheetData>
  <mergeCells count="30">
    <mergeCell ref="B1:AC1"/>
    <mergeCell ref="B2:AC4"/>
    <mergeCell ref="B42:C44"/>
    <mergeCell ref="E43:H43"/>
    <mergeCell ref="I43:L43"/>
    <mergeCell ref="M43:P43"/>
    <mergeCell ref="B8:C10"/>
    <mergeCell ref="AC9:AF9"/>
    <mergeCell ref="Q43:T43"/>
    <mergeCell ref="B7:F7"/>
    <mergeCell ref="B11:AF11"/>
    <mergeCell ref="W8:AF8"/>
    <mergeCell ref="D8:V8"/>
    <mergeCell ref="D42:V42"/>
    <mergeCell ref="Y52:AB52"/>
    <mergeCell ref="AC43:AF43"/>
    <mergeCell ref="Y9:AB9"/>
    <mergeCell ref="Y43:AB43"/>
    <mergeCell ref="B51:E51"/>
    <mergeCell ref="Q52:R52"/>
    <mergeCell ref="M9:P9"/>
    <mergeCell ref="Q9:R9"/>
    <mergeCell ref="E52:H52"/>
    <mergeCell ref="I52:L52"/>
    <mergeCell ref="M52:P52"/>
    <mergeCell ref="E9:H9"/>
    <mergeCell ref="I9:L9"/>
    <mergeCell ref="B22:AF22"/>
    <mergeCell ref="AC52:AF52"/>
    <mergeCell ref="W42:AG42"/>
  </mergeCells>
  <pageMargins left="0.7" right="0.7" top="0.75" bottom="0.75" header="0.3" footer="0.3"/>
  <pageSetup paperSize="9" orientation="portrait" horizontalDpi="300" verticalDpi="300"/>
  <drawing r:id="rId1"/>
  <legacyDrawing r:id="rIdvml"/>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G1" zoomScale="61" zoomScaleNormal="143" workbookViewId="0">
      <selection activeCell="X38" sqref="X38"/>
    </sheetView>
  </sheetViews>
  <sheetFormatPr defaultRowHeight="15.0" baseColWidth="10"/>
  <cols>
    <col min="1" max="1" width="0" hidden="1" customWidth="1"/>
    <col min="2" max="2" width="0" hidden="1" customWidth="1"/>
    <col min="3" max="3" width="0" hidden="1" customWidth="1"/>
    <col min="4" max="4" width="0" hidden="1" customWidth="1"/>
    <col min="5" max="5" width="0" hidden="1" customWidth="1"/>
    <col min="6" max="6" width="0" hidden="1" customWidth="1"/>
    <col min="8" max="8" width="22.453125" hidden="0" customWidth="1"/>
    <col min="9" max="9" width="11.453125" hidden="0" customWidth="1"/>
    <col min="10" max="10" width="13.1796875" hidden="0" customWidth="1"/>
    <col min="11" max="11" width="11.1796875" hidden="0" customWidth="1"/>
    <col min="12" max="12" width="10.1796875" hidden="0" customWidth="1"/>
    <col min="13" max="13" width="9.453125" hidden="0" customWidth="1"/>
    <col min="14" max="14" width="8.81640625" hidden="0" customWidth="1"/>
    <col min="15" max="15" width="8.81640625" hidden="0" customWidth="1"/>
    <col min="16" max="16" width="11.81640625" hidden="0" customWidth="1"/>
    <col min="17" max="17" width="8.81640625" hidden="0" customWidth="1"/>
    <col min="18" max="18" width="8.81640625" hidden="0" customWidth="1"/>
    <col min="19" max="19" width="9.453125" hidden="0" customWidth="1"/>
  </cols>
  <sheetData>
    <row r="1">
      <c r="H1" s="224" t="s">
        <v>316</v>
      </c>
      <c r="I1" s="224"/>
      <c r="J1" s="224"/>
      <c r="K1" s="224"/>
      <c r="L1" s="224"/>
      <c r="M1" s="224"/>
      <c r="N1" s="224"/>
      <c r="O1" s="224"/>
      <c r="P1" s="224"/>
      <c r="Q1" s="224"/>
      <c r="R1" s="224"/>
      <c r="S1" s="224"/>
    </row>
    <row r="2">
      <c r="H2" s="268" t="s">
        <v>317</v>
      </c>
      <c r="I2" s="268"/>
      <c r="J2" s="268"/>
      <c r="K2" s="268"/>
      <c r="L2" s="268"/>
      <c r="M2" s="268"/>
      <c r="N2" s="268"/>
      <c r="O2" s="268"/>
      <c r="P2" s="268"/>
      <c r="Q2" s="268"/>
      <c r="R2" s="268"/>
      <c r="S2" s="268"/>
    </row>
    <row r="3">
      <c r="H3" s="268"/>
      <c r="I3" s="268"/>
      <c r="J3" s="268"/>
      <c r="K3" s="268"/>
      <c r="L3" s="268"/>
      <c r="M3" s="268"/>
      <c r="N3" s="268"/>
      <c r="O3" s="268"/>
      <c r="P3" s="268"/>
      <c r="Q3" s="268"/>
      <c r="R3" s="268"/>
      <c r="S3" s="268"/>
    </row>
    <row r="4">
      <c r="H4" s="268"/>
      <c r="I4" s="268"/>
      <c r="J4" s="268"/>
      <c r="K4" s="268"/>
      <c r="L4" s="268"/>
      <c r="M4" s="268"/>
      <c r="N4" s="268"/>
      <c r="O4" s="268"/>
      <c r="P4" s="268"/>
      <c r="Q4" s="268"/>
      <c r="R4" s="268"/>
      <c r="S4" s="268"/>
    </row>
    <row r="5" ht="54.75" customHeight="1">
      <c r="H5" s="268"/>
      <c r="I5" s="268"/>
      <c r="J5" s="268"/>
      <c r="K5" s="268"/>
      <c r="L5" s="268"/>
      <c r="M5" s="268"/>
      <c r="N5" s="268"/>
      <c r="O5" s="268"/>
      <c r="P5" s="268"/>
      <c r="Q5" s="268"/>
      <c r="R5" s="268"/>
      <c r="S5" s="268"/>
    </row>
    <row r="6">
      <c r="H6" s="523"/>
      <c r="I6" s="523"/>
      <c r="J6" s="523"/>
      <c r="K6" s="523"/>
      <c r="L6" s="523"/>
      <c r="M6" s="523"/>
      <c r="N6" s="523"/>
      <c r="O6" s="523"/>
      <c r="P6" s="523"/>
      <c r="Q6" s="523"/>
      <c r="R6" s="523"/>
      <c r="S6" s="523"/>
    </row>
    <row r="7">
      <c r="H7" s="1119" t="s">
        <v>318</v>
      </c>
    </row>
    <row r="8" ht="16.399999999999999" customHeight="1"/>
    <row r="9" ht="15.75" customHeight="1">
      <c r="L9" s="179" t="n">
        <v>2020</v>
      </c>
      <c r="M9" s="235"/>
      <c r="N9" s="235"/>
      <c r="O9" s="632" t="n">
        <v>2021</v>
      </c>
      <c r="P9" s="632"/>
      <c r="Q9" s="632"/>
      <c r="R9" s="377"/>
    </row>
    <row r="10" ht="41.9" customHeight="1">
      <c r="H10" s="1113" t="s">
        <v>319</v>
      </c>
      <c r="I10" s="1113" t="s">
        <v>320</v>
      </c>
      <c r="J10" s="1114" t="s">
        <v>321</v>
      </c>
      <c r="K10" s="274"/>
      <c r="L10" s="1126" t="s">
        <v>284</v>
      </c>
      <c r="M10" s="1127" t="s">
        <v>238</v>
      </c>
      <c r="N10" s="1127" t="s">
        <v>282</v>
      </c>
      <c r="O10" s="1127" t="s">
        <v>283</v>
      </c>
      <c r="P10" s="1127" t="s">
        <v>284</v>
      </c>
      <c r="Q10" s="1127" t="s">
        <v>238</v>
      </c>
      <c r="R10" s="1111" t="s">
        <v>282</v>
      </c>
      <c r="S10" s="523" t="s">
        <v>322</v>
      </c>
      <c r="T10" s="274"/>
      <c r="U10" s="274"/>
      <c r="V10" s="274"/>
    </row>
    <row r="11">
      <c r="H11" s="1115" t="n">
        <v>43934</v>
      </c>
      <c r="I11" s="247" t="n">
        <v>248</v>
      </c>
      <c r="J11" s="647" t="n">
        <f>I11</f>
        <v>248</v>
      </c>
      <c r="K11" s="247"/>
      <c r="L11" s="841" t="n">
        <f>S11/26*J11</f>
        <v>95.384615384615387</v>
      </c>
      <c r="M11" s="521" t="n">
        <f>13/26*J11</f>
        <v>124</v>
      </c>
      <c r="N11" s="521" t="n">
        <f>J11-SUM(L11:M11)</f>
        <v>28.615384615384613</v>
      </c>
      <c r="O11" s="521"/>
      <c r="P11" s="521"/>
      <c r="Q11" s="521"/>
      <c r="R11" s="1124"/>
      <c r="S11" s="247" t="n">
        <v>10</v>
      </c>
      <c r="T11" s="247"/>
      <c r="U11" s="1121"/>
      <c r="V11" s="247"/>
    </row>
    <row r="12">
      <c r="H12" s="1122" t="n">
        <v>43937</v>
      </c>
      <c r="I12" s="247" t="n">
        <v>342</v>
      </c>
      <c r="J12" s="647" t="n">
        <f>I12-I11</f>
        <v>94</v>
      </c>
      <c r="K12" s="247"/>
      <c r="L12" s="841" t="n">
        <f t="shared" ref="L12:L20" si="0">S12/26*J12</f>
        <v>36.153846153846153</v>
      </c>
      <c r="M12" s="521" t="n">
        <f t="shared" ref="M12:M20" si="1">13/26*J12</f>
        <v>47</v>
      </c>
      <c r="N12" s="521" t="n">
        <f t="shared" ref="N12:N21" si="2">J12-SUM(L12:M12)</f>
        <v>10.84615384615384</v>
      </c>
      <c r="O12" s="521"/>
      <c r="P12" s="521"/>
      <c r="Q12" s="521"/>
      <c r="R12" s="1124"/>
      <c r="S12" s="247" t="n">
        <v>10</v>
      </c>
      <c r="T12" s="247"/>
      <c r="U12" s="247"/>
      <c r="V12" s="247"/>
    </row>
    <row r="13">
      <c r="H13" s="1122" t="n">
        <v>43952</v>
      </c>
      <c r="I13" s="247" t="n">
        <v>518</v>
      </c>
      <c r="J13" s="647" t="n">
        <f>I13-I12</f>
        <v>176</v>
      </c>
      <c r="K13" s="247"/>
      <c r="L13" s="841" t="n">
        <f t="shared" si="0"/>
        <v>54.15384615384616</v>
      </c>
      <c r="M13" s="521" t="n">
        <f t="shared" si="1"/>
        <v>88</v>
      </c>
      <c r="N13" s="521" t="n">
        <f t="shared" si="2"/>
        <v>33.84615384615384</v>
      </c>
      <c r="O13" s="521"/>
      <c r="P13" s="521"/>
      <c r="Q13" s="521"/>
      <c r="R13" s="1124"/>
      <c r="S13" s="247" t="n">
        <v>8</v>
      </c>
      <c r="T13" s="247"/>
      <c r="U13" s="247"/>
      <c r="V13" s="247"/>
    </row>
    <row r="14">
      <c r="H14" s="1122" t="n">
        <v>43959</v>
      </c>
      <c r="I14" s="247" t="n">
        <v>531</v>
      </c>
      <c r="J14" s="647" t="n">
        <f t="shared" ref="J14:J45" si="3">I14-I13</f>
        <v>13</v>
      </c>
      <c r="K14" s="247"/>
      <c r="L14" s="841" t="n">
        <f t="shared" si="0"/>
        <v>3.5</v>
      </c>
      <c r="M14" s="521" t="n">
        <f t="shared" si="1"/>
        <v>6.5</v>
      </c>
      <c r="N14" s="521" t="n">
        <f t="shared" si="2"/>
        <v>3</v>
      </c>
      <c r="O14" s="521"/>
      <c r="P14" s="521"/>
      <c r="Q14" s="521"/>
      <c r="R14" s="1124"/>
      <c r="S14" s="247" t="n">
        <f t="shared" ref="S14:S20" si="4">S13-1</f>
        <v>7</v>
      </c>
      <c r="T14" s="247"/>
      <c r="U14" s="247"/>
      <c r="V14" s="247"/>
    </row>
    <row r="15">
      <c r="H15" s="1122" t="n">
        <v>43967</v>
      </c>
      <c r="I15" s="247" t="n">
        <v>513</v>
      </c>
      <c r="J15" s="647" t="n">
        <f t="shared" si="3"/>
        <v>-18</v>
      </c>
      <c r="K15" s="247"/>
      <c r="L15" s="841" t="n">
        <f t="shared" ref="L15:L17" si="5">S15/26*J15</f>
        <v>-4.1538461538461542</v>
      </c>
      <c r="M15" s="521" t="n">
        <f t="shared" ref="M15:M17" si="6">13/26*J15</f>
        <v>-9</v>
      </c>
      <c r="N15" s="521" t="n">
        <f t="shared" ref="N15:N17" si="7">J15-SUM(L15:M15)</f>
        <v>-4.8461538461538467</v>
      </c>
      <c r="O15" s="521"/>
      <c r="P15" s="521"/>
      <c r="Q15" s="521"/>
      <c r="R15" s="1124"/>
      <c r="S15" s="247" t="n">
        <f t="shared" si="4"/>
        <v>6</v>
      </c>
      <c r="T15" s="247"/>
      <c r="U15" s="247"/>
      <c r="V15" s="247"/>
    </row>
    <row r="16">
      <c r="H16" s="1122" t="n">
        <v>43974</v>
      </c>
      <c r="I16" s="247" t="n">
        <v>511</v>
      </c>
      <c r="J16" s="647" t="n">
        <f t="shared" si="3"/>
        <v>-2</v>
      </c>
      <c r="K16" s="247"/>
      <c r="L16" s="841" t="n">
        <f t="shared" si="5"/>
        <v>-0.38461538461538464</v>
      </c>
      <c r="M16" s="521" t="n">
        <f t="shared" si="6"/>
        <v>-1</v>
      </c>
      <c r="N16" s="521" t="n">
        <f t="shared" si="7"/>
        <v>-0.61538461538461542</v>
      </c>
      <c r="O16" s="521"/>
      <c r="P16" s="521"/>
      <c r="Q16" s="521"/>
      <c r="R16" s="1124"/>
      <c r="S16" s="247" t="n">
        <f t="shared" si="4"/>
        <v>5</v>
      </c>
      <c r="T16" s="247"/>
      <c r="U16" s="247"/>
      <c r="V16" s="247"/>
    </row>
    <row r="17">
      <c r="H17" s="1122" t="n">
        <v>43981</v>
      </c>
      <c r="I17" s="247" t="n">
        <v>510</v>
      </c>
      <c r="J17" s="647" t="n">
        <f t="shared" si="3"/>
        <v>-1</v>
      </c>
      <c r="K17" s="247"/>
      <c r="L17" s="841" t="n">
        <f t="shared" si="5"/>
        <v>-0.15384615384615385</v>
      </c>
      <c r="M17" s="521" t="n">
        <f t="shared" si="6"/>
        <v>-0.5</v>
      </c>
      <c r="N17" s="521" t="n">
        <f t="shared" si="7"/>
        <v>-0.34615384615384615</v>
      </c>
      <c r="O17" s="521"/>
      <c r="P17" s="521"/>
      <c r="Q17" s="521"/>
      <c r="R17" s="1124"/>
      <c r="S17" s="247" t="n">
        <f t="shared" si="4"/>
        <v>4</v>
      </c>
      <c r="T17" s="247"/>
      <c r="U17" s="247"/>
      <c r="V17" s="247"/>
    </row>
    <row r="18">
      <c r="H18" s="1122" t="n">
        <v>43988</v>
      </c>
      <c r="I18" s="247" t="n">
        <v>511</v>
      </c>
      <c r="J18" s="647" t="n">
        <f t="shared" si="3"/>
        <v>1</v>
      </c>
      <c r="K18" s="247"/>
      <c r="L18" s="841" t="n">
        <f t="shared" si="0"/>
        <v>0.11538461538461539</v>
      </c>
      <c r="M18" s="521" t="n">
        <f t="shared" si="1"/>
        <v>0.5</v>
      </c>
      <c r="N18" s="521" t="n">
        <f t="shared" si="2"/>
        <v>0.38461538461538458</v>
      </c>
      <c r="O18" s="521"/>
      <c r="P18" s="521"/>
      <c r="Q18" s="521"/>
      <c r="R18" s="1124"/>
      <c r="S18" s="247" t="n">
        <f t="shared" si="4"/>
        <v>3</v>
      </c>
      <c r="T18" s="247"/>
      <c r="U18" s="247"/>
      <c r="V18" s="247"/>
    </row>
    <row r="19">
      <c r="H19" s="1122" t="n">
        <v>43994</v>
      </c>
      <c r="I19" s="247" t="n">
        <v>512</v>
      </c>
      <c r="J19" s="647" t="n">
        <f t="shared" si="3"/>
        <v>1</v>
      </c>
      <c r="K19" s="247"/>
      <c r="L19" s="841" t="n">
        <f t="shared" si="0"/>
        <v>7.6923076923076927E-2</v>
      </c>
      <c r="M19" s="521" t="n">
        <f t="shared" si="1"/>
        <v>0.5</v>
      </c>
      <c r="N19" s="521" t="n">
        <f t="shared" si="2"/>
        <v>0.42307692307692313</v>
      </c>
      <c r="O19" s="521"/>
      <c r="P19" s="521"/>
      <c r="Q19" s="521"/>
      <c r="R19" s="1124"/>
      <c r="S19" s="247" t="n">
        <f t="shared" si="4"/>
        <v>2</v>
      </c>
      <c r="T19" s="247"/>
      <c r="U19" s="247"/>
      <c r="V19" s="247"/>
    </row>
    <row r="20">
      <c r="H20" s="1122" t="n">
        <v>44002</v>
      </c>
      <c r="I20" s="247" t="n">
        <v>515</v>
      </c>
      <c r="J20" s="647" t="n">
        <f t="shared" si="3"/>
        <v>3</v>
      </c>
      <c r="K20" s="247"/>
      <c r="L20" s="841" t="n">
        <f t="shared" si="0"/>
        <v>0.11538461538461539</v>
      </c>
      <c r="M20" s="521" t="n">
        <f t="shared" si="1"/>
        <v>1.5</v>
      </c>
      <c r="N20" s="521" t="n">
        <f t="shared" si="2"/>
        <v>1.3846153846153846</v>
      </c>
      <c r="O20" s="521"/>
      <c r="P20" s="521"/>
      <c r="Q20" s="521"/>
      <c r="R20" s="1124"/>
      <c r="S20" s="247" t="n">
        <f t="shared" si="4"/>
        <v>1</v>
      </c>
      <c r="T20" s="247"/>
      <c r="U20" s="247"/>
      <c r="V20" s="247"/>
    </row>
    <row r="21">
      <c r="H21" s="1122" t="n">
        <v>44009</v>
      </c>
      <c r="I21" s="247" t="n">
        <v>519</v>
      </c>
      <c r="J21" s="647" t="n">
        <f t="shared" si="3"/>
        <v>4</v>
      </c>
      <c r="K21" s="247"/>
      <c r="L21" s="841"/>
      <c r="M21" s="521" t="n">
        <f>S21/26*J21</f>
        <v>2</v>
      </c>
      <c r="N21" s="521" t="n">
        <f t="shared" si="2"/>
        <v>2</v>
      </c>
      <c r="O21" s="521"/>
      <c r="P21" s="521"/>
      <c r="Q21" s="521"/>
      <c r="R21" s="1124"/>
      <c r="S21" s="247" t="n">
        <v>13</v>
      </c>
      <c r="T21" s="247"/>
      <c r="U21" s="247"/>
      <c r="V21" s="247"/>
    </row>
    <row r="22">
      <c r="H22" s="1122" t="n">
        <v>44012</v>
      </c>
      <c r="I22" s="247" t="n">
        <v>521</v>
      </c>
      <c r="J22" s="647" t="n">
        <f t="shared" si="3"/>
        <v>2</v>
      </c>
      <c r="K22" s="247"/>
      <c r="L22" s="841"/>
      <c r="M22" s="521" t="n">
        <f t="shared" ref="M22:M26" si="8">S22/26*J22</f>
        <v>1</v>
      </c>
      <c r="N22" s="521" t="n">
        <f>J22-SUM(L22:M22)</f>
        <v>1</v>
      </c>
      <c r="O22" s="521"/>
      <c r="P22" s="521"/>
      <c r="Q22" s="521"/>
      <c r="R22" s="1124"/>
      <c r="S22" s="247" t="n">
        <v>13</v>
      </c>
      <c r="T22" s="247"/>
      <c r="U22" s="247"/>
      <c r="V22" s="247"/>
    </row>
    <row r="23">
      <c r="H23" s="1122" t="n">
        <v>44029</v>
      </c>
      <c r="I23" s="247" t="n">
        <v>518</v>
      </c>
      <c r="J23" s="647" t="n">
        <f t="shared" si="3"/>
        <v>-3</v>
      </c>
      <c r="K23" s="247"/>
      <c r="L23" s="841"/>
      <c r="M23" s="521" t="n">
        <f t="shared" ref="M23" si="9">S23/26*J23</f>
        <v>-1.153846153846154</v>
      </c>
      <c r="N23" s="521" t="n">
        <f t="shared" ref="N23" si="10">13/26*J23</f>
        <v>-1.5</v>
      </c>
      <c r="O23" s="521" t="n">
        <f t="shared" ref="O23" si="11">J23-N23-M23</f>
        <v>-0.34615384615384603</v>
      </c>
      <c r="P23" s="521"/>
      <c r="Q23" s="521"/>
      <c r="R23" s="1124"/>
      <c r="S23" s="247" t="n">
        <f>S22-3</f>
        <v>10</v>
      </c>
      <c r="T23" s="247"/>
      <c r="U23" s="247"/>
      <c r="V23" s="247"/>
    </row>
    <row r="24">
      <c r="H24" s="1122" t="n">
        <v>44036</v>
      </c>
      <c r="I24" s="247" t="n">
        <v>520</v>
      </c>
      <c r="J24" s="647" t="n">
        <f t="shared" si="3"/>
        <v>2</v>
      </c>
      <c r="K24" s="247"/>
      <c r="L24" s="841"/>
      <c r="M24" s="521" t="n">
        <f t="shared" si="8"/>
        <v>0.69230769230769229</v>
      </c>
      <c r="N24" s="521" t="n">
        <f t="shared" ref="N24:N26" si="12">13/26*J24</f>
        <v>1</v>
      </c>
      <c r="O24" s="521" t="n">
        <f t="shared" ref="O24:O26" si="13">J24-N24-M24</f>
        <v>0.30769230769230771</v>
      </c>
      <c r="P24" s="521"/>
      <c r="Q24" s="521"/>
      <c r="R24" s="1124"/>
      <c r="S24" s="247" t="n">
        <f>S23-1</f>
        <v>9</v>
      </c>
      <c r="T24" s="247"/>
      <c r="U24" s="247"/>
      <c r="V24" s="247"/>
    </row>
    <row r="25">
      <c r="H25" s="1122" t="n">
        <v>44043</v>
      </c>
      <c r="I25" s="247" t="n">
        <v>521</v>
      </c>
      <c r="J25" s="647" t="n">
        <f t="shared" si="3"/>
        <v>1</v>
      </c>
      <c r="K25" s="247"/>
      <c r="L25" s="841"/>
      <c r="M25" s="521" t="n">
        <f t="shared" si="8"/>
        <v>0.30769230769230771</v>
      </c>
      <c r="N25" s="521" t="n">
        <f t="shared" si="12"/>
        <v>0.5</v>
      </c>
      <c r="O25" s="521" t="n">
        <f t="shared" si="13"/>
        <v>0.19230769230769229</v>
      </c>
      <c r="P25" s="521"/>
      <c r="Q25" s="521"/>
      <c r="R25" s="1124"/>
      <c r="S25" s="247" t="n">
        <f>S24-1</f>
        <v>8</v>
      </c>
      <c r="T25" s="247"/>
      <c r="U25" s="247"/>
      <c r="V25" s="247"/>
    </row>
    <row r="26">
      <c r="H26" s="1122" t="n">
        <v>44051</v>
      </c>
      <c r="I26" s="247" t="n">
        <v>525</v>
      </c>
      <c r="J26" s="647" t="n">
        <f t="shared" si="3"/>
        <v>4</v>
      </c>
      <c r="K26" s="247"/>
      <c r="L26" s="841"/>
      <c r="M26" s="521" t="n">
        <f t="shared" si="8"/>
        <v>1.0769230769230769</v>
      </c>
      <c r="N26" s="521" t="n">
        <f t="shared" si="12"/>
        <v>2</v>
      </c>
      <c r="O26" s="521" t="n">
        <f t="shared" si="13"/>
        <v>0.92307692307692313</v>
      </c>
      <c r="P26" s="521"/>
      <c r="Q26" s="521"/>
      <c r="R26" s="1124"/>
      <c r="S26" s="247" t="n">
        <f>S25-1</f>
        <v>7</v>
      </c>
      <c r="T26" s="247"/>
      <c r="U26" s="247"/>
      <c r="V26" s="247"/>
    </row>
    <row r="27">
      <c r="H27" s="1122" t="n">
        <v>44220</v>
      </c>
      <c r="I27" s="247" t="n">
        <v>558</v>
      </c>
      <c r="J27" s="647" t="n">
        <f t="shared" si="3"/>
        <v>33</v>
      </c>
      <c r="K27" s="247"/>
      <c r="L27" s="841"/>
      <c r="M27" s="521"/>
      <c r="N27" s="521"/>
      <c r="O27" s="521" t="n">
        <f>S27/26*J27</f>
        <v>12.692307692307693</v>
      </c>
      <c r="P27" s="521" t="n">
        <f>J27/2</f>
        <v>16.5</v>
      </c>
      <c r="Q27" s="521" t="n">
        <f>J27-P27-O27</f>
        <v>3.8076923076923066</v>
      </c>
      <c r="R27" s="1124"/>
      <c r="S27" s="247" t="n">
        <v>10</v>
      </c>
      <c r="T27" s="247" t="n">
        <v>10</v>
      </c>
      <c r="U27" s="247"/>
      <c r="V27" s="247"/>
    </row>
    <row r="28">
      <c r="H28" s="1122" t="n">
        <v>44227</v>
      </c>
      <c r="I28" s="247" t="n">
        <v>596</v>
      </c>
      <c r="J28" s="647" t="n">
        <f t="shared" si="3"/>
        <v>38</v>
      </c>
      <c r="K28" s="247"/>
      <c r="L28" s="841"/>
      <c r="M28" s="521"/>
      <c r="N28" s="521"/>
      <c r="O28" s="521" t="n">
        <f t="shared" ref="O28:O36" si="14">S28/26*J28</f>
        <v>13.153846153846153</v>
      </c>
      <c r="P28" s="521" t="n">
        <f t="shared" ref="P28:P36" si="15">J28/2</f>
        <v>19</v>
      </c>
      <c r="Q28" s="521" t="n">
        <f t="shared" ref="Q28:Q36" si="16">J28-P28-O28</f>
        <v>5.8461538461538467</v>
      </c>
      <c r="R28" s="1124"/>
      <c r="S28" s="247" t="n">
        <f>S27-1</f>
        <v>9</v>
      </c>
      <c r="T28" s="247" t="n">
        <f>T27-1</f>
        <v>9</v>
      </c>
      <c r="U28" s="247"/>
      <c r="V28" s="247"/>
    </row>
    <row r="29">
      <c r="H29" s="1122" t="n">
        <v>44234</v>
      </c>
      <c r="I29" s="247" t="n">
        <v>623</v>
      </c>
      <c r="J29" s="647" t="n">
        <f t="shared" si="3"/>
        <v>27</v>
      </c>
      <c r="K29" s="247"/>
      <c r="L29" s="841"/>
      <c r="M29" s="521"/>
      <c r="N29" s="521"/>
      <c r="O29" s="521" t="n">
        <f t="shared" si="14"/>
        <v>8.3076923076923084</v>
      </c>
      <c r="P29" s="521" t="n">
        <f t="shared" si="15"/>
        <v>13.5</v>
      </c>
      <c r="Q29" s="521" t="n">
        <f t="shared" si="16"/>
        <v>5.1923076923076916</v>
      </c>
      <c r="R29" s="1124"/>
      <c r="S29" s="247" t="n">
        <f t="shared" ref="S29:S36" si="17">S28-1</f>
        <v>8</v>
      </c>
      <c r="T29" s="247" t="n">
        <f t="shared" ref="T29:T36" si="18">T28-1</f>
        <v>8</v>
      </c>
      <c r="U29" s="247"/>
      <c r="V29" s="247"/>
    </row>
    <row r="30">
      <c r="H30" s="1122" t="n">
        <v>44242</v>
      </c>
      <c r="I30" s="247" t="n">
        <v>648</v>
      </c>
      <c r="J30" s="647" t="n">
        <f t="shared" si="3"/>
        <v>25</v>
      </c>
      <c r="K30" s="247"/>
      <c r="L30" s="841"/>
      <c r="M30" s="521"/>
      <c r="N30" s="521"/>
      <c r="O30" s="521" t="n">
        <f t="shared" si="14"/>
        <v>6.7307692307692308</v>
      </c>
      <c r="P30" s="521" t="n">
        <f t="shared" si="15"/>
        <v>12.5</v>
      </c>
      <c r="Q30" s="521" t="n">
        <f t="shared" si="16"/>
        <v>5.7692307692307692</v>
      </c>
      <c r="R30" s="1124"/>
      <c r="S30" s="247" t="n">
        <f t="shared" si="17"/>
        <v>7</v>
      </c>
      <c r="T30" s="247" t="n">
        <f t="shared" si="18"/>
        <v>7</v>
      </c>
      <c r="U30" s="247"/>
      <c r="V30" s="247"/>
    </row>
    <row r="31">
      <c r="H31" s="1122" t="n">
        <v>44248</v>
      </c>
      <c r="I31" s="247" t="n">
        <v>663</v>
      </c>
      <c r="J31" s="647" t="n">
        <f t="shared" si="3"/>
        <v>15</v>
      </c>
      <c r="K31" s="247"/>
      <c r="L31" s="841"/>
      <c r="M31" s="521"/>
      <c r="N31" s="521"/>
      <c r="O31" s="521" t="n">
        <f t="shared" si="14"/>
        <v>3.4615384615384617</v>
      </c>
      <c r="P31" s="521" t="n">
        <f t="shared" si="15"/>
        <v>7.5</v>
      </c>
      <c r="Q31" s="521" t="n">
        <f t="shared" si="16"/>
        <v>4.0384615384615383</v>
      </c>
      <c r="R31" s="1124"/>
      <c r="S31" s="247" t="n">
        <f t="shared" si="17"/>
        <v>6</v>
      </c>
      <c r="T31" s="247" t="n">
        <f t="shared" si="18"/>
        <v>6</v>
      </c>
      <c r="U31" s="247"/>
      <c r="V31" s="247"/>
    </row>
    <row r="32">
      <c r="H32" s="1122" t="n">
        <v>44255</v>
      </c>
      <c r="I32" s="247" t="n">
        <v>679</v>
      </c>
      <c r="J32" s="647" t="n">
        <f t="shared" si="3"/>
        <v>16</v>
      </c>
      <c r="K32" s="247"/>
      <c r="L32" s="841"/>
      <c r="M32" s="521"/>
      <c r="N32" s="521"/>
      <c r="O32" s="521" t="n">
        <f t="shared" si="14"/>
        <v>3.0769230769230771</v>
      </c>
      <c r="P32" s="521" t="n">
        <f t="shared" si="15"/>
        <v>8</v>
      </c>
      <c r="Q32" s="521" t="n">
        <f t="shared" si="16"/>
        <v>4.9230769230769234</v>
      </c>
      <c r="R32" s="1124"/>
      <c r="S32" s="247" t="n">
        <f t="shared" si="17"/>
        <v>5</v>
      </c>
      <c r="T32" s="247" t="n">
        <f t="shared" si="18"/>
        <v>5</v>
      </c>
      <c r="U32" s="247"/>
      <c r="V32" s="247"/>
    </row>
    <row r="33">
      <c r="H33" s="1122" t="n">
        <v>44262</v>
      </c>
      <c r="I33" s="247" t="n">
        <v>687</v>
      </c>
      <c r="J33" s="647" t="n">
        <f t="shared" si="3"/>
        <v>8</v>
      </c>
      <c r="K33" s="247"/>
      <c r="L33" s="841"/>
      <c r="M33" s="521"/>
      <c r="N33" s="521"/>
      <c r="O33" s="521" t="n">
        <f t="shared" si="14"/>
        <v>1.2307692307692308</v>
      </c>
      <c r="P33" s="521" t="n">
        <f t="shared" si="15"/>
        <v>4</v>
      </c>
      <c r="Q33" s="521" t="n">
        <f t="shared" si="16"/>
        <v>2.7692307692307692</v>
      </c>
      <c r="R33" s="1124"/>
      <c r="S33" s="247" t="n">
        <f t="shared" si="17"/>
        <v>4</v>
      </c>
      <c r="T33" s="247" t="n">
        <f t="shared" si="18"/>
        <v>4</v>
      </c>
      <c r="U33" s="247"/>
      <c r="V33" s="247"/>
    </row>
    <row r="34">
      <c r="H34" s="1122" t="n">
        <v>44269</v>
      </c>
      <c r="I34" s="247" t="n">
        <v>704</v>
      </c>
      <c r="J34" s="647" t="n">
        <f t="shared" si="3"/>
        <v>17</v>
      </c>
      <c r="K34" s="247"/>
      <c r="L34" s="841"/>
      <c r="M34" s="521"/>
      <c r="N34" s="521"/>
      <c r="O34" s="521" t="n">
        <f t="shared" si="14"/>
        <v>1.9615384615384617</v>
      </c>
      <c r="P34" s="521" t="n">
        <f t="shared" si="15"/>
        <v>8.5</v>
      </c>
      <c r="Q34" s="521" t="n">
        <f t="shared" si="16"/>
        <v>6.5384615384615383</v>
      </c>
      <c r="R34" s="1124"/>
      <c r="S34" s="247" t="n">
        <f t="shared" si="17"/>
        <v>3</v>
      </c>
      <c r="T34" s="247" t="n">
        <f t="shared" si="18"/>
        <v>3</v>
      </c>
      <c r="U34" s="247"/>
      <c r="V34" s="247"/>
    </row>
    <row r="35">
      <c r="H35" s="1122" t="n">
        <v>44276</v>
      </c>
      <c r="I35" s="247" t="n">
        <v>718</v>
      </c>
      <c r="J35" s="647" t="n">
        <f t="shared" si="3"/>
        <v>14</v>
      </c>
      <c r="K35" s="247"/>
      <c r="L35" s="841"/>
      <c r="M35" s="521"/>
      <c r="N35" s="521"/>
      <c r="O35" s="521" t="n">
        <f t="shared" si="14"/>
        <v>1.0769230769230771</v>
      </c>
      <c r="P35" s="521" t="n">
        <f t="shared" si="15"/>
        <v>7</v>
      </c>
      <c r="Q35" s="521" t="n">
        <f t="shared" si="16"/>
        <v>5.9230769230769234</v>
      </c>
      <c r="R35" s="1124"/>
      <c r="S35" s="247" t="n">
        <f t="shared" si="17"/>
        <v>2</v>
      </c>
      <c r="T35" s="247" t="n">
        <f t="shared" si="18"/>
        <v>2</v>
      </c>
      <c r="U35" s="247"/>
      <c r="V35" s="247"/>
    </row>
    <row r="36">
      <c r="H36" s="1122" t="n">
        <v>44283</v>
      </c>
      <c r="I36" s="247" t="n">
        <v>734</v>
      </c>
      <c r="J36" s="647" t="n">
        <f t="shared" si="3"/>
        <v>16</v>
      </c>
      <c r="K36" s="247"/>
      <c r="L36" s="841"/>
      <c r="M36" s="521"/>
      <c r="N36" s="521"/>
      <c r="O36" s="521" t="n">
        <f t="shared" si="14"/>
        <v>0.61538461538461542</v>
      </c>
      <c r="P36" s="521" t="n">
        <f t="shared" si="15"/>
        <v>8</v>
      </c>
      <c r="Q36" s="521" t="n">
        <f t="shared" si="16"/>
        <v>7.384615384615385</v>
      </c>
      <c r="R36" s="1124"/>
      <c r="S36" s="247" t="n">
        <f t="shared" si="17"/>
        <v>1</v>
      </c>
      <c r="T36" s="247" t="n">
        <f t="shared" si="18"/>
        <v>1</v>
      </c>
      <c r="U36" s="247"/>
      <c r="V36" s="247"/>
    </row>
    <row r="37">
      <c r="H37" s="1122" t="n">
        <v>44290</v>
      </c>
      <c r="I37" s="247" t="n">
        <v>746</v>
      </c>
      <c r="J37" s="647" t="n">
        <f t="shared" si="3"/>
        <v>12</v>
      </c>
      <c r="K37" s="247"/>
      <c r="L37" s="841"/>
      <c r="M37" s="521"/>
      <c r="N37" s="521"/>
      <c r="O37" s="521"/>
      <c r="P37" s="521" t="n">
        <f>T37/26*J37</f>
        <v>6</v>
      </c>
      <c r="Q37" s="521" t="n">
        <f>J37/2</f>
        <v>6</v>
      </c>
      <c r="R37" s="1124" t="n">
        <f>J37-Q37-P37</f>
        <v>0</v>
      </c>
      <c r="S37" s="247" t="n">
        <v>13</v>
      </c>
      <c r="T37" s="247" t="n">
        <v>13</v>
      </c>
      <c r="U37" s="247"/>
      <c r="V37" s="247"/>
    </row>
    <row r="38">
      <c r="H38" s="1122" t="n">
        <v>44297</v>
      </c>
      <c r="I38" s="247" t="n">
        <v>755</v>
      </c>
      <c r="J38" s="647" t="n">
        <f t="shared" si="3"/>
        <v>9</v>
      </c>
      <c r="K38" s="247"/>
      <c r="L38" s="841"/>
      <c r="M38" s="521"/>
      <c r="N38" s="521"/>
      <c r="O38" s="521"/>
      <c r="P38" s="521" t="n">
        <f t="shared" ref="P38:P45" si="19">T38/26*J38</f>
        <v>4.1538461538461542</v>
      </c>
      <c r="Q38" s="521" t="n">
        <f t="shared" ref="Q38:Q45" si="20">J38/2</f>
        <v>4.5</v>
      </c>
      <c r="R38" s="1124" t="n">
        <f t="shared" ref="R38:R45" si="21">J38-Q38-P38</f>
        <v>0.34615384615384581</v>
      </c>
      <c r="S38" s="247" t="n">
        <f>S37-1</f>
        <v>12</v>
      </c>
      <c r="T38" s="247" t="n">
        <f>T37-1</f>
        <v>12</v>
      </c>
      <c r="U38" s="247"/>
      <c r="V38" s="247"/>
    </row>
    <row r="39">
      <c r="H39" s="1122" t="n">
        <v>44304</v>
      </c>
      <c r="I39" s="247" t="n">
        <v>762</v>
      </c>
      <c r="J39" s="647" t="n">
        <f t="shared" si="3"/>
        <v>7</v>
      </c>
      <c r="K39" s="247"/>
      <c r="L39" s="841"/>
      <c r="M39" s="521"/>
      <c r="N39" s="521"/>
      <c r="O39" s="521"/>
      <c r="P39" s="521" t="n">
        <f t="shared" si="19"/>
        <v>2.9615384615384617</v>
      </c>
      <c r="Q39" s="521" t="n">
        <f t="shared" si="20"/>
        <v>3.5</v>
      </c>
      <c r="R39" s="1124" t="n">
        <f t="shared" si="21"/>
        <v>0.53846153846153832</v>
      </c>
      <c r="S39" s="247" t="n">
        <f t="shared" ref="S39:S45" si="22">S38-1</f>
        <v>11</v>
      </c>
      <c r="T39" s="247" t="n">
        <f t="shared" ref="T39:T45" si="23">T38-1</f>
        <v>11</v>
      </c>
      <c r="U39" s="247"/>
      <c r="V39" s="247"/>
    </row>
    <row r="40">
      <c r="H40" s="1122" t="n">
        <v>44311</v>
      </c>
      <c r="I40" s="247" t="n">
        <v>771</v>
      </c>
      <c r="J40" s="647" t="n">
        <f t="shared" si="3"/>
        <v>9</v>
      </c>
      <c r="K40" s="247"/>
      <c r="L40" s="841"/>
      <c r="M40" s="521"/>
      <c r="N40" s="521"/>
      <c r="O40" s="521"/>
      <c r="P40" s="521" t="n">
        <f t="shared" si="19"/>
        <v>3.4615384615384617</v>
      </c>
      <c r="Q40" s="521" t="n">
        <f t="shared" si="20"/>
        <v>4.5</v>
      </c>
      <c r="R40" s="1124" t="n">
        <f t="shared" si="21"/>
        <v>1.0384615384615383</v>
      </c>
      <c r="S40" s="247" t="n">
        <f t="shared" si="22"/>
        <v>10</v>
      </c>
      <c r="T40" s="247" t="n">
        <f t="shared" si="23"/>
        <v>10</v>
      </c>
      <c r="U40" s="247"/>
      <c r="V40" s="247"/>
    </row>
    <row r="41">
      <c r="H41" s="1122" t="n">
        <v>44318</v>
      </c>
      <c r="I41" s="247" t="n">
        <v>780</v>
      </c>
      <c r="J41" s="647" t="n">
        <f t="shared" si="3"/>
        <v>9</v>
      </c>
      <c r="K41" s="247"/>
      <c r="L41" s="841"/>
      <c r="M41" s="521"/>
      <c r="N41" s="521"/>
      <c r="O41" s="521"/>
      <c r="P41" s="521" t="n">
        <f t="shared" si="19"/>
        <v>3.1153846153846154</v>
      </c>
      <c r="Q41" s="521" t="n">
        <f t="shared" si="20"/>
        <v>4.5</v>
      </c>
      <c r="R41" s="1124" t="n">
        <f t="shared" si="21"/>
        <v>1.3846153846153846</v>
      </c>
      <c r="S41" s="247" t="n">
        <f t="shared" si="22"/>
        <v>9</v>
      </c>
      <c r="T41" s="247" t="n">
        <f t="shared" si="23"/>
        <v>9</v>
      </c>
      <c r="U41" s="247"/>
      <c r="V41" s="247"/>
    </row>
    <row r="42">
      <c r="H42" s="1122" t="n">
        <v>44325</v>
      </c>
      <c r="I42" s="247" t="n">
        <v>782</v>
      </c>
      <c r="J42" s="647" t="n">
        <f t="shared" si="3"/>
        <v>2</v>
      </c>
      <c r="K42" s="247"/>
      <c r="L42" s="841"/>
      <c r="M42" s="521"/>
      <c r="N42" s="521"/>
      <c r="O42" s="521"/>
      <c r="P42" s="521" t="n">
        <f t="shared" si="19"/>
        <v>0.61538461538461542</v>
      </c>
      <c r="Q42" s="521" t="n">
        <f t="shared" si="20"/>
        <v>1</v>
      </c>
      <c r="R42" s="1124" t="n">
        <f t="shared" si="21"/>
        <v>0.38461538461538458</v>
      </c>
      <c r="S42" s="247" t="n">
        <f t="shared" si="22"/>
        <v>8</v>
      </c>
      <c r="T42" s="247" t="n">
        <f t="shared" si="23"/>
        <v>8</v>
      </c>
      <c r="U42" s="247"/>
      <c r="V42" s="247"/>
    </row>
    <row r="43">
      <c r="H43" s="1122" t="n">
        <v>44332</v>
      </c>
      <c r="I43" s="247" t="n">
        <v>788</v>
      </c>
      <c r="J43" s="647" t="n">
        <f t="shared" si="3"/>
        <v>6</v>
      </c>
      <c r="K43" s="247"/>
      <c r="L43" s="841"/>
      <c r="M43" s="521"/>
      <c r="N43" s="521"/>
      <c r="O43" s="521"/>
      <c r="P43" s="521" t="n">
        <f t="shared" si="19"/>
        <v>1.6153846153846154</v>
      </c>
      <c r="Q43" s="521" t="n">
        <f t="shared" si="20"/>
        <v>3</v>
      </c>
      <c r="R43" s="1124" t="n">
        <f t="shared" si="21"/>
        <v>1.3846153846153846</v>
      </c>
      <c r="S43" s="247" t="n">
        <f t="shared" si="22"/>
        <v>7</v>
      </c>
      <c r="T43" s="247" t="n">
        <f t="shared" si="23"/>
        <v>7</v>
      </c>
      <c r="U43" s="247"/>
      <c r="V43" s="247"/>
    </row>
    <row r="44">
      <c r="H44" s="1122" t="n">
        <v>44339</v>
      </c>
      <c r="I44" s="247" t="n">
        <v>796</v>
      </c>
      <c r="J44" s="647" t="n">
        <f t="shared" si="3"/>
        <v>8</v>
      </c>
      <c r="K44" s="247"/>
      <c r="L44" s="841"/>
      <c r="M44" s="521"/>
      <c r="N44" s="521"/>
      <c r="O44" s="521"/>
      <c r="P44" s="521" t="n">
        <f t="shared" si="19"/>
        <v>1.8461538461538463</v>
      </c>
      <c r="Q44" s="521" t="n">
        <f t="shared" si="20"/>
        <v>4</v>
      </c>
      <c r="R44" s="1124" t="n">
        <f t="shared" si="21"/>
        <v>2.1538461538461537</v>
      </c>
      <c r="S44" s="247" t="n">
        <f t="shared" si="22"/>
        <v>6</v>
      </c>
      <c r="T44" s="247" t="n">
        <f t="shared" si="23"/>
        <v>6</v>
      </c>
      <c r="U44" s="247"/>
      <c r="V44" s="247"/>
    </row>
    <row r="45">
      <c r="H45" s="1123" t="n">
        <v>44347</v>
      </c>
      <c r="I45" s="640" t="n">
        <v>800</v>
      </c>
      <c r="J45" s="648" t="n">
        <f t="shared" si="3"/>
        <v>4</v>
      </c>
      <c r="K45" s="247"/>
      <c r="L45" s="841"/>
      <c r="M45" s="521"/>
      <c r="N45" s="521"/>
      <c r="O45" s="521"/>
      <c r="P45" s="521" t="n">
        <f t="shared" si="19"/>
        <v>0.76923076923076927</v>
      </c>
      <c r="Q45" s="521" t="n">
        <f t="shared" si="20"/>
        <v>2</v>
      </c>
      <c r="R45" s="1124" t="n">
        <f t="shared" si="21"/>
        <v>1.2307692307692308</v>
      </c>
      <c r="S45" s="247" t="n">
        <f t="shared" si="22"/>
        <v>5</v>
      </c>
      <c r="T45" s="247" t="n">
        <f t="shared" si="23"/>
        <v>5</v>
      </c>
      <c r="U45" s="247"/>
      <c r="V45" s="247"/>
    </row>
    <row r="46">
      <c r="H46" s="247"/>
      <c r="I46" s="247"/>
      <c r="J46" s="247"/>
      <c r="K46" s="247"/>
      <c r="L46" s="841" t="n">
        <f>SUM(L11:L45)</f>
        <v>184.80769230769229</v>
      </c>
      <c r="M46" s="521" t="n">
        <f t="shared" ref="M46:R46" si="24">SUM(M11:M45)</f>
        <v>261.42307692307696</v>
      </c>
      <c r="N46" s="521" t="n">
        <f t="shared" si="24"/>
        <v>77.692307692307693</v>
      </c>
      <c r="O46" s="521" t="n">
        <f t="shared" si="24"/>
        <v>53.384615384615394</v>
      </c>
      <c r="P46" s="521" t="n">
        <f t="shared" si="24"/>
        <v>129.03846153846155</v>
      </c>
      <c r="Q46" s="521" t="n">
        <f t="shared" si="24"/>
        <v>85.192307692307693</v>
      </c>
      <c r="R46" s="1124" t="n">
        <f t="shared" si="24"/>
        <v>8.4615384615384599</v>
      </c>
      <c r="S46" s="247"/>
      <c r="T46" s="247"/>
      <c r="U46" s="247"/>
      <c r="V46" s="247"/>
    </row>
    <row r="47">
      <c r="H47" s="247"/>
      <c r="I47" s="247"/>
      <c r="J47" s="247"/>
      <c r="K47" s="247"/>
      <c r="L47" s="842" t="n">
        <f>L46*4</f>
        <v>739.23076923076917</v>
      </c>
      <c r="M47" s="843" t="n">
        <f t="shared" ref="M47:R47" si="25">M46*4</f>
        <v>1045.6923076923078</v>
      </c>
      <c r="N47" s="843" t="n">
        <f t="shared" si="25"/>
        <v>310.76923076923077</v>
      </c>
      <c r="O47" s="843" t="n">
        <f t="shared" si="25"/>
        <v>213.53846153846158</v>
      </c>
      <c r="P47" s="843" t="n">
        <f t="shared" si="25"/>
        <v>516.15384615384619</v>
      </c>
      <c r="Q47" s="843" t="n">
        <f t="shared" si="25"/>
        <v>340.76923076923077</v>
      </c>
      <c r="R47" s="1125" t="n">
        <f t="shared" si="25"/>
        <v>33.84615384615384</v>
      </c>
      <c r="S47" s="247" t="s">
        <v>323</v>
      </c>
      <c r="T47" s="247"/>
      <c r="U47" s="247"/>
      <c r="V47" s="247"/>
    </row>
    <row r="48">
      <c r="J48" s="261" t="s">
        <v>324</v>
      </c>
      <c r="L48" s="261" t="n">
        <v>634</v>
      </c>
      <c r="M48" s="804" t="n">
        <f>K55</f>
        <v>900.7</v>
      </c>
      <c r="N48" s="804" t="n">
        <f t="shared" ref="N48:P48" si="26">L55</f>
        <v>270.7</v>
      </c>
      <c r="O48" s="804" t="n">
        <f t="shared" si="26"/>
        <v>208.7</v>
      </c>
      <c r="P48" s="804" t="n">
        <f t="shared" si="26"/>
        <v>469.7</v>
      </c>
      <c r="Q48" s="804" t="n">
        <v>279</v>
      </c>
      <c r="R48" s="804"/>
    </row>
    <row r="50">
      <c r="H50" s="738" t="s">
        <v>325</v>
      </c>
      <c r="I50" s="739"/>
      <c r="J50" s="559" t="s">
        <v>280</v>
      </c>
      <c r="K50" s="560"/>
      <c r="L50" s="560"/>
      <c r="M50" s="481"/>
      <c r="N50" s="481"/>
      <c r="O50" s="481"/>
      <c r="P50" s="227"/>
      <c r="Q50" s="578"/>
      <c r="R50" s="578"/>
      <c r="S50" s="578"/>
      <c r="T50" s="578"/>
      <c r="U50" s="578"/>
      <c r="V50" s="578"/>
      <c r="W50" s="578"/>
      <c r="X50" s="578"/>
      <c r="Y50" s="578"/>
    </row>
    <row r="51">
      <c r="H51" s="740"/>
      <c r="I51" s="741"/>
      <c r="J51" s="179" t="n">
        <v>2020</v>
      </c>
      <c r="K51" s="235"/>
      <c r="L51" s="235"/>
      <c r="M51" s="179" t="n">
        <v>2021</v>
      </c>
      <c r="N51" s="235"/>
      <c r="O51" s="235"/>
      <c r="P51" s="236"/>
      <c r="Q51" s="247"/>
      <c r="R51" s="247"/>
      <c r="S51" s="247"/>
      <c r="T51" s="247"/>
      <c r="U51" s="247"/>
      <c r="V51" s="247"/>
      <c r="W51" s="247"/>
      <c r="X51" s="247"/>
    </row>
    <row r="52">
      <c r="H52" s="900"/>
      <c r="I52" s="901"/>
      <c r="J52" s="195" t="s">
        <v>284</v>
      </c>
      <c r="K52" s="191" t="s">
        <v>238</v>
      </c>
      <c r="L52" s="191" t="s">
        <v>282</v>
      </c>
      <c r="M52" s="311" t="s">
        <v>283</v>
      </c>
      <c r="N52" s="312" t="s">
        <v>284</v>
      </c>
      <c r="O52" s="312" t="s">
        <v>238</v>
      </c>
      <c r="P52" s="310" t="s">
        <v>282</v>
      </c>
      <c r="Q52" s="247"/>
      <c r="S52" s="261"/>
      <c r="T52" s="261"/>
      <c r="U52" s="247"/>
      <c r="V52" s="261"/>
      <c r="W52" s="261"/>
      <c r="X52" s="261"/>
      <c r="Y52" s="261"/>
      <c r="Z52" s="261"/>
      <c r="AA52" s="261"/>
    </row>
    <row r="53" ht="32.9" customHeight="1">
      <c r="H53" s="534" t="s">
        <v>326</v>
      </c>
      <c r="I53" s="247" t="s">
        <v>327</v>
      </c>
      <c r="J53" s="1117" t="n">
        <f>'Haver Pivoted'!GU47</f>
        <v>57.2</v>
      </c>
      <c r="K53" s="1112" t="n">
        <f>'Haver Pivoted'!GV47</f>
        <v>81.2</v>
      </c>
      <c r="L53" s="1112" t="n">
        <f>'Haver Pivoted'!GW47</f>
        <v>24.4</v>
      </c>
      <c r="M53" s="273" t="n">
        <f>'Haver Pivoted'!GX47</f>
        <v>11.7</v>
      </c>
      <c r="N53" s="273" t="n">
        <f>'Haver Pivoted'!GY47</f>
        <v>28.5</v>
      </c>
      <c r="O53" s="408" t="n">
        <f>'Haver Pivoted'!GZ47</f>
        <v>18.8</v>
      </c>
      <c r="P53" s="408" t="n">
        <f>'Haver Pivoted'!HA47</f>
        <v>1.6</v>
      </c>
      <c r="Q53" s="273"/>
      <c r="S53" s="261"/>
      <c r="T53" s="261"/>
      <c r="U53" s="261"/>
      <c r="V53" s="261"/>
      <c r="W53" s="261"/>
      <c r="X53" s="261"/>
      <c r="Y53" s="261"/>
      <c r="Z53" s="261"/>
      <c r="AA53" s="261"/>
    </row>
    <row r="54" ht="33.75" customHeight="1">
      <c r="H54" s="534" t="s">
        <v>328</v>
      </c>
      <c r="I54" s="251" t="s">
        <v>329</v>
      </c>
      <c r="J54" s="1116" t="n">
        <f>'Haver Pivoted'!GU49</f>
        <v>576.9</v>
      </c>
      <c r="K54" s="273" t="n">
        <f>'Haver Pivoted'!GV49</f>
        <v>819.5</v>
      </c>
      <c r="L54" s="273" t="n">
        <f>'Haver Pivoted'!GW49</f>
        <v>246.3</v>
      </c>
      <c r="M54" s="273" t="n">
        <f>'Haver Pivoted'!GX49</f>
        <v>197</v>
      </c>
      <c r="N54" s="273" t="n">
        <f>'Haver Pivoted'!GY49</f>
        <v>441.2</v>
      </c>
      <c r="O54" s="408" t="n">
        <f>'Haver Pivoted'!GZ49</f>
        <v>276.7</v>
      </c>
      <c r="P54" s="408" t="n">
        <f>'Haver Pivoted'!HA49</f>
        <v>28.2</v>
      </c>
      <c r="Q54" s="273"/>
      <c r="R54" s="273"/>
    </row>
    <row r="55">
      <c r="H55" s="309" t="s">
        <v>312</v>
      </c>
      <c r="I55" s="247"/>
      <c r="J55" s="1116" t="n">
        <f>J54+J53</f>
        <v>634.1</v>
      </c>
      <c r="K55" s="273" t="n">
        <f t="shared" ref="K55:M55" si="27">K54+K53</f>
        <v>900.7</v>
      </c>
      <c r="L55" s="273" t="n">
        <f t="shared" si="27"/>
        <v>270.7</v>
      </c>
      <c r="M55" s="273" t="n">
        <f t="shared" si="27"/>
        <v>208.7</v>
      </c>
      <c r="N55" s="273" t="n">
        <f t="shared" ref="N55:P55" si="28">N54+N53</f>
        <v>469.7</v>
      </c>
      <c r="O55" s="408" t="n">
        <f t="shared" si="28"/>
        <v>295.5</v>
      </c>
      <c r="P55" s="408" t="n">
        <f t="shared" si="28"/>
        <v>29.8</v>
      </c>
      <c r="Q55" s="273"/>
      <c r="R55" s="273"/>
    </row>
    <row r="56">
      <c r="H56" s="401" t="s">
        <v>330</v>
      </c>
      <c r="I56" s="640"/>
      <c r="J56" s="844" t="n">
        <f t="shared" ref="J56:P56" si="29">J53/J55</f>
        <v>9.0206592020186091E-2</v>
      </c>
      <c r="K56" s="845" t="n">
        <f t="shared" si="29"/>
        <v>9.015210391917397E-2</v>
      </c>
      <c r="L56" s="845" t="n">
        <f t="shared" si="29"/>
        <v>9.0136682674547469E-2</v>
      </c>
      <c r="M56" s="845" t="n">
        <f t="shared" si="29"/>
        <v>5.6061332055582176E-2</v>
      </c>
      <c r="N56" s="845" t="n">
        <f t="shared" si="29"/>
        <v>6.0677027890142649E-2</v>
      </c>
      <c r="O56" s="846" t="n">
        <f t="shared" si="29"/>
        <v>6.3620981387478848E-2</v>
      </c>
      <c r="P56" s="846" t="n">
        <f t="shared" si="29"/>
        <v>5.3691275167785234E-2</v>
      </c>
      <c r="Q56" s="1120"/>
      <c r="R56" s="920"/>
    </row>
    <row r="58">
      <c r="H58" s="261" t="s">
        <v>821</v>
      </c>
    </row>
    <row r="59">
      <c r="H59" s="308"/>
      <c r="I59" s="247"/>
      <c r="J59" s="273"/>
      <c r="K59" s="273"/>
      <c r="L59" s="273"/>
      <c r="M59" s="273"/>
      <c r="N59" s="273"/>
      <c r="O59" s="273"/>
      <c r="P59" s="566"/>
      <c r="Q59" s="273"/>
      <c r="R59" s="273"/>
      <c r="S59" s="273"/>
      <c r="T59" s="261"/>
      <c r="U59" s="261"/>
      <c r="V59" s="261"/>
      <c r="W59" s="261"/>
      <c r="X59" s="261"/>
      <c r="Y59" s="261"/>
      <c r="Z59" s="261"/>
      <c r="AA59" s="261"/>
      <c r="AB59" s="261"/>
      <c r="AC59" s="261"/>
    </row>
    <row r="60">
      <c r="P60" s="273"/>
      <c r="Q60" s="261"/>
      <c r="R60" s="261"/>
      <c r="S60" s="261"/>
      <c r="T60" s="261"/>
      <c r="U60" s="261"/>
      <c r="V60" s="261"/>
      <c r="W60" s="261"/>
      <c r="X60" s="261"/>
      <c r="Y60" s="261"/>
      <c r="Z60" s="261"/>
      <c r="AA60" s="261"/>
      <c r="AB60" s="261"/>
      <c r="AC60" s="261"/>
    </row>
    <row r="61">
      <c r="P61" s="273"/>
      <c r="Q61" s="1118"/>
      <c r="R61" s="1118"/>
      <c r="S61" s="1118"/>
      <c r="T61" s="1118"/>
      <c r="U61" s="1118"/>
      <c r="V61" s="1118"/>
      <c r="W61" s="1118"/>
      <c r="X61" s="1118"/>
      <c r="Y61" s="1118"/>
      <c r="Z61" s="1118"/>
      <c r="AA61" s="1118"/>
      <c r="AB61" s="1118"/>
      <c r="AC61" s="261"/>
    </row>
    <row r="62">
      <c r="P62" s="273"/>
      <c r="Q62" s="1118"/>
      <c r="R62" s="1118"/>
      <c r="S62" s="1118"/>
      <c r="T62" s="1118"/>
      <c r="U62" s="1118"/>
      <c r="V62" s="1118"/>
      <c r="W62" s="1118"/>
      <c r="X62" s="1118"/>
      <c r="Y62" s="1118"/>
      <c r="Z62" s="1118"/>
      <c r="AA62" s="1118"/>
      <c r="AB62" s="1118"/>
      <c r="AC62" s="261"/>
    </row>
    <row r="63">
      <c r="I63" s="261" t="s">
        <v>283</v>
      </c>
      <c r="J63" s="261" t="s">
        <v>284</v>
      </c>
      <c r="K63" s="261" t="s">
        <v>238</v>
      </c>
      <c r="L63" s="261" t="s">
        <v>282</v>
      </c>
      <c r="P63" s="920"/>
      <c r="Q63" s="1118"/>
      <c r="R63" s="1118"/>
      <c r="S63" s="1118"/>
      <c r="T63" s="1118"/>
      <c r="U63" s="1118"/>
      <c r="V63" s="1118"/>
      <c r="W63" s="1118"/>
      <c r="X63" s="1118"/>
      <c r="Y63" s="1118"/>
      <c r="Z63" s="1118"/>
      <c r="AA63" s="1118"/>
      <c r="AB63" s="1118"/>
      <c r="AC63" s="261"/>
    </row>
    <row r="64">
      <c r="H64" s="261" t="s">
        <v>822</v>
      </c>
      <c r="I64" s="261" t="n">
        <v>81.599999999999994</v>
      </c>
      <c r="J64" s="261" t="n">
        <v>188.9</v>
      </c>
      <c r="K64" s="261" t="n">
        <v>117.2</v>
      </c>
      <c r="L64" s="261" t="e">
        <f>#REF!+#REF!</f>
        <v>#REF!</v>
      </c>
      <c r="P64" s="261"/>
      <c r="Q64" s="261"/>
      <c r="R64" s="261"/>
      <c r="S64" s="261"/>
      <c r="T64" s="261"/>
      <c r="U64" s="261"/>
      <c r="V64" s="261"/>
      <c r="W64" s="261"/>
      <c r="X64" s="261"/>
      <c r="Y64" s="261"/>
      <c r="Z64" s="261"/>
      <c r="AA64" s="261"/>
      <c r="AB64" s="261"/>
      <c r="AC64" s="261"/>
    </row>
    <row r="65">
      <c r="H65" s="261" t="s">
        <v>471</v>
      </c>
      <c r="I65" s="804" t="n">
        <f>M53</f>
        <v>11.7</v>
      </c>
      <c r="J65" s="804" t="n">
        <f t="shared" ref="J65:K65" si="30">N53</f>
        <v>28.5</v>
      </c>
      <c r="K65" s="804" t="n">
        <f t="shared" si="30"/>
        <v>18.8</v>
      </c>
      <c r="L65" s="261" t="e">
        <f>#REF!</f>
        <v>#REF!</v>
      </c>
      <c r="P65" s="261"/>
      <c r="Q65" s="261"/>
      <c r="R65" s="261"/>
      <c r="S65" s="261"/>
      <c r="T65" s="261"/>
      <c r="U65" s="261"/>
      <c r="V65" s="261"/>
      <c r="W65" s="261"/>
      <c r="X65" s="261"/>
      <c r="Y65" s="261"/>
      <c r="Z65" s="261"/>
      <c r="AA65" s="261"/>
      <c r="AB65" s="261"/>
      <c r="AC65" s="261"/>
    </row>
    <row r="66">
      <c r="H66" s="261" t="s">
        <v>823</v>
      </c>
      <c r="I66" s="804" t="n">
        <f>I67-SUM(I64:I65)</f>
        <v>115.39999999999999</v>
      </c>
      <c r="J66" s="804" t="n">
        <f t="shared" ref="J66:K66" si="31">J67-SUM(J64:J65)</f>
        <v>252.29999999999998</v>
      </c>
      <c r="K66" s="804" t="n">
        <f t="shared" si="31"/>
        <v>159.5</v>
      </c>
      <c r="L66" s="804" t="e">
        <f>1.26*L64</f>
        <v>#REF!</v>
      </c>
      <c r="P66" s="261"/>
      <c r="Q66" s="261"/>
      <c r="R66" s="261"/>
      <c r="S66" s="261"/>
      <c r="T66" s="261"/>
      <c r="U66" s="261"/>
      <c r="V66" s="261"/>
      <c r="W66" s="261"/>
      <c r="X66" s="261"/>
      <c r="Y66" s="261"/>
      <c r="Z66" s="261"/>
      <c r="AA66" s="261"/>
      <c r="AB66" s="261"/>
      <c r="AC66" s="261"/>
    </row>
    <row r="67">
      <c r="H67" s="261" t="s">
        <v>312</v>
      </c>
      <c r="I67" s="804" t="n">
        <f>M55</f>
        <v>208.7</v>
      </c>
      <c r="J67" s="804" t="n">
        <f>N55</f>
        <v>469.7</v>
      </c>
      <c r="K67" s="804" t="n">
        <f>O55</f>
        <v>295.5</v>
      </c>
      <c r="L67" s="804" t="e">
        <f>SUM(L64:L66)</f>
        <v>#REF!</v>
      </c>
    </row>
    <row r="68">
      <c r="G68" s="261" t="s">
        <v>824</v>
      </c>
    </row>
    <row r="69">
      <c r="H69" s="261" t="s">
        <v>822</v>
      </c>
      <c r="I69" s="683" t="n">
        <f>I64/I$67</f>
        <v>0.39099185433636796</v>
      </c>
      <c r="J69" s="683" t="n">
        <f t="shared" ref="J69:L69" si="32">J64/J$67</f>
        <v>0.40217159889291038</v>
      </c>
      <c r="K69" s="683" t="n">
        <f t="shared" si="32"/>
        <v>0.3966159052453469</v>
      </c>
      <c r="L69" s="683" t="e">
        <f t="shared" si="32"/>
        <v>#REF!</v>
      </c>
    </row>
    <row r="70">
      <c r="H70" s="261" t="s">
        <v>471</v>
      </c>
      <c r="I70" s="683" t="n">
        <f t="shared" ref="I70:L71" si="33">I65/I$67</f>
        <v>5.6061332055582176E-2</v>
      </c>
      <c r="J70" s="683" t="n">
        <f t="shared" si="33"/>
        <v>6.0677027890142649E-2</v>
      </c>
      <c r="K70" s="683" t="n">
        <f t="shared" si="33"/>
        <v>6.3620981387478848E-2</v>
      </c>
      <c r="L70" s="683" t="e">
        <f t="shared" si="33"/>
        <v>#REF!</v>
      </c>
    </row>
    <row r="71">
      <c r="H71" s="261" t="s">
        <v>823</v>
      </c>
      <c r="I71" s="683" t="n">
        <f t="shared" si="33"/>
        <v>0.55294681360804987</v>
      </c>
      <c r="J71" s="683" t="n">
        <f t="shared" si="33"/>
        <v>0.53715137321694695</v>
      </c>
      <c r="K71" s="683" t="n">
        <f t="shared" si="33"/>
        <v>0.53976311336717431</v>
      </c>
      <c r="L71" s="683" t="e">
        <f t="shared" si="33"/>
        <v>#REF!</v>
      </c>
    </row>
    <row r="73">
      <c r="H73" s="261" t="s">
        <v>825</v>
      </c>
      <c r="I73" s="261" t="n">
        <f>I66/I64</f>
        <v>1.4142156862745099</v>
      </c>
      <c r="J73" s="261" t="n">
        <f t="shared" ref="J73:K73" si="34">J66/J64</f>
        <v>1.3356273160402328</v>
      </c>
      <c r="K73" s="261" t="n">
        <f t="shared" si="34"/>
        <v>1.3609215017064846</v>
      </c>
    </row>
  </sheetData>
  <mergeCells count="9">
    <mergeCell ref="U51:X51"/>
    <mergeCell ref="H2:S5"/>
    <mergeCell ref="H1:S1"/>
    <mergeCell ref="L9:N9"/>
    <mergeCell ref="H50:I52"/>
    <mergeCell ref="J51:L51"/>
    <mergeCell ref="Q51:T51"/>
    <mergeCell ref="M51:P51"/>
    <mergeCell ref="J50:P50"/>
  </mergeCells>
  <hyperlinks>
    <hyperlink ref="H7" r:id="rId1h"/>
  </hyperlinks>
  <pageMargins left="0.7" right="0.7" top="0.75" bottom="0.75" header="0.3" footer="0.3"/>
  <pageSetup orientation="portrait"/>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M1" zoomScale="110" zoomScaleNormal="110" workbookViewId="0">
      <selection activeCell="I26" sqref="I26"/>
    </sheetView>
  </sheetViews>
  <sheetFormatPr defaultRowHeight="15.0" baseColWidth="10"/>
  <cols>
    <col min="2" max="2" width="38.81640625" hidden="0" customWidth="1"/>
    <col min="3" max="3" width="10.453125" hidden="0" customWidth="1"/>
    <col min="4" max="4" width="10.453125" hidden="0" customWidth="1"/>
    <col min="5" max="5" width="10.453125" hidden="0" customWidth="1"/>
    <col min="6" max="6" width="10.453125" hidden="0" customWidth="1"/>
    <col min="7" max="7" width="10.453125" hidden="0" customWidth="1"/>
    <col min="8" max="8" width="10.453125" hidden="0" customWidth="1"/>
    <col min="9" max="9" width="10.453125" hidden="0" customWidth="1"/>
    <col min="10" max="10" width="7.1796875" hidden="0" customWidth="1"/>
    <col min="11" max="11" width="7.1796875" hidden="0" customWidth="1"/>
    <col min="12" max="12" width="7.1796875" hidden="0" customWidth="1"/>
    <col min="13" max="13" width="7.1796875" hidden="0" customWidth="1"/>
    <col min="14" max="14" width="7.1796875" hidden="0" customWidth="1"/>
    <col min="15" max="15" width="7.1796875" hidden="0" customWidth="1"/>
    <col min="16" max="16" width="7.1796875" hidden="0" customWidth="1"/>
    <col min="17" max="17" width="7.1796875" hidden="0" customWidth="1"/>
    <col min="18" max="18" width="7.1796875" hidden="0" customWidth="1"/>
    <col min="19" max="19" width="7.1796875" hidden="0" customWidth="1"/>
    <col min="20" max="20" width="7.1796875" hidden="0" customWidth="1"/>
    <col min="21" max="21" width="22.1796875" hidden="0" customWidth="1"/>
    <col min="22" max="22" width="11.81640625" hidden="0" customWidth="1"/>
  </cols>
  <sheetData>
    <row r="1">
      <c r="B1" s="99" t="s">
        <v>152</v>
      </c>
      <c r="C1" s="99"/>
      <c r="D1" s="99"/>
      <c r="E1" s="99"/>
      <c r="F1" s="99"/>
      <c r="G1" s="99"/>
      <c r="H1" s="99"/>
      <c r="I1" s="99"/>
      <c r="J1" s="99"/>
      <c r="K1" s="99"/>
      <c r="L1" s="99"/>
      <c r="M1" s="99"/>
      <c r="N1" s="99"/>
      <c r="O1" s="99"/>
      <c r="P1" s="99"/>
      <c r="Q1" s="99"/>
      <c r="R1" s="99"/>
      <c r="S1" s="99"/>
      <c r="T1" s="99"/>
    </row>
    <row r="2">
      <c r="B2" s="37" t="s">
        <v>861</v>
      </c>
      <c r="C2" s="37"/>
      <c r="D2" s="37"/>
      <c r="E2" s="37"/>
      <c r="F2" s="37"/>
      <c r="G2" s="37"/>
      <c r="H2" s="37"/>
      <c r="I2" s="37"/>
      <c r="J2" s="37"/>
      <c r="K2" s="37"/>
      <c r="L2" s="37"/>
      <c r="M2" s="37"/>
      <c r="N2" s="37"/>
      <c r="O2" s="37"/>
      <c r="P2" s="37"/>
      <c r="Q2" s="37"/>
      <c r="R2" s="37"/>
      <c r="S2" s="37"/>
      <c r="T2" s="37"/>
    </row>
    <row r="3">
      <c r="B3" s="37"/>
      <c r="C3" s="37"/>
      <c r="D3" s="37"/>
      <c r="E3" s="37"/>
      <c r="F3" s="37"/>
      <c r="G3" s="37"/>
      <c r="H3" s="37"/>
      <c r="I3" s="37"/>
      <c r="J3" s="37"/>
      <c r="K3" s="37"/>
      <c r="L3" s="37"/>
      <c r="M3" s="37"/>
      <c r="N3" s="37"/>
      <c r="O3" s="37"/>
      <c r="P3" s="37"/>
      <c r="Q3" s="37"/>
      <c r="R3" s="37"/>
      <c r="S3" s="37"/>
      <c r="T3" s="37"/>
    </row>
    <row r="4">
      <c r="B4" s="37"/>
      <c r="C4" s="37"/>
      <c r="D4" s="37"/>
      <c r="E4" s="37"/>
      <c r="F4" s="37"/>
      <c r="G4" s="37"/>
      <c r="H4" s="37"/>
      <c r="I4" s="37"/>
      <c r="J4" s="37"/>
      <c r="K4" s="37"/>
      <c r="L4" s="37"/>
      <c r="M4" s="37"/>
      <c r="N4" s="37"/>
      <c r="O4" s="37"/>
      <c r="P4" s="37"/>
      <c r="Q4" s="37"/>
      <c r="R4" s="37"/>
      <c r="S4" s="37"/>
      <c r="T4" s="37"/>
    </row>
    <row r="5">
      <c r="B5" s="37"/>
      <c r="C5" s="37"/>
      <c r="D5" s="37"/>
      <c r="E5" s="37"/>
      <c r="F5" s="37"/>
      <c r="G5" s="37"/>
      <c r="H5" s="37"/>
      <c r="I5" s="37"/>
      <c r="J5" s="37"/>
      <c r="K5" s="37"/>
      <c r="L5" s="37"/>
      <c r="M5" s="37"/>
      <c r="N5" s="37"/>
      <c r="O5" s="37"/>
      <c r="P5" s="37"/>
      <c r="Q5" s="37"/>
      <c r="R5" s="37"/>
      <c r="S5" s="37"/>
      <c r="T5" s="37"/>
    </row>
    <row r="6">
      <c r="B6" s="37"/>
      <c r="C6" s="37"/>
      <c r="D6" s="37"/>
      <c r="E6" s="37"/>
      <c r="F6" s="37"/>
      <c r="G6" s="37"/>
      <c r="H6" s="37"/>
      <c r="I6" s="37"/>
      <c r="J6" s="37"/>
      <c r="K6" s="37"/>
      <c r="L6" s="37"/>
      <c r="M6" s="37"/>
      <c r="N6" s="37"/>
      <c r="O6" s="37"/>
      <c r="P6" s="37"/>
      <c r="Q6" s="37"/>
      <c r="R6" s="37"/>
      <c r="S6" s="37"/>
      <c r="T6" s="37"/>
    </row>
    <row r="7">
      <c r="J7" s="214"/>
      <c r="K7" s="214"/>
      <c r="M7" s="214"/>
    </row>
    <row r="9" ht="14.9" customHeight="1">
      <c r="A9" s="188"/>
      <c r="B9" s="1153" t="s">
        <v>304</v>
      </c>
      <c r="C9" s="1154"/>
      <c r="D9" s="1143" t="n">
        <v>2018</v>
      </c>
      <c r="E9" s="1159" t="n">
        <v>2019</v>
      </c>
      <c r="F9" s="1160"/>
      <c r="G9" s="1160"/>
      <c r="H9" s="1161"/>
      <c r="I9" s="1157" t="n">
        <v>2020</v>
      </c>
      <c r="J9" s="1158"/>
      <c r="K9" s="1158"/>
      <c r="L9" s="1158"/>
      <c r="M9" s="1162" t="n">
        <v>2021</v>
      </c>
      <c r="N9" s="1163"/>
      <c r="O9" s="1163"/>
      <c r="P9" s="1164"/>
      <c r="Q9" s="1157" t="n">
        <v>2022</v>
      </c>
      <c r="R9" s="1165"/>
      <c r="S9" s="1165"/>
      <c r="T9" s="1166"/>
    </row>
    <row r="10">
      <c r="B10" s="1155"/>
      <c r="C10" s="1156"/>
      <c r="D10" s="1147" t="s">
        <v>282</v>
      </c>
      <c r="E10" s="1148" t="s">
        <v>283</v>
      </c>
      <c r="F10" s="181" t="s">
        <v>284</v>
      </c>
      <c r="G10" s="181" t="s">
        <v>238</v>
      </c>
      <c r="H10" s="1149" t="s">
        <v>282</v>
      </c>
      <c r="I10" s="1148" t="s">
        <v>283</v>
      </c>
      <c r="J10" s="181" t="s">
        <v>284</v>
      </c>
      <c r="K10" s="181" t="s">
        <v>238</v>
      </c>
      <c r="L10" s="181" t="s">
        <v>282</v>
      </c>
      <c r="M10" s="195" t="s">
        <v>283</v>
      </c>
      <c r="N10" s="191" t="s">
        <v>284</v>
      </c>
      <c r="O10" s="191" t="s">
        <v>238</v>
      </c>
      <c r="P10" s="192" t="s">
        <v>282</v>
      </c>
      <c r="Q10" s="181" t="s">
        <v>283</v>
      </c>
      <c r="R10" s="181" t="s">
        <v>284</v>
      </c>
      <c r="S10" s="181" t="s">
        <v>238</v>
      </c>
      <c r="T10" s="1149" t="s">
        <v>282</v>
      </c>
    </row>
    <row r="11" ht="29.15" customHeight="1">
      <c r="A11" s="1141"/>
      <c r="B11" s="1151" t="s">
        <v>139</v>
      </c>
      <c r="C11" s="1146" t="s">
        <v>305</v>
      </c>
      <c r="D11" s="1135"/>
      <c r="E11" s="1136"/>
      <c r="F11" s="1136"/>
      <c r="G11" s="1136"/>
      <c r="H11" s="1136"/>
      <c r="I11" s="1136"/>
      <c r="J11" s="1128" t="n">
        <f>'Haver Pivoted'!GU48</f>
        <v>160.9</v>
      </c>
      <c r="K11" s="1128" t="n">
        <f>'Haver Pivoted'!GV48</f>
        <v>58.4</v>
      </c>
      <c r="L11" s="1128" t="n">
        <f>'Haver Pivoted'!GW48</f>
        <v>34.5</v>
      </c>
      <c r="M11" s="1128" t="n">
        <f>'Haver Pivoted'!GX48</f>
        <v>21.4</v>
      </c>
      <c r="N11" s="1128" t="n">
        <f>'Haver Pivoted'!GY48</f>
        <v>13.3</v>
      </c>
      <c r="O11" s="1128" t="n">
        <f>'Haver Pivoted'!GZ48</f>
        <v>18.7</v>
      </c>
      <c r="P11" s="1128" t="n">
        <f>'Haver Pivoted'!HA48</f>
        <v>32.200000000000003</v>
      </c>
      <c r="Q11" s="1128" t="n">
        <f>'Haver Pivoted'!HB48</f>
        <v>26.9</v>
      </c>
      <c r="R11" s="1128" t="n">
        <f>'Haver Pivoted'!HC48</f>
        <v>20</v>
      </c>
      <c r="S11" s="1134" t="n">
        <f>'Haver Pivoted'!HD48</f>
        <v>8.1</v>
      </c>
      <c r="T11" s="1129" t="n">
        <f>'Haver Pivoted'!HE48</f>
        <v>4.9000000000000004</v>
      </c>
    </row>
    <row r="12" ht="29.15" customHeight="1">
      <c r="A12" s="1141"/>
      <c r="B12" s="1139" t="s">
        <v>306</v>
      </c>
      <c r="C12" s="127" t="s">
        <v>307</v>
      </c>
      <c r="D12" s="1139"/>
      <c r="E12" s="127"/>
      <c r="F12" s="127"/>
      <c r="G12" s="127"/>
      <c r="H12" s="127"/>
      <c r="I12" s="127"/>
      <c r="J12" s="1130" t="n">
        <f>'Haver Pivoted'!GU58</f>
        <v>64.400000000000006</v>
      </c>
      <c r="K12" s="1130" t="n">
        <f>'Haver Pivoted'!GV58</f>
        <v>23.4</v>
      </c>
      <c r="L12" s="1130" t="n">
        <f>'Haver Pivoted'!GW58</f>
        <v>13.8</v>
      </c>
      <c r="M12" s="1130" t="n">
        <f>'Haver Pivoted'!GX58</f>
        <v>12</v>
      </c>
      <c r="N12" s="1130" t="n">
        <f>'Haver Pivoted'!GY58</f>
        <v>7.5</v>
      </c>
      <c r="O12" s="1130" t="n">
        <f>'Haver Pivoted'!GZ58</f>
        <v>10.5</v>
      </c>
      <c r="P12" s="1130" t="n">
        <f>'Haver Pivoted'!HA58</f>
        <v>18</v>
      </c>
      <c r="Q12" s="1130" t="n">
        <f>'Haver Pivoted'!HB58</f>
        <v>15</v>
      </c>
      <c r="R12" s="1130" t="n">
        <f>'Haver Pivoted'!HC58</f>
        <v>11.2</v>
      </c>
      <c r="S12" s="1133" t="n">
        <f>'Haver Pivoted'!HD58</f>
        <v>7.5</v>
      </c>
      <c r="T12" s="1137" t="n">
        <f>'Haver Pivoted'!HE58</f>
        <v>6.2</v>
      </c>
    </row>
    <row r="13" ht="47.15" customHeight="1">
      <c r="A13" s="1141"/>
      <c r="B13" s="1139" t="s">
        <v>308</v>
      </c>
      <c r="C13" s="127" t="s">
        <v>309</v>
      </c>
      <c r="D13" s="1139"/>
      <c r="E13" s="127"/>
      <c r="F13" s="127"/>
      <c r="G13" s="127"/>
      <c r="H13" s="127"/>
      <c r="I13" s="127"/>
      <c r="J13" s="1130" t="n">
        <f>'Haver Pivoted'!GU54</f>
        <v>96.6</v>
      </c>
      <c r="K13" s="1130" t="n">
        <f>'Haver Pivoted'!GV54</f>
        <v>35.1</v>
      </c>
      <c r="L13" s="1130" t="n">
        <f>'Haver Pivoted'!GW54</f>
        <v>20.7</v>
      </c>
      <c r="M13" s="1130" t="n">
        <f>'Haver Pivoted'!GX54</f>
        <v>15.4</v>
      </c>
      <c r="N13" s="1130" t="n">
        <f>'Haver Pivoted'!GY54</f>
        <v>9.6</v>
      </c>
      <c r="O13" s="1130" t="n">
        <f>'Haver Pivoted'!GZ54</f>
        <v>13.5</v>
      </c>
      <c r="P13" s="1130" t="n">
        <f>'Haver Pivoted'!HA54</f>
        <v>23.2</v>
      </c>
      <c r="Q13" s="1130" t="n">
        <f>'Haver Pivoted'!HB54</f>
        <v>19.3</v>
      </c>
      <c r="R13" s="1130" t="n">
        <f>'Haver Pivoted'!HC54</f>
        <v>14.4</v>
      </c>
      <c r="S13" s="1133" t="n">
        <f>'Haver Pivoted'!HD54</f>
        <v>5.9</v>
      </c>
      <c r="T13" s="1137" t="n">
        <f>'Haver Pivoted'!HE54</f>
        <v>3.6</v>
      </c>
      <c r="U13" s="1131" t="s">
        <v>310</v>
      </c>
      <c r="V13" s="1144" t="s">
        <v>311</v>
      </c>
    </row>
    <row r="14">
      <c r="B14" s="82" t="s">
        <v>312</v>
      </c>
      <c r="C14" s="84"/>
      <c r="D14" s="82"/>
      <c r="E14" s="84"/>
      <c r="F14" s="84"/>
      <c r="G14" s="84"/>
      <c r="H14" s="84"/>
      <c r="I14" s="84"/>
      <c r="J14" s="1130" t="n">
        <f t="shared" ref="J14:T14" si="0">J13+J12+J11</f>
        <v>321.89999999999998</v>
      </c>
      <c r="K14" s="1130" t="n">
        <f t="shared" si="0"/>
        <v>116.9</v>
      </c>
      <c r="L14" s="1130" t="n">
        <f t="shared" si="0"/>
        <v>69</v>
      </c>
      <c r="M14" s="1130" t="n">
        <f t="shared" si="0"/>
        <v>48.8</v>
      </c>
      <c r="N14" s="1130" t="n">
        <f t="shared" si="0"/>
        <v>30.400000000000002</v>
      </c>
      <c r="O14" s="1130" t="n">
        <f t="shared" si="0"/>
        <v>42.7</v>
      </c>
      <c r="P14" s="1130" t="n">
        <f t="shared" si="0"/>
        <v>73.400000000000006</v>
      </c>
      <c r="Q14" s="1130" t="n">
        <f t="shared" si="0"/>
        <v>61.199999999999996</v>
      </c>
      <c r="R14" s="1130" t="n">
        <f t="shared" si="0"/>
        <v>45.6</v>
      </c>
      <c r="S14" s="1133" t="n">
        <f t="shared" si="0"/>
        <v>21.5</v>
      </c>
      <c r="T14" s="1137" t="n">
        <f t="shared" si="0"/>
        <v>14.700000000000001</v>
      </c>
      <c r="U14" s="1132" t="n">
        <v>236</v>
      </c>
      <c r="V14" s="1150" t="n">
        <f>SUM(J14:S14)/4</f>
        <v>207.85</v>
      </c>
    </row>
    <row r="15">
      <c r="B15" s="1140" t="s">
        <v>313</v>
      </c>
      <c r="C15" s="86"/>
      <c r="D15" s="1140"/>
      <c r="E15" s="86"/>
      <c r="F15" s="86"/>
      <c r="G15" s="86"/>
      <c r="H15" s="86"/>
      <c r="I15" s="86"/>
      <c r="J15" s="188" t="n">
        <f t="shared" ref="J15:N17" si="1">J11/J$14</f>
        <v>0.49984467225846541</v>
      </c>
      <c r="K15" s="188" t="n">
        <f t="shared" si="1"/>
        <v>0.49957228400342168</v>
      </c>
      <c r="L15" s="188" t="n">
        <f t="shared" si="1"/>
        <v>0.5</v>
      </c>
      <c r="M15" s="188" t="n">
        <f t="shared" si="1"/>
        <v>0.43852459016393441</v>
      </c>
      <c r="N15" s="188" t="n">
        <f t="shared" si="1"/>
        <v>0.4375</v>
      </c>
      <c r="O15" s="188" t="n">
        <f>O11/O$14</f>
        <v>0.43793911007025754</v>
      </c>
      <c r="P15" s="188" t="n">
        <f t="shared" ref="P15:T15" si="2">P11/P$14</f>
        <v>0.43869209809264303</v>
      </c>
      <c r="Q15" s="188" t="n">
        <f t="shared" si="2"/>
        <v>0.43954248366013071</v>
      </c>
      <c r="R15" s="188" t="n">
        <f t="shared" si="2"/>
        <v>0.43859649122807015</v>
      </c>
      <c r="S15" s="181" t="n">
        <f t="shared" si="2"/>
        <v>0.37674418604651161</v>
      </c>
      <c r="T15" s="1149" t="n">
        <f t="shared" si="2"/>
        <v>0.33333333333333331</v>
      </c>
    </row>
    <row r="16">
      <c r="B16" s="1140" t="s">
        <v>314</v>
      </c>
      <c r="C16" s="86"/>
      <c r="D16" s="1140"/>
      <c r="E16" s="86"/>
      <c r="F16" s="86"/>
      <c r="G16" s="86"/>
      <c r="H16" s="86"/>
      <c r="I16" s="86"/>
      <c r="J16" s="188" t="n">
        <f t="shared" si="1"/>
        <v>0.20006213109661389</v>
      </c>
      <c r="K16" s="188" t="n">
        <f t="shared" si="1"/>
        <v>0.20017108639863129</v>
      </c>
      <c r="L16" s="188" t="n">
        <f t="shared" si="1"/>
        <v>0.2</v>
      </c>
      <c r="M16" s="188" t="n">
        <f t="shared" si="1"/>
        <v>0.24590163934426232</v>
      </c>
      <c r="N16" s="188" t="n">
        <f t="shared" si="1"/>
        <v>0.24671052631578946</v>
      </c>
      <c r="O16" s="188" t="n">
        <f t="shared" ref="O16:T16" si="3">O12/O$14</f>
        <v>0.24590163934426229</v>
      </c>
      <c r="P16" s="188" t="n">
        <f t="shared" si="3"/>
        <v>0.24523160762942778</v>
      </c>
      <c r="Q16" s="188" t="n">
        <f t="shared" si="3"/>
        <v>0.24509803921568629</v>
      </c>
      <c r="R16" s="188" t="n">
        <f t="shared" si="3"/>
        <v>0.24561403508771928</v>
      </c>
      <c r="S16" s="181" t="n">
        <f t="shared" si="3"/>
        <v>0.34883720930232559</v>
      </c>
      <c r="T16" s="1149" t="n">
        <f t="shared" si="3"/>
        <v>0.42176870748299317</v>
      </c>
      <c r="U16" s="123"/>
    </row>
    <row r="17">
      <c r="B17" s="1142" t="s">
        <v>315</v>
      </c>
      <c r="C17" s="1145"/>
      <c r="D17" s="1142"/>
      <c r="E17" s="1145"/>
      <c r="F17" s="1145"/>
      <c r="G17" s="1145"/>
      <c r="H17" s="1145"/>
      <c r="I17" s="1145"/>
      <c r="J17" s="728" t="n">
        <f t="shared" si="1"/>
        <v>0.30009319664492079</v>
      </c>
      <c r="K17" s="728" t="n">
        <f t="shared" si="1"/>
        <v>0.30025662959794697</v>
      </c>
      <c r="L17" s="728" t="n">
        <f t="shared" si="1"/>
        <v>0.3</v>
      </c>
      <c r="M17" s="728" t="n">
        <f t="shared" si="1"/>
        <v>0.3155737704918033</v>
      </c>
      <c r="N17" s="728" t="n">
        <f t="shared" si="1"/>
        <v>0.31578947368421051</v>
      </c>
      <c r="O17" s="728" t="n">
        <f t="shared" ref="O17:T17" si="4">O13/O$14</f>
        <v>0.31615925058548006</v>
      </c>
      <c r="P17" s="728" t="n">
        <f t="shared" si="4"/>
        <v>0.3160762942779291</v>
      </c>
      <c r="Q17" s="728" t="n">
        <f t="shared" si="4"/>
        <v>0.31535947712418305</v>
      </c>
      <c r="R17" s="728" t="n">
        <f t="shared" si="4"/>
        <v>0.31578947368421051</v>
      </c>
      <c r="S17" s="1152" t="n">
        <f t="shared" si="4"/>
        <v>0.2744186046511628</v>
      </c>
      <c r="T17" s="1138" t="n">
        <f t="shared" si="4"/>
        <v>0.24489795918367346</v>
      </c>
    </row>
    <row r="18">
      <c r="B18" s="86"/>
      <c r="C18" s="86"/>
      <c r="D18" s="86"/>
      <c r="E18" s="86"/>
      <c r="F18" s="86"/>
      <c r="G18" s="86"/>
      <c r="H18" s="86"/>
      <c r="I18" s="86"/>
      <c r="J18" s="188"/>
      <c r="K18" s="188"/>
      <c r="L18" s="188"/>
      <c r="M18" s="188"/>
      <c r="N18" s="188"/>
      <c r="O18" s="188"/>
    </row>
    <row r="19" ht="15.75" customHeight="1"/>
    <row r="21" ht="30" customHeight="1"/>
    <row r="22" ht="27" customHeight="1">
      <c r="M22" s="63"/>
      <c r="N22" s="63"/>
      <c r="O22" s="63"/>
      <c r="P22" s="34"/>
      <c r="Q22" s="34"/>
      <c r="R22" s="34"/>
      <c r="S22" s="34"/>
      <c r="T22" s="34"/>
      <c r="U22" s="63"/>
    </row>
    <row r="23" ht="31.5" customHeight="1">
      <c r="M23" s="63"/>
      <c r="N23" s="63"/>
      <c r="O23" s="63"/>
      <c r="P23" s="34"/>
      <c r="Q23" s="34"/>
      <c r="R23" s="34"/>
      <c r="S23" s="34"/>
      <c r="T23" s="34"/>
      <c r="U23" s="63"/>
    </row>
    <row r="24" ht="24.65" customHeight="1">
      <c r="M24" s="63"/>
      <c r="N24" s="63"/>
      <c r="O24" s="63"/>
      <c r="P24" s="34"/>
      <c r="Q24" s="34"/>
      <c r="R24" s="34"/>
      <c r="S24" s="34"/>
      <c r="T24" s="34"/>
      <c r="U24" s="63"/>
    </row>
    <row r="25">
      <c r="M25" s="63"/>
      <c r="N25" s="63"/>
      <c r="O25" s="63"/>
      <c r="P25" s="63"/>
      <c r="Q25" s="63"/>
      <c r="R25" s="63"/>
      <c r="S25" s="63"/>
      <c r="T25" s="63"/>
      <c r="U25" s="63"/>
    </row>
    <row r="26">
      <c r="M26" s="63"/>
      <c r="N26" s="63"/>
      <c r="O26" s="63"/>
      <c r="P26" s="63"/>
      <c r="Q26" s="63"/>
      <c r="R26" s="63"/>
      <c r="S26" s="63"/>
      <c r="T26" s="63"/>
      <c r="U26" s="63"/>
    </row>
    <row r="27">
      <c r="M27" s="63"/>
      <c r="N27" s="63"/>
      <c r="O27" s="63"/>
      <c r="P27" s="63"/>
      <c r="Q27" s="63"/>
      <c r="R27" s="63"/>
      <c r="S27" s="63"/>
      <c r="T27" s="63"/>
      <c r="U27" s="63"/>
    </row>
    <row r="28">
      <c r="M28" s="63"/>
      <c r="N28" s="63"/>
      <c r="O28" s="63"/>
      <c r="P28" s="63"/>
      <c r="Q28" s="63"/>
      <c r="R28" s="63"/>
      <c r="S28" s="63"/>
      <c r="T28" s="63"/>
      <c r="U28" s="63"/>
    </row>
    <row r="29">
      <c r="M29" s="63"/>
      <c r="N29" s="63"/>
      <c r="O29" s="63"/>
      <c r="P29" s="63"/>
      <c r="Q29" s="63"/>
      <c r="R29" s="63"/>
      <c r="S29" s="63"/>
      <c r="T29" s="63"/>
      <c r="U29" s="63"/>
    </row>
    <row r="30">
      <c r="M30" s="63"/>
      <c r="N30" s="63"/>
      <c r="O30" s="63"/>
      <c r="P30" s="63"/>
      <c r="Q30" s="63"/>
      <c r="R30" s="63"/>
      <c r="S30" s="63"/>
      <c r="T30" s="63"/>
      <c r="U30" s="63"/>
    </row>
    <row r="31">
      <c r="M31" s="63"/>
      <c r="N31" s="63"/>
      <c r="O31" s="63"/>
      <c r="P31" s="63"/>
      <c r="Q31" s="63"/>
      <c r="R31" s="63"/>
      <c r="S31" s="63"/>
      <c r="T31" s="63"/>
      <c r="U31" s="63"/>
    </row>
    <row r="32">
      <c r="M32" s="63"/>
      <c r="N32" s="63"/>
      <c r="O32" s="63"/>
      <c r="P32" s="63"/>
      <c r="Q32" s="63"/>
      <c r="R32" s="63"/>
      <c r="S32" s="63"/>
      <c r="T32" s="63"/>
      <c r="U32" s="63"/>
    </row>
    <row r="33">
      <c r="M33" s="63"/>
      <c r="N33" s="63"/>
      <c r="O33" s="63"/>
      <c r="P33" s="63"/>
      <c r="Q33" s="63"/>
      <c r="R33" s="63"/>
      <c r="S33" s="63"/>
      <c r="T33" s="63"/>
      <c r="U33" s="63"/>
    </row>
    <row r="34">
      <c r="M34" s="63"/>
      <c r="N34" s="63"/>
      <c r="O34" s="63"/>
      <c r="P34" s="63"/>
      <c r="Q34" s="63"/>
      <c r="R34" s="63"/>
      <c r="S34" s="63"/>
      <c r="T34" s="63"/>
      <c r="U34" s="63"/>
    </row>
    <row r="35">
      <c r="M35" s="63"/>
      <c r="N35" s="63"/>
      <c r="O35" s="63"/>
      <c r="P35" s="63"/>
      <c r="Q35" s="63"/>
      <c r="R35" s="63"/>
      <c r="S35" s="63"/>
      <c r="T35" s="63"/>
      <c r="U35" s="63"/>
    </row>
    <row r="36">
      <c r="M36" s="63"/>
      <c r="N36" s="63"/>
      <c r="O36" s="63"/>
      <c r="P36" s="63"/>
      <c r="Q36" s="63"/>
      <c r="R36" s="63"/>
      <c r="S36" s="63"/>
      <c r="T36" s="63"/>
      <c r="U36" s="63"/>
    </row>
    <row r="37">
      <c r="M37" s="63"/>
      <c r="N37" s="63"/>
      <c r="O37" s="63"/>
      <c r="P37" s="63"/>
      <c r="Q37" s="63"/>
      <c r="R37" s="63"/>
      <c r="S37" s="63"/>
      <c r="T37" s="63"/>
      <c r="U37" s="63"/>
    </row>
    <row r="38">
      <c r="M38" s="63"/>
      <c r="N38" s="63"/>
      <c r="O38" s="63"/>
      <c r="P38" s="63"/>
      <c r="Q38" s="63"/>
      <c r="R38" s="63"/>
      <c r="S38" s="63"/>
      <c r="T38" s="63"/>
      <c r="U38" s="63"/>
    </row>
    <row r="39">
      <c r="M39" s="63"/>
      <c r="N39" s="63"/>
      <c r="O39" s="63"/>
      <c r="P39" s="63"/>
      <c r="Q39" s="63"/>
      <c r="R39" s="63"/>
      <c r="S39" s="63"/>
      <c r="T39" s="63"/>
      <c r="U39" s="63"/>
    </row>
    <row r="40">
      <c r="M40" s="63"/>
      <c r="N40" s="63"/>
      <c r="O40" s="63"/>
      <c r="P40" s="63"/>
      <c r="Q40" s="63"/>
      <c r="R40" s="63"/>
      <c r="S40" s="63"/>
      <c r="T40" s="63"/>
      <c r="U40" s="63"/>
    </row>
    <row r="41">
      <c r="M41" s="63"/>
      <c r="N41" s="63"/>
      <c r="O41" s="63"/>
      <c r="P41" s="63"/>
      <c r="Q41" s="63"/>
      <c r="R41" s="63"/>
      <c r="S41" s="63"/>
      <c r="T41" s="63"/>
      <c r="U41" s="63"/>
    </row>
    <row r="42">
      <c r="M42" s="63"/>
      <c r="N42" s="63"/>
      <c r="O42" s="63"/>
      <c r="P42" s="63"/>
      <c r="Q42" s="63"/>
      <c r="R42" s="63"/>
      <c r="S42" s="63"/>
      <c r="T42" s="63"/>
      <c r="U42" s="63"/>
    </row>
    <row r="43">
      <c r="M43" s="63"/>
      <c r="N43" s="63"/>
      <c r="O43" s="63"/>
      <c r="P43" s="63"/>
      <c r="Q43" s="63"/>
      <c r="R43" s="63"/>
      <c r="S43" s="63"/>
      <c r="T43" s="63"/>
      <c r="U43" s="63"/>
    </row>
    <row r="44">
      <c r="M44" s="63"/>
      <c r="N44" s="63"/>
      <c r="O44" s="63"/>
      <c r="P44" s="63"/>
      <c r="Q44" s="63"/>
      <c r="R44" s="63"/>
      <c r="S44" s="63"/>
      <c r="T44" s="63"/>
      <c r="U44" s="63"/>
    </row>
    <row r="45">
      <c r="M45" s="63"/>
      <c r="N45" s="63"/>
      <c r="O45" s="63"/>
      <c r="P45" s="63"/>
      <c r="Q45" s="63"/>
      <c r="R45" s="63"/>
      <c r="S45" s="63"/>
      <c r="T45" s="63"/>
      <c r="U45" s="63"/>
    </row>
  </sheetData>
  <mergeCells count="7">
    <mergeCell ref="B2:T6"/>
    <mergeCell ref="B1:T1"/>
    <mergeCell ref="B9:C10"/>
    <mergeCell ref="I9:L9"/>
    <mergeCell ref="E9:H9"/>
    <mergeCell ref="M9:P9"/>
    <mergeCell ref="Q9:T9"/>
  </mergeCells>
  <pageMargins left="0.7" right="0.7" top="0.75" bottom="0.75" header="0.3" footer="0.3"/>
  <pageSetup orientation="portrait"/>
  <drawing r:id="rId1"/>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J1" zoomScale="90" zoomScaleNormal="90" workbookViewId="0">
      <selection activeCell="V10" sqref="V10"/>
    </sheetView>
  </sheetViews>
  <sheetFormatPr defaultRowHeight="15.0" baseColWidth="10"/>
  <cols>
    <col min="1" max="1" width="6" hidden="0" customWidth="1"/>
    <col min="2" max="2" width="29.453125" hidden="0" customWidth="1"/>
    <col min="3" max="3" width="10.453125" hidden="0" customWidth="1"/>
    <col min="4" max="4" width="10.453125" hidden="0" customWidth="1"/>
    <col min="5" max="5" width="10.453125" hidden="0" customWidth="1"/>
    <col min="6" max="6" width="10.453125" hidden="0" customWidth="1"/>
    <col min="7" max="7" width="10.453125" hidden="0" customWidth="1"/>
  </cols>
  <sheetData>
    <row r="1">
      <c r="B1" s="224" t="s">
        <v>56</v>
      </c>
      <c r="C1" s="224"/>
      <c r="D1" s="224"/>
      <c r="E1" s="224"/>
      <c r="F1" s="224"/>
      <c r="G1" s="224"/>
      <c r="H1" s="224"/>
      <c r="I1" s="224"/>
      <c r="J1" s="224"/>
      <c r="K1" s="224"/>
      <c r="L1" s="224"/>
      <c r="M1" s="224"/>
      <c r="N1" s="224"/>
      <c r="O1" s="224"/>
      <c r="P1" s="224"/>
      <c r="Q1" s="224"/>
      <c r="R1" s="224"/>
      <c r="S1" s="224"/>
      <c r="T1" s="224"/>
      <c r="U1" s="224"/>
      <c r="V1" s="224"/>
      <c r="W1" s="224"/>
      <c r="X1" s="224"/>
      <c r="Y1" s="224"/>
      <c r="Z1" s="224"/>
      <c r="AA1" s="224"/>
      <c r="AB1" s="224"/>
      <c r="AC1" s="224"/>
    </row>
    <row r="2" ht="14.9" customHeight="1">
      <c r="B2" s="225" t="s">
        <v>460</v>
      </c>
      <c r="C2" s="225"/>
      <c r="D2" s="225"/>
      <c r="E2" s="225"/>
      <c r="F2" s="225"/>
      <c r="G2" s="225"/>
      <c r="H2" s="225"/>
      <c r="I2" s="225"/>
      <c r="J2" s="225"/>
      <c r="K2" s="225"/>
      <c r="L2" s="225"/>
      <c r="M2" s="225"/>
      <c r="N2" s="225"/>
      <c r="O2" s="225"/>
      <c r="P2" s="225"/>
      <c r="Q2" s="225"/>
      <c r="R2" s="225"/>
      <c r="S2" s="225"/>
      <c r="T2" s="225"/>
      <c r="U2" s="225"/>
      <c r="V2" s="225"/>
      <c r="W2" s="225"/>
      <c r="X2" s="225"/>
      <c r="Y2" s="225"/>
      <c r="Z2" s="225"/>
      <c r="AA2" s="225"/>
      <c r="AB2" s="225"/>
      <c r="AC2" s="225"/>
    </row>
    <row r="3">
      <c r="B3" s="225"/>
      <c r="C3" s="225"/>
      <c r="D3" s="225"/>
      <c r="E3" s="225"/>
      <c r="F3" s="225"/>
      <c r="G3" s="225"/>
      <c r="H3" s="225"/>
      <c r="I3" s="225"/>
      <c r="J3" s="225"/>
      <c r="K3" s="225"/>
      <c r="L3" s="225"/>
      <c r="M3" s="225"/>
      <c r="N3" s="225"/>
      <c r="O3" s="225"/>
      <c r="P3" s="225"/>
      <c r="Q3" s="225"/>
      <c r="R3" s="225"/>
      <c r="S3" s="225"/>
      <c r="T3" s="225"/>
      <c r="U3" s="225"/>
      <c r="V3" s="225"/>
      <c r="W3" s="225"/>
      <c r="X3" s="225"/>
      <c r="Y3" s="225"/>
      <c r="Z3" s="225"/>
      <c r="AA3" s="225"/>
      <c r="AB3" s="225"/>
      <c r="AC3" s="225"/>
    </row>
    <row r="4">
      <c r="B4" s="225"/>
      <c r="C4" s="225"/>
      <c r="D4" s="225"/>
      <c r="E4" s="225"/>
      <c r="F4" s="225"/>
      <c r="G4" s="225"/>
      <c r="H4" s="225"/>
      <c r="I4" s="225"/>
      <c r="J4" s="225"/>
      <c r="K4" s="225"/>
      <c r="L4" s="225"/>
      <c r="M4" s="225"/>
      <c r="N4" s="225"/>
      <c r="O4" s="225"/>
      <c r="P4" s="225"/>
      <c r="Q4" s="225"/>
      <c r="R4" s="225"/>
      <c r="S4" s="225"/>
      <c r="T4" s="225"/>
      <c r="U4" s="225"/>
      <c r="V4" s="225"/>
      <c r="W4" s="225"/>
      <c r="X4" s="225"/>
      <c r="Y4" s="225"/>
      <c r="Z4" s="225"/>
      <c r="AA4" s="225"/>
      <c r="AB4" s="225"/>
      <c r="AC4" s="225"/>
    </row>
    <row r="5">
      <c r="B5" s="444"/>
      <c r="C5" s="261"/>
      <c r="D5" s="261"/>
      <c r="E5" s="261"/>
      <c r="F5" s="261"/>
      <c r="G5" s="261"/>
      <c r="H5" s="261"/>
      <c r="I5" s="261"/>
      <c r="J5" s="261"/>
      <c r="K5" s="261"/>
      <c r="L5" s="261"/>
      <c r="M5" s="261"/>
      <c r="N5" s="261"/>
      <c r="O5" s="261"/>
      <c r="P5" s="261"/>
      <c r="Q5" s="261"/>
      <c r="R5" s="261"/>
      <c r="S5" s="261"/>
      <c r="T5" s="261"/>
      <c r="U5" s="261"/>
      <c r="V5" s="261"/>
      <c r="W5" s="261"/>
      <c r="X5" s="261"/>
      <c r="Y5" s="261"/>
    </row>
    <row r="6">
      <c r="B6" s="226" t="s">
        <v>405</v>
      </c>
      <c r="C6" s="227"/>
      <c r="D6" s="319" t="s">
        <v>280</v>
      </c>
      <c r="E6" s="320"/>
      <c r="F6" s="320"/>
      <c r="G6" s="320"/>
      <c r="H6" s="320"/>
      <c r="I6" s="320"/>
      <c r="J6" s="320"/>
      <c r="K6" s="320"/>
      <c r="L6" s="320"/>
      <c r="M6" s="320"/>
      <c r="N6" s="320"/>
      <c r="O6" s="320"/>
      <c r="P6" s="320"/>
      <c r="Q6" s="561"/>
      <c r="R6" s="561"/>
      <c r="S6" s="561"/>
      <c r="T6" s="227"/>
      <c r="U6" s="323" t="s">
        <v>281</v>
      </c>
      <c r="V6" s="323"/>
      <c r="W6" s="323"/>
      <c r="X6" s="323"/>
      <c r="Y6" s="323"/>
      <c r="Z6" s="323"/>
      <c r="AA6" s="323"/>
      <c r="AB6" s="323"/>
      <c r="AC6" s="324"/>
    </row>
    <row r="7">
      <c r="B7" s="228"/>
      <c r="C7" s="229"/>
      <c r="D7" s="179" t="n">
        <v>2018</v>
      </c>
      <c r="E7" s="179" t="n">
        <v>2019</v>
      </c>
      <c r="F7" s="235"/>
      <c r="G7" s="235"/>
      <c r="H7" s="236"/>
      <c r="I7" s="179" t="n">
        <v>2020</v>
      </c>
      <c r="J7" s="235"/>
      <c r="K7" s="235"/>
      <c r="L7" s="235"/>
      <c r="M7" s="179" t="n">
        <v>2021</v>
      </c>
      <c r="N7" s="235"/>
      <c r="O7" s="235"/>
      <c r="P7" s="235"/>
      <c r="Q7" s="179" t="n">
        <v>2022</v>
      </c>
      <c r="R7" s="180"/>
      <c r="S7" s="180"/>
      <c r="T7" s="236"/>
      <c r="U7" s="233" t="n">
        <v>2023</v>
      </c>
      <c r="V7" s="318"/>
      <c r="W7" s="318"/>
      <c r="X7" s="318"/>
      <c r="Y7" s="232" t="n">
        <v>2024</v>
      </c>
      <c r="Z7" s="318"/>
      <c r="AA7" s="318"/>
      <c r="AB7" s="234"/>
      <c r="AC7" s="272" t="n">
        <v>2025</v>
      </c>
    </row>
    <row r="8">
      <c r="B8" s="230"/>
      <c r="C8" s="231"/>
      <c r="D8" s="195" t="s">
        <v>282</v>
      </c>
      <c r="E8" s="195" t="s">
        <v>283</v>
      </c>
      <c r="F8" s="191" t="s">
        <v>284</v>
      </c>
      <c r="G8" s="191" t="s">
        <v>238</v>
      </c>
      <c r="H8" s="192" t="s">
        <v>282</v>
      </c>
      <c r="I8" s="191" t="s">
        <v>283</v>
      </c>
      <c r="J8" s="191" t="s">
        <v>284</v>
      </c>
      <c r="K8" s="191" t="s">
        <v>238</v>
      </c>
      <c r="L8" s="191" t="s">
        <v>282</v>
      </c>
      <c r="M8" s="195" t="s">
        <v>283</v>
      </c>
      <c r="N8" s="191" t="s">
        <v>284</v>
      </c>
      <c r="O8" s="191" t="s">
        <v>238</v>
      </c>
      <c r="P8" s="191" t="s">
        <v>282</v>
      </c>
      <c r="Q8" s="195" t="s">
        <v>283</v>
      </c>
      <c r="R8" s="191" t="s">
        <v>284</v>
      </c>
      <c r="S8" s="191" t="s">
        <v>238</v>
      </c>
      <c r="T8" s="192" t="s">
        <v>282</v>
      </c>
      <c r="U8" s="361" t="s">
        <v>283</v>
      </c>
      <c r="V8" s="361" t="s">
        <v>284</v>
      </c>
      <c r="W8" s="361" t="s">
        <v>238</v>
      </c>
      <c r="X8" s="361" t="s">
        <v>282</v>
      </c>
      <c r="Y8" s="480" t="s">
        <v>283</v>
      </c>
      <c r="Z8" s="370" t="s">
        <v>284</v>
      </c>
      <c r="AA8" s="361" t="s">
        <v>238</v>
      </c>
      <c r="AB8" s="479" t="s">
        <v>282</v>
      </c>
      <c r="AC8" s="1019" t="s">
        <v>283</v>
      </c>
    </row>
    <row r="9">
      <c r="B9" s="639" t="s">
        <v>56</v>
      </c>
      <c r="C9" s="539" t="s">
        <v>461</v>
      </c>
      <c r="D9" s="639"/>
      <c r="E9" s="800"/>
      <c r="F9" s="800"/>
      <c r="G9" s="800"/>
      <c r="H9" s="800"/>
      <c r="I9" s="800"/>
      <c r="J9" s="340" t="n">
        <f>'Haver Pivoted'!GU45</f>
        <v>1078.0999999999999</v>
      </c>
      <c r="K9" s="340" t="n">
        <f>'Haver Pivoted'!GV45</f>
        <v>15.6</v>
      </c>
      <c r="L9" s="340" t="n">
        <f>'Haver Pivoted'!GW45</f>
        <v>5</v>
      </c>
      <c r="M9" s="340" t="n">
        <f>'Haver Pivoted'!GX45</f>
        <v>1933.7</v>
      </c>
      <c r="N9" s="340" t="n">
        <f>'Haver Pivoted'!GY45</f>
        <v>290.10000000000002</v>
      </c>
      <c r="O9" s="340" t="n">
        <f>'Haver Pivoted'!GZ45</f>
        <v>38.9</v>
      </c>
      <c r="P9" s="340" t="n">
        <f>'Haver Pivoted'!HA45</f>
        <v>14.2</v>
      </c>
      <c r="Q9" s="340" t="n">
        <f>'Haver Pivoted'!HB45</f>
        <v>0</v>
      </c>
      <c r="R9" s="340" t="n">
        <f>'Haver Pivoted'!HC45</f>
        <v>0</v>
      </c>
      <c r="S9" s="180" t="n">
        <f>'Haver Pivoted'!HD45</f>
        <v>0</v>
      </c>
      <c r="T9" s="236" t="n">
        <f>'Haver Pivoted'!HE45</f>
        <v>0</v>
      </c>
      <c r="U9" s="318"/>
      <c r="V9" s="318"/>
      <c r="W9" s="318"/>
      <c r="X9" s="318"/>
      <c r="Y9" s="318"/>
      <c r="Z9" s="318"/>
      <c r="AA9" s="318"/>
      <c r="AB9" s="318"/>
      <c r="AC9" s="234"/>
    </row>
    <row r="10">
      <c r="B10" s="658" t="s">
        <v>214</v>
      </c>
      <c r="C10" s="288"/>
      <c r="D10" s="658"/>
      <c r="E10" s="288"/>
      <c r="F10" s="288"/>
      <c r="G10" s="288"/>
      <c r="H10" s="288"/>
      <c r="I10" s="288"/>
      <c r="J10" s="709"/>
      <c r="K10" s="709"/>
      <c r="L10" s="709"/>
      <c r="M10" s="709" t="n">
        <f t="shared" ref="M10:T10" si="0">M9-M11</f>
        <v>1348.1</v>
      </c>
      <c r="N10" s="709" t="n">
        <f t="shared" si="0"/>
        <v>290.10000000000002</v>
      </c>
      <c r="O10" s="709" t="n">
        <f t="shared" si="0"/>
        <v>38.9</v>
      </c>
      <c r="P10" s="709" t="n">
        <f t="shared" si="0"/>
        <v>14.2</v>
      </c>
      <c r="Q10" s="709" t="n">
        <f t="shared" si="0"/>
        <v>0</v>
      </c>
      <c r="R10" s="709" t="n">
        <f t="shared" si="0"/>
        <v>0</v>
      </c>
      <c r="S10" s="1177" t="n">
        <f t="shared" si="0"/>
        <v>0</v>
      </c>
      <c r="T10" s="1167" t="n">
        <f t="shared" si="0"/>
        <v>0</v>
      </c>
      <c r="U10" s="1175"/>
      <c r="V10" s="1175"/>
      <c r="W10" s="1175"/>
      <c r="X10" s="1175"/>
      <c r="Y10" s="1175"/>
      <c r="Z10" s="1175"/>
      <c r="AA10" s="1175"/>
      <c r="AB10" s="1175"/>
      <c r="AC10" s="1176"/>
    </row>
    <row r="11">
      <c r="B11" s="602" t="s">
        <v>462</v>
      </c>
      <c r="C11" s="603"/>
      <c r="D11" s="602"/>
      <c r="E11" s="603"/>
      <c r="F11" s="603"/>
      <c r="G11" s="603"/>
      <c r="H11" s="603"/>
      <c r="I11" s="603"/>
      <c r="J11" s="729" t="n">
        <f t="shared" ref="J11:L11" si="1">J9-J10</f>
        <v>1078.0999999999999</v>
      </c>
      <c r="K11" s="729" t="n">
        <f t="shared" si="1"/>
        <v>15.6</v>
      </c>
      <c r="L11" s="729" t="n">
        <f t="shared" si="1"/>
        <v>5</v>
      </c>
      <c r="M11" s="729" t="n">
        <f>SUM(C17:D17)/12*4</f>
        <v>585.6</v>
      </c>
      <c r="N11" s="729" t="n">
        <v>0</v>
      </c>
      <c r="O11" s="729" t="n">
        <v>0</v>
      </c>
      <c r="P11" s="729" t="n">
        <v>0</v>
      </c>
      <c r="Q11" s="729" t="n">
        <v>0</v>
      </c>
      <c r="R11" s="729" t="n">
        <v>0</v>
      </c>
      <c r="S11" s="729" t="n">
        <v>0</v>
      </c>
      <c r="T11" s="1054"/>
      <c r="U11" s="1169"/>
      <c r="V11" s="1169"/>
      <c r="W11" s="1169"/>
      <c r="X11" s="1169"/>
      <c r="Y11" s="1169"/>
      <c r="Z11" s="1169"/>
      <c r="AA11" s="1169"/>
      <c r="AB11" s="1169"/>
      <c r="AC11" s="1170"/>
    </row>
    <row r="12">
      <c r="B12" s="261"/>
      <c r="C12" s="261"/>
      <c r="D12" s="261"/>
      <c r="E12" s="261"/>
      <c r="F12" s="261"/>
      <c r="G12" s="261"/>
      <c r="H12" s="261"/>
      <c r="I12" s="261"/>
      <c r="J12" s="261"/>
      <c r="K12" s="261"/>
      <c r="L12" s="261"/>
      <c r="M12" s="261"/>
      <c r="N12" s="261"/>
      <c r="O12" s="261"/>
      <c r="P12" s="261"/>
      <c r="Q12" s="261"/>
      <c r="R12" s="261"/>
      <c r="S12" s="261"/>
      <c r="T12" s="261"/>
      <c r="U12" s="261"/>
      <c r="V12" s="261"/>
      <c r="W12" s="261"/>
      <c r="X12" s="261"/>
      <c r="Y12" s="261"/>
      <c r="Z12" s="63"/>
      <c r="AA12" s="63"/>
      <c r="AB12" s="63"/>
      <c r="AC12" s="63"/>
    </row>
    <row r="13">
      <c r="A13" s="104"/>
      <c r="B13" s="104"/>
      <c r="C13" s="104"/>
      <c r="D13" s="104"/>
      <c r="E13" s="104"/>
      <c r="F13" s="104"/>
      <c r="G13" s="104"/>
      <c r="H13" s="104"/>
      <c r="I13" s="104"/>
      <c r="J13" s="104"/>
      <c r="K13" s="104"/>
      <c r="L13" s="130"/>
      <c r="M13" s="130"/>
      <c r="N13" s="130"/>
    </row>
    <row r="14">
      <c r="A14" s="104"/>
      <c r="N14" s="63"/>
    </row>
    <row r="15">
      <c r="A15" s="188"/>
      <c r="B15" s="1178" t="s">
        <v>463</v>
      </c>
      <c r="C15" s="1157" t="n">
        <v>2021</v>
      </c>
      <c r="D15" s="1158"/>
      <c r="E15" s="1158"/>
      <c r="F15" s="1158"/>
      <c r="G15" s="75"/>
      <c r="K15" s="188"/>
      <c r="L15" s="188"/>
      <c r="M15" s="63"/>
      <c r="N15" s="63"/>
    </row>
    <row r="16">
      <c r="B16" s="1179"/>
      <c r="C16" s="1172" t="s">
        <v>234</v>
      </c>
      <c r="D16" s="1152" t="s">
        <v>235</v>
      </c>
      <c r="E16" s="1152" t="s">
        <v>236</v>
      </c>
      <c r="F16" s="1152" t="s">
        <v>237</v>
      </c>
      <c r="G16" s="1168"/>
      <c r="H16" s="188"/>
      <c r="I16" s="188"/>
      <c r="J16" s="188"/>
      <c r="K16" s="188"/>
      <c r="L16" s="188"/>
      <c r="M16" s="188"/>
      <c r="N16" s="188"/>
    </row>
    <row r="17" ht="16.399999999999999" customHeight="1">
      <c r="B17" s="1171" t="s">
        <v>464</v>
      </c>
      <c r="C17" s="1173" t="n">
        <v>1660.9</v>
      </c>
      <c r="D17" s="1173" t="n">
        <v>95.9</v>
      </c>
      <c r="E17" s="1173" t="n">
        <v>4044.2</v>
      </c>
      <c r="F17" s="1174" t="n">
        <v>688</v>
      </c>
      <c r="G17" s="111"/>
      <c r="H17" s="111"/>
      <c r="I17" s="111"/>
      <c r="J17" s="111"/>
      <c r="K17" s="111"/>
      <c r="L17" s="111"/>
      <c r="M17" s="261"/>
      <c r="N17" s="261"/>
    </row>
    <row r="18">
      <c r="B18" s="1119" t="s">
        <v>465</v>
      </c>
      <c r="C18" s="261"/>
      <c r="D18" s="261"/>
      <c r="E18" s="261"/>
      <c r="F18" s="261"/>
      <c r="G18" s="261"/>
      <c r="H18" s="261"/>
      <c r="I18" s="261"/>
      <c r="J18" s="261"/>
      <c r="K18" s="261"/>
      <c r="L18" s="261"/>
      <c r="M18" s="261"/>
      <c r="N18" s="261"/>
    </row>
    <row r="19">
      <c r="B19" s="261"/>
      <c r="C19" s="261"/>
      <c r="D19" s="261"/>
      <c r="E19" s="261"/>
      <c r="F19" s="261"/>
      <c r="G19" s="261"/>
      <c r="H19" s="261"/>
      <c r="I19" s="261"/>
      <c r="J19" s="261"/>
      <c r="K19" s="261"/>
      <c r="L19" s="261"/>
      <c r="M19" s="261"/>
      <c r="N19" s="261"/>
    </row>
    <row r="20">
      <c r="B20" s="1119"/>
      <c r="C20" s="261"/>
      <c r="D20" s="261"/>
      <c r="E20" s="261"/>
      <c r="F20" s="261"/>
      <c r="G20" s="261"/>
      <c r="H20" s="261"/>
      <c r="I20" s="261"/>
      <c r="J20" s="261"/>
      <c r="K20" s="261"/>
      <c r="L20" s="261"/>
      <c r="M20" s="261"/>
      <c r="N20" s="261"/>
    </row>
    <row r="21">
      <c r="B21" s="261"/>
      <c r="C21" s="261"/>
      <c r="D21" s="261"/>
      <c r="E21" s="261"/>
      <c r="F21" s="261"/>
      <c r="G21" s="261"/>
      <c r="H21" s="261"/>
      <c r="I21" s="261"/>
      <c r="J21" s="261"/>
      <c r="K21" s="261"/>
      <c r="L21" s="261"/>
      <c r="M21" s="261"/>
      <c r="N21" s="261"/>
      <c r="O21" s="261"/>
      <c r="P21" s="261"/>
      <c r="Q21" s="261"/>
      <c r="R21" s="261"/>
      <c r="S21" s="261"/>
      <c r="T21" s="261"/>
      <c r="U21" s="261"/>
      <c r="V21" s="261"/>
      <c r="W21" s="261"/>
      <c r="X21" s="261"/>
      <c r="Y21" s="261"/>
      <c r="Z21" s="63"/>
      <c r="AA21" s="63"/>
      <c r="AB21" s="63"/>
      <c r="AC21" s="63"/>
    </row>
    <row r="22">
      <c r="B22" s="104"/>
      <c r="C22" s="104"/>
      <c r="D22" s="104"/>
      <c r="E22" s="104"/>
      <c r="F22" s="104"/>
      <c r="G22" s="104"/>
      <c r="H22" s="104"/>
      <c r="I22" s="104"/>
      <c r="J22" s="104"/>
      <c r="K22" s="104"/>
      <c r="L22" s="130"/>
      <c r="M22" s="130"/>
      <c r="N22" s="130"/>
    </row>
    <row r="23">
      <c r="B23" s="261"/>
      <c r="C23" s="261"/>
      <c r="D23" s="261"/>
      <c r="E23" s="261"/>
      <c r="F23" s="261"/>
      <c r="G23" s="261"/>
      <c r="H23" s="261"/>
      <c r="I23" s="261"/>
      <c r="J23" s="261"/>
      <c r="K23" s="261"/>
      <c r="L23" s="261"/>
      <c r="M23" s="261"/>
      <c r="N23" s="261"/>
      <c r="O23" s="261"/>
      <c r="P23" s="261"/>
      <c r="Q23" s="261"/>
      <c r="R23" s="261"/>
      <c r="S23" s="261"/>
      <c r="T23" s="261"/>
      <c r="U23" s="261"/>
      <c r="V23" s="261"/>
      <c r="W23" s="261"/>
      <c r="X23" s="261"/>
      <c r="Y23" s="261"/>
    </row>
    <row r="24">
      <c r="B24" s="261"/>
      <c r="C24" s="261"/>
      <c r="D24" s="261"/>
      <c r="E24" s="261"/>
      <c r="F24" s="261"/>
      <c r="G24" s="261"/>
      <c r="H24" s="261"/>
      <c r="I24" s="261"/>
      <c r="J24" s="261"/>
      <c r="K24" s="261"/>
      <c r="L24" s="261"/>
      <c r="M24" s="261"/>
      <c r="N24" s="261"/>
      <c r="O24" s="261"/>
      <c r="P24" s="261"/>
      <c r="Q24" s="261"/>
      <c r="R24" s="261"/>
      <c r="S24" s="261"/>
      <c r="T24" s="261"/>
      <c r="U24" s="261"/>
      <c r="V24" s="261"/>
      <c r="W24" s="261"/>
      <c r="X24" s="261"/>
      <c r="Y24" s="261"/>
    </row>
    <row r="25">
      <c r="B25" s="261"/>
      <c r="C25" s="261"/>
      <c r="D25" s="261"/>
      <c r="E25" s="261"/>
      <c r="F25" s="261"/>
      <c r="G25" s="261"/>
      <c r="H25" s="261"/>
      <c r="I25" s="261"/>
      <c r="J25" s="261"/>
      <c r="K25" s="261"/>
      <c r="L25" s="261"/>
      <c r="M25" s="261"/>
      <c r="N25" s="261"/>
      <c r="O25" s="261"/>
      <c r="P25" s="261"/>
      <c r="Q25" s="261"/>
      <c r="R25" s="261"/>
      <c r="S25" s="261"/>
      <c r="T25" s="261"/>
      <c r="U25" s="261"/>
      <c r="V25" s="261"/>
      <c r="W25" s="261"/>
      <c r="X25" s="261"/>
      <c r="Y25" s="261"/>
    </row>
    <row r="26">
      <c r="B26" s="261"/>
      <c r="C26" s="261"/>
      <c r="D26" s="261"/>
      <c r="E26" s="261"/>
      <c r="F26" s="261"/>
      <c r="G26" s="261"/>
      <c r="H26" s="261"/>
      <c r="I26" s="261"/>
      <c r="J26" s="261"/>
      <c r="K26" s="261"/>
      <c r="L26" s="261"/>
      <c r="M26" s="261"/>
      <c r="N26" s="261"/>
      <c r="O26" s="261"/>
      <c r="P26" s="261"/>
      <c r="Q26" s="261"/>
      <c r="R26" s="261"/>
      <c r="S26" s="261"/>
      <c r="T26" s="261"/>
      <c r="U26" s="261"/>
      <c r="V26" s="261"/>
      <c r="W26" s="261"/>
      <c r="X26" s="261"/>
      <c r="Y26" s="261"/>
    </row>
    <row r="27">
      <c r="B27" s="261"/>
      <c r="C27" s="261"/>
      <c r="D27" s="261"/>
      <c r="E27" s="261"/>
      <c r="F27" s="261"/>
      <c r="G27" s="261"/>
      <c r="H27" s="261"/>
      <c r="I27" s="261"/>
      <c r="J27" s="261"/>
      <c r="K27" s="261"/>
      <c r="L27" s="261"/>
      <c r="M27" s="261"/>
      <c r="N27" s="261"/>
      <c r="O27" s="261"/>
      <c r="P27" s="261"/>
      <c r="Q27" s="261"/>
      <c r="R27" s="261"/>
      <c r="S27" s="261"/>
      <c r="T27" s="261"/>
      <c r="U27" s="261"/>
      <c r="V27" s="261"/>
      <c r="W27" s="261"/>
      <c r="X27" s="261"/>
      <c r="Y27" s="261"/>
    </row>
    <row r="28">
      <c r="B28" s="261"/>
      <c r="C28" s="261"/>
      <c r="D28" s="261"/>
      <c r="E28" s="261"/>
      <c r="F28" s="261"/>
      <c r="G28" s="261"/>
      <c r="H28" s="261"/>
      <c r="I28" s="261"/>
      <c r="J28" s="261"/>
      <c r="K28" s="261"/>
      <c r="L28" s="261"/>
      <c r="M28" s="261"/>
      <c r="N28" s="261"/>
      <c r="O28" s="261"/>
      <c r="P28" s="261"/>
      <c r="Q28" s="261"/>
      <c r="R28" s="261"/>
      <c r="S28" s="261"/>
      <c r="T28" s="261"/>
      <c r="U28" s="261"/>
      <c r="V28" s="261"/>
      <c r="W28" s="261"/>
      <c r="X28" s="261"/>
      <c r="Y28" s="261"/>
    </row>
    <row r="29">
      <c r="B29" s="261"/>
      <c r="C29" s="261"/>
      <c r="D29" s="261"/>
      <c r="E29" s="261"/>
      <c r="F29" s="261"/>
      <c r="G29" s="261"/>
      <c r="H29" s="261"/>
      <c r="I29" s="261"/>
      <c r="J29" s="261"/>
      <c r="K29" s="261"/>
      <c r="L29" s="261"/>
      <c r="M29" s="261"/>
      <c r="N29" s="261"/>
      <c r="O29" s="261"/>
      <c r="P29" s="261"/>
      <c r="Q29" s="261"/>
      <c r="R29" s="261"/>
      <c r="S29" s="261"/>
      <c r="T29" s="261"/>
      <c r="U29" s="261"/>
      <c r="V29" s="261"/>
      <c r="W29" s="261"/>
      <c r="X29" s="261"/>
      <c r="Y29" s="261"/>
    </row>
    <row r="30">
      <c r="B30" s="261"/>
      <c r="C30" s="261"/>
      <c r="D30" s="261"/>
      <c r="E30" s="261"/>
      <c r="F30" s="261"/>
      <c r="G30" s="261"/>
      <c r="H30" s="261"/>
      <c r="I30" s="261"/>
      <c r="J30" s="261"/>
      <c r="K30" s="261"/>
      <c r="L30" s="261"/>
      <c r="M30" s="261"/>
      <c r="N30" s="261"/>
      <c r="O30" s="261"/>
      <c r="P30" s="261"/>
      <c r="Q30" s="261"/>
      <c r="R30" s="261"/>
      <c r="S30" s="261"/>
      <c r="T30" s="261"/>
      <c r="U30" s="261"/>
      <c r="V30" s="261"/>
      <c r="W30" s="261"/>
      <c r="X30" s="261"/>
      <c r="Y30" s="261"/>
    </row>
    <row r="31">
      <c r="B31" s="261"/>
      <c r="C31" s="261"/>
      <c r="D31" s="261"/>
      <c r="E31" s="261"/>
      <c r="F31" s="261"/>
      <c r="G31" s="261"/>
      <c r="H31" s="261"/>
      <c r="I31" s="261"/>
      <c r="J31" s="261"/>
      <c r="K31" s="261"/>
      <c r="L31" s="261"/>
      <c r="M31" s="261"/>
      <c r="N31" s="261"/>
      <c r="O31" s="261"/>
      <c r="P31" s="261"/>
      <c r="Q31" s="261"/>
      <c r="R31" s="261"/>
      <c r="S31" s="261"/>
      <c r="T31" s="261"/>
      <c r="U31" s="261"/>
      <c r="V31" s="261"/>
      <c r="W31" s="261"/>
      <c r="X31" s="261"/>
      <c r="Y31" s="261"/>
    </row>
    <row r="32">
      <c r="B32" s="261"/>
      <c r="C32" s="261"/>
      <c r="D32" s="261"/>
      <c r="E32" s="261"/>
      <c r="F32" s="261"/>
      <c r="G32" s="261"/>
      <c r="H32" s="261"/>
      <c r="I32" s="261"/>
      <c r="J32" s="261"/>
      <c r="K32" s="261"/>
      <c r="L32" s="261"/>
      <c r="M32" s="261"/>
      <c r="N32" s="261"/>
      <c r="O32" s="261"/>
      <c r="P32" s="261"/>
      <c r="Q32" s="261"/>
      <c r="R32" s="261"/>
      <c r="S32" s="261"/>
      <c r="T32" s="261"/>
      <c r="U32" s="261"/>
      <c r="V32" s="261"/>
      <c r="W32" s="261"/>
      <c r="X32" s="261"/>
      <c r="Y32" s="261"/>
    </row>
    <row r="33">
      <c r="B33" s="261"/>
      <c r="C33" s="261"/>
      <c r="D33" s="261"/>
      <c r="E33" s="261"/>
      <c r="F33" s="261"/>
      <c r="G33" s="261"/>
      <c r="H33" s="261"/>
      <c r="I33" s="261"/>
      <c r="J33" s="261"/>
      <c r="K33" s="261"/>
      <c r="L33" s="261"/>
      <c r="M33" s="261"/>
      <c r="N33" s="261"/>
      <c r="O33" s="261"/>
      <c r="P33" s="261"/>
      <c r="Q33" s="261"/>
      <c r="R33" s="261"/>
      <c r="S33" s="261"/>
      <c r="T33" s="261"/>
      <c r="U33" s="261"/>
      <c r="V33" s="261"/>
      <c r="W33" s="261"/>
      <c r="X33" s="261"/>
      <c r="Y33" s="261"/>
    </row>
    <row r="34">
      <c r="B34" s="261"/>
      <c r="C34" s="261"/>
      <c r="D34" s="261"/>
      <c r="E34" s="261"/>
      <c r="F34" s="261"/>
      <c r="G34" s="261"/>
      <c r="H34" s="261"/>
      <c r="I34" s="261"/>
      <c r="J34" s="261"/>
      <c r="K34" s="261"/>
      <c r="L34" s="261"/>
      <c r="M34" s="261"/>
      <c r="N34" s="261"/>
      <c r="O34" s="261"/>
      <c r="P34" s="261"/>
      <c r="Q34" s="261"/>
      <c r="R34" s="261"/>
      <c r="S34" s="261"/>
      <c r="T34" s="261"/>
      <c r="U34" s="261"/>
      <c r="V34" s="261"/>
      <c r="W34" s="261"/>
      <c r="X34" s="261"/>
      <c r="Y34" s="261"/>
    </row>
    <row r="35">
      <c r="B35" s="261"/>
      <c r="C35" s="261"/>
      <c r="D35" s="261"/>
      <c r="E35" s="261"/>
      <c r="F35" s="261"/>
      <c r="G35" s="261"/>
      <c r="H35" s="261"/>
      <c r="I35" s="261"/>
      <c r="J35" s="261"/>
      <c r="K35" s="261"/>
      <c r="L35" s="261"/>
      <c r="M35" s="261"/>
      <c r="N35" s="261"/>
      <c r="O35" s="261"/>
      <c r="P35" s="261"/>
      <c r="Q35" s="261"/>
      <c r="R35" s="261"/>
      <c r="S35" s="261"/>
      <c r="T35" s="261"/>
      <c r="U35" s="261"/>
      <c r="V35" s="261"/>
      <c r="W35" s="261"/>
      <c r="X35" s="261"/>
      <c r="Y35" s="261"/>
    </row>
    <row r="36">
      <c r="B36" s="261"/>
      <c r="C36" s="261"/>
      <c r="D36" s="261"/>
      <c r="E36" s="261"/>
      <c r="F36" s="261"/>
      <c r="G36" s="261"/>
      <c r="H36" s="261"/>
      <c r="I36" s="261"/>
      <c r="J36" s="261"/>
      <c r="K36" s="261"/>
      <c r="L36" s="261"/>
      <c r="M36" s="261"/>
      <c r="N36" s="261"/>
      <c r="O36" s="261"/>
      <c r="P36" s="261"/>
      <c r="Q36" s="261"/>
      <c r="R36" s="261"/>
      <c r="S36" s="261"/>
      <c r="T36" s="261"/>
      <c r="U36" s="261"/>
      <c r="V36" s="261"/>
      <c r="W36" s="261"/>
      <c r="X36" s="261"/>
      <c r="Y36" s="261"/>
    </row>
    <row r="37">
      <c r="B37" s="261"/>
      <c r="C37" s="261"/>
      <c r="D37" s="261"/>
      <c r="E37" s="261"/>
      <c r="F37" s="261"/>
      <c r="G37" s="261"/>
      <c r="H37" s="261"/>
      <c r="I37" s="261"/>
      <c r="J37" s="261"/>
      <c r="K37" s="261"/>
      <c r="L37" s="261"/>
      <c r="M37" s="261"/>
      <c r="N37" s="261"/>
      <c r="O37" s="261"/>
      <c r="P37" s="261"/>
      <c r="Q37" s="261"/>
      <c r="R37" s="261"/>
      <c r="S37" s="261"/>
      <c r="T37" s="261"/>
      <c r="U37" s="261"/>
      <c r="V37" s="261"/>
      <c r="W37" s="261"/>
      <c r="X37" s="261"/>
      <c r="Y37" s="261"/>
    </row>
    <row r="38">
      <c r="B38" s="261"/>
      <c r="C38" s="261"/>
      <c r="D38" s="261"/>
      <c r="E38" s="261"/>
      <c r="F38" s="261"/>
      <c r="G38" s="261"/>
      <c r="H38" s="261"/>
      <c r="I38" s="261"/>
      <c r="J38" s="261"/>
      <c r="K38" s="261"/>
      <c r="L38" s="261"/>
      <c r="M38" s="261"/>
      <c r="N38" s="261"/>
      <c r="O38" s="261"/>
      <c r="P38" s="261"/>
      <c r="Q38" s="261"/>
      <c r="R38" s="261"/>
      <c r="S38" s="261"/>
      <c r="T38" s="261"/>
      <c r="U38" s="261"/>
      <c r="V38" s="261"/>
      <c r="W38" s="261"/>
      <c r="X38" s="261"/>
      <c r="Y38" s="261"/>
    </row>
    <row r="39">
      <c r="B39" s="261"/>
      <c r="C39" s="261"/>
      <c r="D39" s="261"/>
      <c r="E39" s="261"/>
      <c r="F39" s="261"/>
      <c r="G39" s="261"/>
      <c r="H39" s="261"/>
      <c r="I39" s="261"/>
      <c r="J39" s="261"/>
      <c r="K39" s="261"/>
      <c r="L39" s="261"/>
      <c r="M39" s="261"/>
      <c r="N39" s="261"/>
      <c r="O39" s="261"/>
      <c r="P39" s="261"/>
      <c r="Q39" s="261"/>
      <c r="R39" s="261"/>
      <c r="S39" s="261"/>
      <c r="T39" s="261"/>
      <c r="U39" s="261"/>
      <c r="V39" s="261"/>
      <c r="W39" s="261"/>
      <c r="X39" s="261"/>
      <c r="Y39" s="261"/>
    </row>
    <row r="40">
      <c r="B40" s="261"/>
      <c r="C40" s="261"/>
      <c r="D40" s="261"/>
      <c r="E40" s="261"/>
      <c r="F40" s="261"/>
      <c r="G40" s="261"/>
      <c r="H40" s="261"/>
      <c r="I40" s="261"/>
      <c r="J40" s="261"/>
      <c r="K40" s="261"/>
      <c r="L40" s="261"/>
      <c r="M40" s="261"/>
      <c r="N40" s="261"/>
      <c r="O40" s="261"/>
      <c r="P40" s="261"/>
      <c r="Q40" s="261"/>
      <c r="R40" s="261"/>
      <c r="S40" s="261"/>
      <c r="T40" s="261"/>
      <c r="U40" s="261"/>
      <c r="V40" s="261"/>
      <c r="W40" s="261"/>
      <c r="X40" s="261"/>
      <c r="Y40" s="261"/>
    </row>
    <row r="41">
      <c r="B41" s="261"/>
      <c r="C41" s="261"/>
      <c r="D41" s="261"/>
      <c r="E41" s="261"/>
      <c r="F41" s="261"/>
      <c r="G41" s="261"/>
      <c r="H41" s="261"/>
      <c r="I41" s="261"/>
      <c r="J41" s="261"/>
      <c r="K41" s="261"/>
      <c r="L41" s="261"/>
      <c r="M41" s="261"/>
      <c r="N41" s="261"/>
      <c r="O41" s="261"/>
      <c r="P41" s="261"/>
      <c r="Q41" s="261"/>
      <c r="R41" s="261"/>
      <c r="S41" s="261"/>
      <c r="T41" s="261"/>
      <c r="U41" s="261"/>
      <c r="V41" s="261"/>
      <c r="W41" s="261"/>
      <c r="X41" s="261"/>
      <c r="Y41" s="261"/>
    </row>
    <row r="42">
      <c r="B42" s="261"/>
      <c r="C42" s="261"/>
      <c r="D42" s="261"/>
      <c r="E42" s="261"/>
      <c r="F42" s="261"/>
      <c r="G42" s="261"/>
      <c r="H42" s="261"/>
      <c r="I42" s="261"/>
      <c r="J42" s="261"/>
      <c r="K42" s="261"/>
      <c r="L42" s="261"/>
      <c r="M42" s="261"/>
      <c r="N42" s="261"/>
      <c r="O42" s="261"/>
      <c r="P42" s="261"/>
      <c r="Q42" s="261"/>
      <c r="R42" s="261"/>
      <c r="S42" s="261"/>
      <c r="T42" s="261"/>
      <c r="U42" s="261"/>
      <c r="V42" s="261"/>
      <c r="W42" s="261"/>
      <c r="X42" s="261"/>
      <c r="Y42" s="261"/>
    </row>
    <row r="43">
      <c r="B43" s="261"/>
      <c r="C43" s="261"/>
      <c r="D43" s="261"/>
      <c r="E43" s="261"/>
      <c r="F43" s="261"/>
      <c r="G43" s="261"/>
      <c r="H43" s="261"/>
      <c r="I43" s="261"/>
      <c r="J43" s="261"/>
      <c r="K43" s="261"/>
      <c r="L43" s="261"/>
      <c r="M43" s="261"/>
      <c r="N43" s="261"/>
      <c r="O43" s="261"/>
      <c r="P43" s="261"/>
      <c r="Q43" s="261"/>
      <c r="R43" s="261"/>
      <c r="S43" s="261"/>
      <c r="T43" s="261"/>
      <c r="U43" s="261"/>
      <c r="V43" s="261"/>
      <c r="W43" s="261"/>
      <c r="X43" s="261"/>
      <c r="Y43" s="261"/>
    </row>
    <row r="44">
      <c r="B44" s="261"/>
      <c r="C44" s="261"/>
      <c r="D44" s="261"/>
      <c r="E44" s="261"/>
      <c r="F44" s="261"/>
      <c r="G44" s="261"/>
      <c r="H44" s="261"/>
      <c r="I44" s="261"/>
      <c r="J44" s="261"/>
      <c r="K44" s="261"/>
      <c r="L44" s="261"/>
      <c r="M44" s="261"/>
      <c r="N44" s="261"/>
      <c r="O44" s="261"/>
      <c r="P44" s="261"/>
      <c r="Q44" s="261"/>
      <c r="R44" s="261"/>
      <c r="S44" s="261"/>
      <c r="T44" s="261"/>
      <c r="U44" s="261"/>
      <c r="V44" s="261"/>
      <c r="W44" s="261"/>
      <c r="X44" s="261"/>
      <c r="Y44" s="261"/>
    </row>
    <row r="45">
      <c r="B45" s="261"/>
      <c r="C45" s="261"/>
      <c r="D45" s="261"/>
      <c r="E45" s="261"/>
      <c r="F45" s="261"/>
      <c r="G45" s="261"/>
      <c r="H45" s="261"/>
      <c r="I45" s="261"/>
      <c r="J45" s="261"/>
      <c r="K45" s="261"/>
      <c r="L45" s="261"/>
      <c r="M45" s="261"/>
      <c r="N45" s="261"/>
      <c r="O45" s="261"/>
      <c r="P45" s="261"/>
      <c r="Q45" s="261"/>
      <c r="R45" s="261"/>
      <c r="S45" s="261"/>
      <c r="T45" s="261"/>
      <c r="U45" s="261"/>
      <c r="V45" s="261"/>
      <c r="W45" s="261"/>
      <c r="X45" s="261"/>
      <c r="Y45" s="261"/>
    </row>
    <row r="46">
      <c r="B46" s="261"/>
      <c r="C46" s="261"/>
      <c r="D46" s="261"/>
      <c r="E46" s="261"/>
      <c r="F46" s="261"/>
      <c r="G46" s="261"/>
      <c r="H46" s="261"/>
      <c r="I46" s="261"/>
      <c r="J46" s="261"/>
      <c r="K46" s="261"/>
      <c r="L46" s="261"/>
      <c r="M46" s="261"/>
      <c r="N46" s="261"/>
      <c r="O46" s="261"/>
      <c r="P46" s="261"/>
      <c r="Q46" s="261"/>
      <c r="R46" s="261"/>
      <c r="S46" s="261"/>
      <c r="T46" s="261"/>
      <c r="U46" s="261"/>
      <c r="V46" s="261"/>
      <c r="W46" s="261"/>
      <c r="X46" s="261"/>
      <c r="Y46" s="261"/>
    </row>
    <row r="47">
      <c r="B47" s="261"/>
      <c r="C47" s="261"/>
      <c r="D47" s="261"/>
      <c r="E47" s="261"/>
      <c r="F47" s="261"/>
      <c r="G47" s="261"/>
      <c r="H47" s="261"/>
      <c r="I47" s="261"/>
      <c r="J47" s="261"/>
      <c r="K47" s="261"/>
      <c r="L47" s="261"/>
      <c r="M47" s="261"/>
      <c r="N47" s="261"/>
      <c r="O47" s="261"/>
      <c r="P47" s="261"/>
      <c r="Q47" s="261"/>
      <c r="R47" s="261"/>
      <c r="S47" s="261"/>
      <c r="T47" s="261"/>
      <c r="U47" s="261"/>
      <c r="V47" s="261"/>
      <c r="W47" s="261"/>
      <c r="X47" s="261"/>
      <c r="Y47" s="261"/>
    </row>
    <row r="48">
      <c r="B48" s="261"/>
      <c r="C48" s="261"/>
      <c r="D48" s="261"/>
      <c r="E48" s="261"/>
      <c r="F48" s="261"/>
      <c r="G48" s="261"/>
      <c r="H48" s="261"/>
      <c r="I48" s="261"/>
      <c r="J48" s="261"/>
      <c r="K48" s="261"/>
      <c r="L48" s="261"/>
      <c r="M48" s="261"/>
      <c r="N48" s="261"/>
      <c r="O48" s="261"/>
      <c r="P48" s="261"/>
      <c r="Q48" s="261"/>
      <c r="R48" s="261"/>
      <c r="S48" s="261"/>
      <c r="T48" s="261"/>
      <c r="U48" s="261"/>
      <c r="V48" s="261"/>
      <c r="W48" s="261"/>
      <c r="X48" s="261"/>
      <c r="Y48" s="261"/>
    </row>
    <row r="49">
      <c r="B49" s="261"/>
      <c r="C49" s="261"/>
      <c r="D49" s="261"/>
      <c r="E49" s="261"/>
      <c r="F49" s="261"/>
      <c r="G49" s="261"/>
      <c r="H49" s="261"/>
      <c r="I49" s="261"/>
      <c r="J49" s="261"/>
      <c r="K49" s="261"/>
      <c r="L49" s="261"/>
      <c r="M49" s="261"/>
      <c r="N49" s="261"/>
      <c r="O49" s="261"/>
      <c r="P49" s="261"/>
      <c r="Q49" s="261"/>
      <c r="R49" s="261"/>
      <c r="S49" s="261"/>
      <c r="T49" s="261"/>
      <c r="U49" s="261"/>
      <c r="V49" s="261"/>
      <c r="W49" s="261"/>
      <c r="X49" s="261"/>
      <c r="Y49" s="261"/>
    </row>
    <row r="50">
      <c r="B50" s="261"/>
      <c r="C50" s="261"/>
      <c r="D50" s="261"/>
      <c r="E50" s="261"/>
      <c r="F50" s="261"/>
      <c r="G50" s="261"/>
      <c r="H50" s="261"/>
      <c r="I50" s="261"/>
      <c r="J50" s="261"/>
      <c r="K50" s="261"/>
      <c r="L50" s="261"/>
      <c r="M50" s="261"/>
      <c r="N50" s="261"/>
      <c r="O50" s="261"/>
      <c r="P50" s="261"/>
      <c r="Q50" s="261"/>
      <c r="R50" s="261"/>
      <c r="S50" s="261"/>
      <c r="T50" s="261"/>
      <c r="U50" s="261"/>
      <c r="V50" s="261"/>
      <c r="W50" s="261"/>
      <c r="X50" s="261"/>
      <c r="Y50" s="261"/>
    </row>
    <row r="51">
      <c r="B51" s="261"/>
      <c r="C51" s="261"/>
      <c r="D51" s="261"/>
      <c r="E51" s="261"/>
      <c r="F51" s="261"/>
      <c r="G51" s="261"/>
      <c r="H51" s="261"/>
      <c r="I51" s="261"/>
      <c r="J51" s="261"/>
      <c r="K51" s="261"/>
      <c r="L51" s="261"/>
      <c r="M51" s="261"/>
      <c r="N51" s="261"/>
      <c r="O51" s="261"/>
      <c r="P51" s="261"/>
      <c r="Q51" s="261"/>
      <c r="R51" s="261"/>
      <c r="S51" s="261"/>
      <c r="T51" s="261"/>
      <c r="U51" s="261"/>
      <c r="V51" s="261"/>
      <c r="W51" s="261"/>
      <c r="X51" s="261"/>
      <c r="Y51" s="261"/>
    </row>
    <row r="52">
      <c r="B52" s="261"/>
      <c r="C52" s="261"/>
      <c r="D52" s="261"/>
      <c r="E52" s="261"/>
      <c r="F52" s="261"/>
      <c r="G52" s="261"/>
      <c r="H52" s="261"/>
      <c r="I52" s="261"/>
      <c r="J52" s="261"/>
      <c r="K52" s="261"/>
      <c r="L52" s="261"/>
      <c r="M52" s="261"/>
      <c r="N52" s="261"/>
      <c r="O52" s="261"/>
      <c r="P52" s="261"/>
      <c r="Q52" s="261"/>
      <c r="R52" s="261"/>
      <c r="S52" s="261"/>
      <c r="T52" s="261"/>
      <c r="U52" s="261"/>
      <c r="V52" s="261"/>
      <c r="W52" s="261"/>
      <c r="X52" s="261"/>
      <c r="Y52" s="261"/>
    </row>
  </sheetData>
  <mergeCells count="14">
    <mergeCell ref="B1:AC1"/>
    <mergeCell ref="B2:AC4"/>
    <mergeCell ref="B6:C8"/>
    <mergeCell ref="I7:L7"/>
    <mergeCell ref="U7:X7"/>
    <mergeCell ref="E7:H7"/>
    <mergeCell ref="D6:T6"/>
    <mergeCell ref="U6:AC6"/>
    <mergeCell ref="Q7:T7"/>
    <mergeCell ref="B15:B16"/>
    <mergeCell ref="K15:L15"/>
    <mergeCell ref="C15:F15"/>
    <mergeCell ref="Y7:AB7"/>
    <mergeCell ref="M7:P7"/>
  </mergeCells>
  <hyperlinks>
    <hyperlink ref="B18" r:id="rId1h"/>
  </hyperlinks>
  <pageMargins left="0.7" right="0.7" top="0.75" bottom="0.75" header="0.3" footer="0.3"/>
  <pageSetup paperSize="9" orientation="portrait" horizontalDpi="300" verticalDpi="300"/>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A7" workbookViewId="0">
      <selection activeCell="O19" sqref="O19"/>
    </sheetView>
  </sheetViews>
  <sheetFormatPr defaultRowHeight="15.0" baseColWidth="10"/>
  <sheetData>
    <row r="1">
      <c r="A1" s="833" t="s">
        <v>1944</v>
      </c>
      <c r="B1" s="833"/>
      <c r="C1" s="833"/>
      <c r="D1" s="833"/>
      <c r="E1" s="833"/>
      <c r="F1" s="833"/>
      <c r="G1" s="833"/>
      <c r="H1" s="833"/>
      <c r="I1" s="833"/>
      <c r="J1" s="833"/>
      <c r="K1" s="833"/>
      <c r="L1" s="833"/>
      <c r="M1" s="833"/>
      <c r="N1" s="833"/>
      <c r="O1" s="833"/>
      <c r="P1" s="833"/>
      <c r="Q1" s="833"/>
      <c r="R1" s="833"/>
      <c r="S1" s="833"/>
      <c r="T1" s="833"/>
      <c r="U1" s="833"/>
      <c r="V1" s="833"/>
    </row>
    <row r="2">
      <c r="A2" s="833" t="s">
        <v>1945</v>
      </c>
      <c r="B2" s="833"/>
      <c r="C2" s="833"/>
      <c r="D2" s="833"/>
      <c r="E2" s="833"/>
      <c r="F2" s="833"/>
      <c r="G2" s="833"/>
      <c r="H2" s="833"/>
      <c r="I2" s="833"/>
      <c r="J2" s="833"/>
      <c r="K2" s="833"/>
      <c r="L2" s="833"/>
      <c r="M2" s="833"/>
      <c r="N2" s="833"/>
      <c r="O2" s="833"/>
      <c r="P2" s="833"/>
      <c r="Q2" s="833"/>
      <c r="R2" s="833"/>
      <c r="S2" s="833"/>
      <c r="T2" s="833"/>
      <c r="U2" s="833"/>
      <c r="V2" s="833"/>
    </row>
    <row r="3">
      <c r="A3" s="833"/>
      <c r="B3" s="833"/>
      <c r="C3" s="833"/>
      <c r="D3" s="833"/>
      <c r="E3" s="833"/>
      <c r="F3" s="833"/>
      <c r="G3" s="833"/>
      <c r="H3" s="833"/>
      <c r="I3" s="833"/>
      <c r="J3" s="833"/>
      <c r="K3" s="833"/>
      <c r="L3" s="833"/>
      <c r="M3" s="833"/>
      <c r="N3" s="833"/>
      <c r="O3" s="833"/>
      <c r="P3" s="833"/>
      <c r="Q3" s="833"/>
      <c r="R3" s="833"/>
      <c r="S3" s="833"/>
      <c r="T3" s="833"/>
      <c r="U3" s="833"/>
      <c r="V3" s="833"/>
    </row>
    <row r="4">
      <c r="A4" s="833" t="s">
        <v>1946</v>
      </c>
      <c r="B4" s="833"/>
      <c r="C4" s="833"/>
      <c r="D4" s="833"/>
      <c r="E4" s="833"/>
      <c r="F4" s="833"/>
      <c r="G4" s="833"/>
      <c r="H4" s="833"/>
      <c r="I4" s="833"/>
      <c r="J4" s="833"/>
      <c r="K4" s="833"/>
      <c r="L4" s="833"/>
      <c r="M4" s="833"/>
      <c r="N4" s="833"/>
      <c r="O4" s="833"/>
      <c r="P4" s="833"/>
      <c r="Q4" s="833"/>
      <c r="R4" s="833"/>
      <c r="S4" s="833"/>
      <c r="T4" s="833"/>
      <c r="U4" s="833"/>
      <c r="V4" s="833"/>
    </row>
    <row r="5">
      <c r="A5" s="833" t="s">
        <v>1947</v>
      </c>
      <c r="B5" s="833" t="s">
        <v>1948</v>
      </c>
      <c r="C5" s="833"/>
      <c r="D5" s="833"/>
      <c r="E5" s="833"/>
      <c r="F5" s="833"/>
      <c r="G5" s="833"/>
      <c r="H5" s="833"/>
      <c r="I5" s="833"/>
      <c r="J5" s="833"/>
      <c r="K5" s="833"/>
      <c r="L5" s="833"/>
      <c r="M5" s="833"/>
      <c r="N5" s="833"/>
      <c r="O5" s="833"/>
      <c r="P5" s="833"/>
      <c r="Q5" s="833"/>
      <c r="R5" s="833"/>
      <c r="S5" s="833"/>
      <c r="T5" s="833"/>
      <c r="U5" s="833"/>
      <c r="V5" s="833"/>
    </row>
    <row r="6">
      <c r="A6" s="833" t="s">
        <v>1949</v>
      </c>
      <c r="B6" s="833"/>
      <c r="C6" s="833"/>
      <c r="D6" s="833"/>
      <c r="E6" s="833"/>
      <c r="F6" s="833"/>
      <c r="G6" s="833"/>
      <c r="H6" s="833"/>
      <c r="I6" s="833"/>
      <c r="J6" s="833"/>
      <c r="K6" s="833"/>
      <c r="L6" s="833"/>
      <c r="M6" s="833"/>
      <c r="N6" s="833"/>
      <c r="O6" s="833"/>
      <c r="P6" s="833"/>
      <c r="Q6" s="833"/>
      <c r="R6" s="833"/>
      <c r="S6" s="833"/>
      <c r="T6" s="833"/>
      <c r="U6" s="833"/>
      <c r="V6" s="833"/>
    </row>
    <row r="7">
      <c r="A7" s="833" t="s">
        <v>1950</v>
      </c>
      <c r="B7" s="833"/>
      <c r="C7" s="833"/>
      <c r="D7" s="833"/>
      <c r="E7" s="833"/>
      <c r="F7" s="833"/>
      <c r="G7" s="833"/>
      <c r="H7" s="833"/>
      <c r="I7" s="833"/>
      <c r="J7" s="833"/>
      <c r="K7" s="833"/>
      <c r="L7" s="833"/>
      <c r="M7" s="833"/>
      <c r="N7" s="833"/>
      <c r="O7" s="833"/>
      <c r="P7" s="833"/>
      <c r="Q7" s="833"/>
      <c r="R7" s="833"/>
      <c r="S7" s="833"/>
      <c r="T7" s="833"/>
      <c r="U7" s="833"/>
      <c r="V7" s="833"/>
    </row>
    <row r="8">
      <c r="A8" s="833"/>
      <c r="B8" s="833"/>
      <c r="C8" s="833"/>
      <c r="D8" s="833"/>
      <c r="E8" s="833"/>
      <c r="F8" s="833"/>
      <c r="G8" s="833"/>
      <c r="H8" s="833"/>
      <c r="I8" s="833"/>
      <c r="J8" s="833"/>
      <c r="K8" s="833"/>
      <c r="L8" s="833"/>
      <c r="M8" s="833"/>
      <c r="N8" s="833"/>
      <c r="O8" s="833"/>
      <c r="P8" s="833"/>
      <c r="Q8" s="833"/>
      <c r="R8" s="833"/>
      <c r="S8" s="833"/>
      <c r="T8" s="833"/>
      <c r="U8" s="833"/>
      <c r="V8" s="833"/>
    </row>
    <row r="9">
      <c r="A9" s="833"/>
      <c r="B9" s="833"/>
      <c r="C9" s="833"/>
      <c r="D9" s="833"/>
      <c r="E9" s="833"/>
      <c r="F9" s="833"/>
      <c r="G9" s="833"/>
      <c r="H9" s="833"/>
      <c r="I9" s="833"/>
      <c r="J9" s="833"/>
      <c r="K9" s="833"/>
      <c r="L9" s="833"/>
      <c r="M9" s="833"/>
      <c r="N9" s="833"/>
      <c r="O9" s="833"/>
      <c r="P9" s="833"/>
      <c r="Q9" s="833"/>
      <c r="R9" s="833"/>
      <c r="S9" s="833"/>
      <c r="T9" s="833"/>
      <c r="U9" s="833"/>
      <c r="V9" s="833"/>
    </row>
    <row r="10">
      <c r="A10" s="833"/>
      <c r="B10" s="834" t="s">
        <v>184</v>
      </c>
      <c r="C10" s="834" t="s">
        <v>185</v>
      </c>
      <c r="D10" s="834" t="s">
        <v>186</v>
      </c>
      <c r="E10" s="834" t="s">
        <v>187</v>
      </c>
      <c r="F10" s="834" t="s">
        <v>188</v>
      </c>
      <c r="G10" s="834" t="s">
        <v>189</v>
      </c>
      <c r="H10" s="834" t="s">
        <v>190</v>
      </c>
      <c r="I10" s="834" t="s">
        <v>191</v>
      </c>
      <c r="J10" s="834" t="s">
        <v>175</v>
      </c>
      <c r="K10" s="834" t="s">
        <v>176</v>
      </c>
      <c r="L10" s="834" t="s">
        <v>177</v>
      </c>
      <c r="M10" s="834" t="s">
        <v>769</v>
      </c>
      <c r="N10" s="834" t="s">
        <v>770</v>
      </c>
      <c r="O10" s="834" t="s">
        <v>771</v>
      </c>
      <c r="P10" s="834" t="s">
        <v>1163</v>
      </c>
      <c r="Q10" s="834" t="s">
        <v>1164</v>
      </c>
      <c r="R10" s="834"/>
      <c r="S10" s="834"/>
      <c r="T10" s="834"/>
      <c r="U10" s="834"/>
      <c r="V10" s="833"/>
    </row>
    <row r="11">
      <c r="A11" s="833"/>
      <c r="B11" s="833"/>
      <c r="C11" s="833"/>
      <c r="D11" s="833"/>
      <c r="E11" s="833"/>
      <c r="F11" s="833"/>
      <c r="G11" s="833"/>
      <c r="H11" s="833"/>
      <c r="I11" s="833"/>
      <c r="J11" s="833"/>
      <c r="K11" s="833"/>
      <c r="L11" s="833"/>
      <c r="M11" s="833"/>
      <c r="N11" s="833"/>
      <c r="O11" s="833"/>
      <c r="P11" s="833"/>
      <c r="Q11" s="833"/>
      <c r="R11" s="833"/>
      <c r="S11" s="833"/>
      <c r="T11" s="833"/>
      <c r="U11" s="833"/>
      <c r="V11" s="833"/>
    </row>
    <row r="12">
      <c r="A12" s="833" t="s">
        <v>1951</v>
      </c>
      <c r="B12" s="1188" t="n">
        <v>9.1428571428571441</v>
      </c>
      <c r="C12" s="1188" t="n">
        <v>9.1428571428571441</v>
      </c>
      <c r="D12" s="1188" t="n">
        <v>28.342857142857145</v>
      </c>
      <c r="E12" s="1188" t="n">
        <v>45.714285714285722</v>
      </c>
      <c r="F12" s="1188" t="n">
        <v>65</v>
      </c>
      <c r="G12" s="1188" t="n">
        <v>83</v>
      </c>
      <c r="H12" s="1188" t="n">
        <v>95</v>
      </c>
      <c r="I12" s="1188" t="n">
        <v>91.428571428571445</v>
      </c>
      <c r="J12" s="1188" t="n">
        <v>81.676190476190499</v>
      </c>
      <c r="K12" s="1188" t="n">
        <v>72.228571428571442</v>
      </c>
      <c r="L12" s="1188" t="n">
        <v>59</v>
      </c>
      <c r="M12" s="1188" t="n">
        <v>48</v>
      </c>
      <c r="N12" s="1188" t="n">
        <v>40</v>
      </c>
      <c r="O12" s="833" t="n">
        <v>40</v>
      </c>
      <c r="P12" s="833" t="n">
        <v>40</v>
      </c>
      <c r="Q12" s="833" t="n">
        <v>40</v>
      </c>
      <c r="R12" s="833"/>
      <c r="S12" s="833"/>
      <c r="T12" s="833"/>
      <c r="U12" s="833"/>
      <c r="V12" s="833"/>
    </row>
    <row r="13">
      <c r="A13" s="833" t="s">
        <v>1952</v>
      </c>
      <c r="B13" s="835" t="n">
        <v>1.2372660206226285</v>
      </c>
      <c r="C13" s="835" t="n">
        <v>1.248682720244251</v>
      </c>
      <c r="D13" s="835" t="n">
        <v>1.2615323491280164</v>
      </c>
      <c r="E13" s="835" t="n">
        <v>1.2711595804574931</v>
      </c>
      <c r="F13" s="835" t="n">
        <v>1.2805988589197217</v>
      </c>
      <c r="G13" s="835" t="n">
        <v>1.2903026473835131</v>
      </c>
      <c r="H13" s="835" t="n">
        <v>1.2992703261336995</v>
      </c>
      <c r="I13" s="835" t="n">
        <v>1.3072384685165053</v>
      </c>
      <c r="J13" s="835" t="n">
        <v>1.3154269306958029</v>
      </c>
      <c r="K13" s="835" t="n">
        <v>1.3233344552591992</v>
      </c>
      <c r="L13" s="835" t="n">
        <v>1.3308984310938612</v>
      </c>
      <c r="M13" s="835" t="n">
        <v>1.3383543012580754</v>
      </c>
      <c r="N13" s="835" t="n">
        <v>1.3457221150918501</v>
      </c>
      <c r="O13" s="835" t="n">
        <v>1.3530984416878797</v>
      </c>
      <c r="P13" s="1180" t="n">
        <v>0</v>
      </c>
      <c r="Q13" s="1180" t="n">
        <v>0</v>
      </c>
      <c r="V13" s="833"/>
    </row>
    <row r="14">
      <c r="A14" s="833" t="s">
        <v>1953</v>
      </c>
      <c r="B14" s="833" t="n">
        <f>B12*B13</f>
        <v>11.312146474264033</v>
      </c>
      <c r="C14" s="833" t="n">
        <f t="shared" ref="C14:Q14" si="0">C12*C13</f>
        <v>11.41652772794744</v>
      </c>
      <c r="D14" s="833" t="n">
        <f t="shared" si="0"/>
        <v>35.755431152428351</v>
      </c>
      <c r="E14" s="833" t="n">
        <f t="shared" si="0"/>
        <v>58.110152249485409</v>
      </c>
      <c r="F14" s="833" t="n">
        <f t="shared" si="0"/>
        <v>83.238925829781905</v>
      </c>
      <c r="G14" s="833" t="n">
        <f t="shared" si="0"/>
        <v>107.09511973283159</v>
      </c>
      <c r="H14" s="833" t="n">
        <f t="shared" si="0"/>
        <v>123.43068098270146</v>
      </c>
      <c r="I14" s="833" t="n">
        <f t="shared" si="0"/>
        <v>119.51894569293765</v>
      </c>
      <c r="J14" s="833" t="n">
        <f t="shared" si="0"/>
        <v>107.43906054902104</v>
      </c>
      <c r="K14" s="833" t="n">
        <f t="shared" si="0"/>
        <v>95.582557225578753</v>
      </c>
      <c r="L14" s="833" t="n">
        <f t="shared" si="0"/>
        <v>78.523007434537817</v>
      </c>
      <c r="M14" s="833" t="n">
        <f t="shared" si="0"/>
        <v>64.241006460387624</v>
      </c>
      <c r="N14" s="833" t="n">
        <f t="shared" si="0"/>
        <v>53.828884603674005</v>
      </c>
      <c r="O14" s="833" t="n">
        <f t="shared" si="0"/>
        <v>54.123937667515193</v>
      </c>
      <c r="P14" s="833" t="n">
        <f t="shared" si="0"/>
        <v>0</v>
      </c>
      <c r="Q14" s="833" t="n">
        <f t="shared" si="0"/>
        <v>0</v>
      </c>
      <c r="R14" s="833"/>
      <c r="S14" s="833"/>
      <c r="T14" s="833"/>
      <c r="U14" s="833"/>
      <c r="V14" s="833"/>
    </row>
    <row r="15">
      <c r="A15" s="833"/>
      <c r="B15" s="833"/>
      <c r="C15" s="833"/>
      <c r="D15" s="833"/>
      <c r="E15" s="833"/>
      <c r="F15" s="833"/>
      <c r="G15" s="833"/>
      <c r="H15" s="833"/>
      <c r="I15" s="833"/>
      <c r="J15" s="833"/>
      <c r="K15" s="833"/>
      <c r="L15" s="833"/>
      <c r="M15" s="833"/>
      <c r="N15" s="833"/>
      <c r="O15" s="833"/>
      <c r="P15" s="833"/>
      <c r="Q15" s="833"/>
      <c r="R15" s="833"/>
      <c r="S15" s="833"/>
      <c r="T15" s="833"/>
      <c r="U15" s="833"/>
      <c r="V15" s="833"/>
    </row>
    <row r="16">
      <c r="A16" t="s">
        <v>1944</v>
      </c>
      <c r="B16" s="833"/>
      <c r="C16" s="833"/>
      <c r="D16" s="833"/>
      <c r="E16" s="833"/>
      <c r="F16" s="833"/>
      <c r="G16" s="833"/>
      <c r="H16" s="833"/>
      <c r="I16" s="833"/>
      <c r="J16" s="833"/>
      <c r="K16" s="833"/>
      <c r="L16" s="833"/>
      <c r="M16" s="833"/>
      <c r="N16" s="833"/>
      <c r="O16" s="833"/>
      <c r="P16" s="833"/>
      <c r="Q16" s="833"/>
      <c r="R16" s="833"/>
      <c r="S16" s="833"/>
      <c r="T16" s="833"/>
      <c r="U16" s="833"/>
      <c r="V16" s="833"/>
    </row>
    <row r="17">
      <c r="A17" t="s">
        <v>1945</v>
      </c>
      <c r="B17" s="833"/>
      <c r="C17" s="833"/>
      <c r="D17" s="833"/>
      <c r="E17" s="833"/>
      <c r="F17" s="833"/>
      <c r="G17" s="833"/>
      <c r="H17" s="833"/>
      <c r="I17" s="833"/>
      <c r="J17" s="833"/>
      <c r="K17" s="833"/>
      <c r="L17" s="833"/>
      <c r="M17" s="833"/>
      <c r="N17" s="833"/>
      <c r="O17" s="833"/>
      <c r="P17" s="833"/>
      <c r="Q17" s="833"/>
      <c r="R17" s="833"/>
      <c r="S17" s="833"/>
      <c r="T17" s="833"/>
      <c r="U17" s="833"/>
      <c r="V17" s="833"/>
    </row>
    <row r="18">
      <c r="B18" s="833"/>
      <c r="C18" s="833"/>
      <c r="D18" s="833"/>
      <c r="E18" s="833"/>
      <c r="F18" s="833"/>
      <c r="G18" s="833"/>
      <c r="H18" s="833"/>
      <c r="I18" s="833"/>
      <c r="J18" s="833"/>
      <c r="K18" s="833"/>
      <c r="L18" s="833"/>
      <c r="M18" s="833"/>
      <c r="N18" s="833"/>
      <c r="O18" s="833"/>
      <c r="P18" s="833"/>
      <c r="Q18" s="833"/>
      <c r="R18" s="833"/>
      <c r="S18" s="833"/>
      <c r="T18" s="833"/>
      <c r="U18" s="833"/>
      <c r="V18" s="833"/>
    </row>
    <row r="19">
      <c r="A19" t="s">
        <v>1946</v>
      </c>
      <c r="B19" s="833"/>
      <c r="C19" s="833"/>
      <c r="D19" s="833"/>
      <c r="E19" s="833"/>
      <c r="F19" s="833"/>
      <c r="G19" s="833"/>
      <c r="H19" s="833"/>
      <c r="I19" s="833"/>
      <c r="J19" s="833"/>
      <c r="K19" s="833"/>
      <c r="L19" s="833"/>
      <c r="M19" s="833"/>
      <c r="N19" s="833"/>
      <c r="O19" s="833"/>
      <c r="P19" s="833"/>
      <c r="Q19" s="833"/>
      <c r="R19" s="833"/>
      <c r="S19" s="833"/>
      <c r="T19" s="833"/>
      <c r="U19" s="833"/>
      <c r="V19" s="833"/>
    </row>
    <row r="20">
      <c r="A20" t="s">
        <v>1947</v>
      </c>
      <c r="B20" s="833"/>
      <c r="C20" s="833"/>
      <c r="D20" s="833"/>
      <c r="E20" s="833"/>
      <c r="F20" s="833"/>
      <c r="G20" s="833"/>
      <c r="H20" s="833"/>
      <c r="I20" s="833"/>
      <c r="J20" s="833"/>
      <c r="K20" s="833"/>
      <c r="L20" s="833"/>
      <c r="M20" s="833"/>
      <c r="N20" s="833"/>
      <c r="O20" s="833"/>
      <c r="P20" s="833"/>
      <c r="Q20" s="833"/>
      <c r="R20" s="833"/>
      <c r="S20" s="833"/>
      <c r="T20" s="833"/>
      <c r="U20" s="833"/>
      <c r="V20" s="833"/>
    </row>
    <row r="21">
      <c r="A21" t="s">
        <v>1949</v>
      </c>
      <c r="B21" s="833"/>
      <c r="C21" s="833"/>
      <c r="D21" s="833"/>
      <c r="E21" s="833"/>
      <c r="F21" s="833"/>
      <c r="G21" s="833"/>
      <c r="H21" s="833"/>
      <c r="I21" s="833"/>
      <c r="J21" s="833"/>
      <c r="K21" s="833"/>
      <c r="L21" s="833"/>
      <c r="M21" s="833"/>
      <c r="N21" s="833"/>
      <c r="O21" s="833"/>
      <c r="P21" s="833"/>
      <c r="Q21" s="833"/>
      <c r="R21" s="833"/>
      <c r="S21" s="833"/>
      <c r="T21" s="833"/>
      <c r="U21" s="833"/>
      <c r="V21" s="833"/>
    </row>
    <row r="22">
      <c r="A22" t="s">
        <v>1950</v>
      </c>
      <c r="B22" s="833"/>
      <c r="C22" s="833"/>
      <c r="D22" s="833"/>
      <c r="E22" s="833"/>
      <c r="F22" s="833"/>
      <c r="G22" s="833"/>
      <c r="H22" s="833"/>
      <c r="I22" s="833"/>
      <c r="J22" s="833"/>
      <c r="K22" s="833"/>
      <c r="L22" s="833"/>
      <c r="M22" s="833"/>
      <c r="N22" s="833"/>
      <c r="O22" s="833"/>
      <c r="P22" s="833"/>
      <c r="Q22" s="833"/>
      <c r="R22" s="833"/>
      <c r="S22" s="833"/>
      <c r="T22" s="833"/>
      <c r="U22" s="833"/>
      <c r="V22" s="833"/>
    </row>
    <row r="23">
      <c r="B23" s="1192" t="s">
        <v>1954</v>
      </c>
      <c r="C23" s="1192"/>
      <c r="D23" s="1192"/>
      <c r="L23" s="833"/>
      <c r="M23" s="833"/>
      <c r="N23" s="833"/>
      <c r="O23" s="833"/>
      <c r="P23" s="833"/>
      <c r="Q23" s="833"/>
      <c r="R23" s="833"/>
      <c r="S23" s="833"/>
      <c r="T23" s="833"/>
      <c r="U23" s="833"/>
      <c r="V23" s="833"/>
    </row>
    <row r="24">
      <c r="L24" s="833"/>
      <c r="M24" s="833"/>
      <c r="N24" s="833"/>
      <c r="O24" s="833"/>
      <c r="P24" s="833"/>
      <c r="Q24" s="833"/>
      <c r="R24" s="833"/>
      <c r="S24" s="833"/>
      <c r="T24" s="833"/>
      <c r="U24" s="833"/>
      <c r="V24" s="833"/>
    </row>
    <row r="25" ht="58" customHeight="1">
      <c r="A25" s="1181"/>
      <c r="B25" s="34" t="s">
        <v>1955</v>
      </c>
      <c r="C25" s="34"/>
      <c r="D25" s="34" t="s">
        <v>1956</v>
      </c>
      <c r="F25" s="1182" t="s">
        <v>1957</v>
      </c>
      <c r="G25" s="1183"/>
      <c r="H25" s="1182" t="s">
        <v>2305</v>
      </c>
      <c r="I25" s="1182" t="s">
        <v>1997</v>
      </c>
      <c r="J25" s="1182"/>
      <c r="K25" s="1182"/>
      <c r="L25" s="833"/>
      <c r="M25" s="833"/>
      <c r="N25" s="833"/>
      <c r="O25" s="833"/>
      <c r="P25" s="833"/>
      <c r="Q25" s="833"/>
      <c r="R25" s="833"/>
      <c r="S25" s="833"/>
      <c r="T25" s="833"/>
      <c r="U25" s="833"/>
      <c r="V25" s="833"/>
    </row>
    <row r="26" ht="58" customHeight="1">
      <c r="A26" s="1181" t="s">
        <v>1958</v>
      </c>
      <c r="B26" s="34" t="s">
        <v>1959</v>
      </c>
      <c r="C26" s="34"/>
      <c r="D26" s="1184" t="s">
        <v>1960</v>
      </c>
      <c r="F26" s="1182"/>
      <c r="G26" s="1182"/>
      <c r="H26" s="1182"/>
      <c r="I26" s="1182"/>
      <c r="J26" s="1185" t="s">
        <v>312</v>
      </c>
      <c r="K26" s="1182" t="s">
        <v>1998</v>
      </c>
      <c r="L26" s="833" t="s">
        <v>1961</v>
      </c>
      <c r="M26" s="833"/>
      <c r="N26" s="833"/>
      <c r="O26" s="833"/>
      <c r="P26" s="833"/>
      <c r="Q26" s="833"/>
      <c r="R26" s="833"/>
      <c r="S26" s="833"/>
      <c r="T26" s="833"/>
      <c r="U26" s="833"/>
      <c r="V26" s="833"/>
    </row>
    <row r="27">
      <c r="A27" s="1186" t="n">
        <v>44774</v>
      </c>
      <c r="B27" t="n">
        <v>10</v>
      </c>
      <c r="D27" t="n">
        <f>B27/1.75</f>
        <v>5.7142857142857144</v>
      </c>
      <c r="F27" s="1187" t="s">
        <v>184</v>
      </c>
      <c r="G27" s="1188" t="n">
        <f>AVERAGE(D27:D28)</f>
        <v>5.7142857142857144</v>
      </c>
      <c r="H27" s="1188" t="n">
        <f>0.4*G27</f>
        <v>2.285714285714286</v>
      </c>
      <c r="I27" s="1188" t="n">
        <f>H27*3</f>
        <v>6.8571428571428577</v>
      </c>
      <c r="J27" s="1188" t="n">
        <f t="shared" ref="J27:J46" si="1">H27+I27</f>
        <v>9.1428571428571441</v>
      </c>
      <c r="K27" s="1188" t="n">
        <f>J27</f>
        <v>9.1428571428571441</v>
      </c>
      <c r="L27" s="833"/>
      <c r="M27" s="833"/>
      <c r="N27" s="833"/>
      <c r="O27" s="833"/>
      <c r="P27" s="833"/>
      <c r="Q27" s="833"/>
      <c r="R27" s="833"/>
      <c r="S27" s="833"/>
      <c r="T27" s="833"/>
      <c r="U27" s="833"/>
      <c r="V27" s="833"/>
    </row>
    <row r="28">
      <c r="A28" s="1186" t="n">
        <f>A27+31</f>
        <v>44805</v>
      </c>
      <c r="B28" t="n">
        <v>10</v>
      </c>
      <c r="D28" t="n">
        <f t="shared" ref="D28:D61" si="2">B28/1.75</f>
        <v>5.7142857142857144</v>
      </c>
      <c r="F28" s="1187" t="s">
        <v>185</v>
      </c>
      <c r="G28" s="1188" t="n">
        <f>AVERAGE(D29:D31)</f>
        <v>5.7142857142857144</v>
      </c>
      <c r="H28" s="1188" t="n">
        <f t="shared" ref="H28:H46" si="3">0.4*G28</f>
        <v>2.285714285714286</v>
      </c>
      <c r="I28" s="1188" t="n">
        <f t="shared" ref="I28:I46" si="4">H28*3</f>
        <v>6.8571428571428577</v>
      </c>
      <c r="J28" s="1188" t="n">
        <f t="shared" si="1"/>
        <v>9.1428571428571441</v>
      </c>
      <c r="K28" s="1188" t="n">
        <f t="shared" ref="K28:K46" si="5">J28</f>
        <v>9.1428571428571441</v>
      </c>
      <c r="L28" s="835" t="n">
        <f>J28-J27</f>
        <v>0</v>
      </c>
      <c r="M28" s="835" t="n">
        <f>K28-K27</f>
        <v>0</v>
      </c>
      <c r="N28" s="833"/>
      <c r="O28" s="833"/>
      <c r="P28" s="833"/>
      <c r="Q28" s="833"/>
      <c r="R28" s="833"/>
      <c r="S28" s="833"/>
      <c r="T28" s="833"/>
      <c r="U28" s="833"/>
      <c r="V28" s="833"/>
    </row>
    <row r="29">
      <c r="A29" s="1186" t="n">
        <f t="shared" ref="A29:A61" si="6">A28+31</f>
        <v>44836</v>
      </c>
      <c r="B29" t="n">
        <v>10</v>
      </c>
      <c r="D29" t="n">
        <f t="shared" si="2"/>
        <v>5.7142857142857144</v>
      </c>
      <c r="F29" s="1187" t="s">
        <v>186</v>
      </c>
      <c r="G29" s="1188" t="n">
        <f>AVERAGE(D32:D34)</f>
        <v>17.714285714285715</v>
      </c>
      <c r="H29" s="1188" t="n">
        <f t="shared" si="3"/>
        <v>7.0857142857142863</v>
      </c>
      <c r="I29" s="1188" t="n">
        <f t="shared" si="4"/>
        <v>21.25714285714286</v>
      </c>
      <c r="J29" s="1188" t="n">
        <f t="shared" si="1"/>
        <v>28.342857142857145</v>
      </c>
      <c r="K29" s="1188" t="n">
        <f t="shared" si="5"/>
        <v>28.342857142857145</v>
      </c>
      <c r="L29" s="835" t="n">
        <f t="shared" ref="L29:M47" si="7">J29-J28</f>
        <v>19.200000000000003</v>
      </c>
      <c r="M29" s="835" t="n">
        <f t="shared" si="7"/>
        <v>19.200000000000003</v>
      </c>
      <c r="N29" s="833"/>
      <c r="O29" s="833"/>
      <c r="P29" s="833"/>
      <c r="Q29" s="833"/>
      <c r="R29" s="833"/>
      <c r="S29" s="833"/>
      <c r="T29" s="833"/>
      <c r="U29" s="833"/>
      <c r="V29" s="833"/>
    </row>
    <row r="30">
      <c r="A30" s="1186" t="n">
        <f t="shared" si="6"/>
        <v>44867</v>
      </c>
      <c r="B30" t="n">
        <v>10</v>
      </c>
      <c r="D30" t="n">
        <f t="shared" si="2"/>
        <v>5.7142857142857144</v>
      </c>
      <c r="F30" s="1187" t="s">
        <v>187</v>
      </c>
      <c r="G30" s="1188" t="n">
        <f>AVERAGE(D35:D37)</f>
        <v>28.571428571428573</v>
      </c>
      <c r="H30" s="1188" t="n">
        <f t="shared" si="3"/>
        <v>11.428571428571431</v>
      </c>
      <c r="I30" s="1188" t="n">
        <f t="shared" si="4"/>
        <v>34.285714285714292</v>
      </c>
      <c r="J30" s="1188" t="n">
        <f t="shared" si="1"/>
        <v>45.714285714285722</v>
      </c>
      <c r="K30" s="1188" t="n">
        <f t="shared" si="5"/>
        <v>45.714285714285722</v>
      </c>
      <c r="L30" s="835" t="n">
        <f t="shared" si="7"/>
        <v>17.371428571428577</v>
      </c>
      <c r="M30" s="835" t="n">
        <f t="shared" si="7"/>
        <v>17.371428571428577</v>
      </c>
      <c r="N30" s="833"/>
      <c r="O30" s="833"/>
      <c r="P30" s="833"/>
      <c r="Q30" s="833"/>
      <c r="R30" s="833"/>
      <c r="S30" s="833"/>
      <c r="T30" s="833"/>
      <c r="U30" s="833"/>
      <c r="V30" s="833"/>
    </row>
    <row r="31">
      <c r="A31" s="1186" t="n">
        <f t="shared" si="6"/>
        <v>44898</v>
      </c>
      <c r="B31" t="n">
        <v>10</v>
      </c>
      <c r="D31" t="n">
        <f t="shared" si="2"/>
        <v>5.7142857142857144</v>
      </c>
      <c r="F31" s="1187" t="s">
        <v>188</v>
      </c>
      <c r="G31" s="1188" t="n">
        <f>AVERAGE(D38:D40)</f>
        <v>46.666666666666664</v>
      </c>
      <c r="H31" s="1188" t="n">
        <f t="shared" si="3"/>
        <v>18.666666666666668</v>
      </c>
      <c r="I31" s="1188" t="n">
        <f t="shared" si="4"/>
        <v>56</v>
      </c>
      <c r="J31" s="1188" t="n">
        <f t="shared" si="1"/>
        <v>74.666666666666671</v>
      </c>
      <c r="K31" s="1188" t="n">
        <v>65</v>
      </c>
      <c r="L31" s="835" t="n">
        <f t="shared" si="7"/>
        <v>28.952380952380949</v>
      </c>
      <c r="M31" s="835" t="n">
        <f t="shared" si="7"/>
        <v>19.285714285714278</v>
      </c>
      <c r="N31" s="833"/>
      <c r="O31" s="833"/>
      <c r="P31" s="833"/>
      <c r="Q31" s="833"/>
      <c r="R31" s="833"/>
      <c r="S31" s="833"/>
      <c r="T31" s="833"/>
      <c r="U31" s="833"/>
      <c r="V31" s="833"/>
    </row>
    <row r="32">
      <c r="A32" s="1186" t="n">
        <f t="shared" si="6"/>
        <v>44929</v>
      </c>
      <c r="B32" t="n">
        <v>25</v>
      </c>
      <c r="D32" t="n">
        <f t="shared" si="2"/>
        <v>14.285714285714286</v>
      </c>
      <c r="F32" s="1187" t="s">
        <v>189</v>
      </c>
      <c r="G32" s="1188" t="n">
        <f>AVERAGE(D41:D43)</f>
        <v>49.904761904761905</v>
      </c>
      <c r="H32" s="1188" t="n">
        <f t="shared" si="3"/>
        <v>19.961904761904762</v>
      </c>
      <c r="I32" s="1188" t="n">
        <f t="shared" si="4"/>
        <v>59.885714285714286</v>
      </c>
      <c r="J32" s="1188" t="n">
        <f t="shared" si="1"/>
        <v>79.847619047619048</v>
      </c>
      <c r="K32" s="1188" t="n">
        <v>83</v>
      </c>
      <c r="L32" s="835" t="n">
        <f t="shared" si="7"/>
        <v>5.1809523809523768</v>
      </c>
      <c r="M32" s="835" t="n">
        <f t="shared" si="7"/>
        <v>18</v>
      </c>
      <c r="N32" s="833"/>
      <c r="O32" s="833"/>
      <c r="P32" s="833"/>
      <c r="Q32" s="833"/>
      <c r="R32" s="833"/>
      <c r="S32" s="833"/>
      <c r="T32" s="833"/>
      <c r="U32" s="833"/>
      <c r="V32" s="833"/>
    </row>
    <row r="33">
      <c r="A33" s="1186" t="n">
        <f t="shared" si="6"/>
        <v>44960</v>
      </c>
      <c r="B33" t="n">
        <v>30</v>
      </c>
      <c r="D33" t="n">
        <f t="shared" si="2"/>
        <v>17.142857142857142</v>
      </c>
      <c r="F33" s="1187" t="s">
        <v>190</v>
      </c>
      <c r="G33" s="1188" t="n">
        <f>AVERAGE(D44:D46)</f>
        <v>57.142857142857146</v>
      </c>
      <c r="H33" s="1188" t="n">
        <f t="shared" si="3"/>
        <v>22.857142857142861</v>
      </c>
      <c r="I33" s="1188" t="n">
        <f t="shared" si="4"/>
        <v>68.571428571428584</v>
      </c>
      <c r="J33" s="1188" t="n">
        <f t="shared" si="1"/>
        <v>91.428571428571445</v>
      </c>
      <c r="K33" s="1188" t="n">
        <v>95</v>
      </c>
      <c r="L33" s="835" t="n">
        <f t="shared" si="7"/>
        <v>11.580952380952397</v>
      </c>
      <c r="M33" s="835" t="n">
        <f t="shared" si="7"/>
        <v>12</v>
      </c>
      <c r="N33" s="833"/>
      <c r="O33" s="833"/>
      <c r="P33" s="833"/>
      <c r="Q33" s="833"/>
      <c r="R33" s="833"/>
      <c r="S33" s="833"/>
      <c r="T33" s="833"/>
      <c r="U33" s="833"/>
      <c r="V33" s="833"/>
    </row>
    <row r="34">
      <c r="A34" s="1186" t="n">
        <f t="shared" si="6"/>
        <v>44991</v>
      </c>
      <c r="B34" t="n">
        <v>38</v>
      </c>
      <c r="D34" t="n">
        <f t="shared" si="2"/>
        <v>21.714285714285715</v>
      </c>
      <c r="F34" s="1187" t="s">
        <v>191</v>
      </c>
      <c r="G34" s="1188" t="n">
        <f>AVERAGE(D47:D49)</f>
        <v>57.142857142857146</v>
      </c>
      <c r="H34" s="1188" t="n">
        <f t="shared" si="3"/>
        <v>22.857142857142861</v>
      </c>
      <c r="I34" s="1188" t="n">
        <f t="shared" si="4"/>
        <v>68.571428571428584</v>
      </c>
      <c r="J34" s="1188" t="n">
        <f t="shared" si="1"/>
        <v>91.428571428571445</v>
      </c>
      <c r="K34" s="1188" t="n">
        <f t="shared" si="5"/>
        <v>91.428571428571445</v>
      </c>
      <c r="L34" s="835" t="n">
        <f t="shared" si="7"/>
        <v>0</v>
      </c>
      <c r="M34" s="835" t="n">
        <f t="shared" si="7"/>
        <v>-3.5714285714285552</v>
      </c>
      <c r="N34" s="833"/>
      <c r="O34" s="833"/>
      <c r="P34" s="833"/>
      <c r="Q34" s="833"/>
      <c r="R34" s="833"/>
      <c r="S34" s="833"/>
      <c r="T34" s="833"/>
      <c r="U34" s="833"/>
      <c r="V34" s="833"/>
    </row>
    <row r="35">
      <c r="A35" s="1186" t="n">
        <f t="shared" si="6"/>
        <v>45022</v>
      </c>
      <c r="B35" t="n">
        <v>40</v>
      </c>
      <c r="D35" t="n">
        <f t="shared" si="2"/>
        <v>22.857142857142858</v>
      </c>
      <c r="F35" s="1187" t="s">
        <v>175</v>
      </c>
      <c r="G35" s="1188" t="n">
        <f>AVERAGE(D50:D52)</f>
        <v>51.047619047619058</v>
      </c>
      <c r="H35" s="1188" t="n">
        <f t="shared" si="3"/>
        <v>20.419047619047625</v>
      </c>
      <c r="I35" s="1188" t="n">
        <f t="shared" si="4"/>
        <v>61.257142857142874</v>
      </c>
      <c r="J35" s="1188" t="n">
        <f t="shared" si="1"/>
        <v>81.676190476190499</v>
      </c>
      <c r="K35" s="1188" t="n">
        <f t="shared" si="5"/>
        <v>81.676190476190499</v>
      </c>
      <c r="L35" s="835" t="n">
        <f t="shared" si="7"/>
        <v>-9.7523809523809462</v>
      </c>
      <c r="M35" s="835" t="n">
        <f t="shared" si="7"/>
        <v>-9.7523809523809462</v>
      </c>
      <c r="N35" s="833"/>
      <c r="O35" s="833"/>
      <c r="P35" s="833"/>
      <c r="Q35" s="833"/>
      <c r="R35" s="833"/>
      <c r="S35" s="833"/>
      <c r="T35" s="833"/>
      <c r="U35" s="833"/>
      <c r="V35" s="833"/>
    </row>
    <row r="36">
      <c r="A36" s="1186" t="n">
        <f t="shared" si="6"/>
        <v>45053</v>
      </c>
      <c r="B36" t="n">
        <v>50</v>
      </c>
      <c r="D36" t="n">
        <f t="shared" si="2"/>
        <v>28.571428571428573</v>
      </c>
      <c r="F36" s="1187" t="s">
        <v>176</v>
      </c>
      <c r="G36" s="1188" t="n">
        <f>AVERAGE(D53:D55)</f>
        <v>45.142857142857146</v>
      </c>
      <c r="H36" s="1188" t="n">
        <f t="shared" si="3"/>
        <v>18.05714285714286</v>
      </c>
      <c r="I36" s="1188" t="n">
        <f t="shared" si="4"/>
        <v>54.171428571428578</v>
      </c>
      <c r="J36" s="1188" t="n">
        <f t="shared" si="1"/>
        <v>72.228571428571442</v>
      </c>
      <c r="K36" s="1188" t="n">
        <f t="shared" si="5"/>
        <v>72.228571428571442</v>
      </c>
      <c r="L36" s="835" t="n">
        <f t="shared" si="7"/>
        <v>-9.4476190476190567</v>
      </c>
      <c r="M36" s="835" t="n">
        <f t="shared" si="7"/>
        <v>-9.4476190476190567</v>
      </c>
      <c r="N36" s="833"/>
      <c r="O36" s="833"/>
      <c r="P36" s="833"/>
      <c r="Q36" s="833"/>
      <c r="R36" s="833"/>
      <c r="S36" s="833"/>
      <c r="T36" s="833"/>
      <c r="U36" s="833"/>
      <c r="V36" s="833"/>
    </row>
    <row r="37">
      <c r="A37" s="1186" t="n">
        <f t="shared" si="6"/>
        <v>45084</v>
      </c>
      <c r="B37" t="n">
        <v>60</v>
      </c>
      <c r="D37" t="n">
        <f t="shared" si="2"/>
        <v>34.285714285714285</v>
      </c>
      <c r="F37" s="1187" t="s">
        <v>177</v>
      </c>
      <c r="G37" s="1188" t="n">
        <v>35</v>
      </c>
      <c r="H37" s="1188" t="n">
        <f t="shared" si="3"/>
        <v>14</v>
      </c>
      <c r="I37" s="1188" t="n">
        <f t="shared" si="4"/>
        <v>42</v>
      </c>
      <c r="J37" s="1188" t="n">
        <f t="shared" si="1"/>
        <v>56</v>
      </c>
      <c r="K37" s="1188" t="n">
        <v>59</v>
      </c>
      <c r="L37" s="835" t="n">
        <f t="shared" si="7"/>
        <v>-16.228571428571442</v>
      </c>
      <c r="M37" s="835" t="n">
        <f t="shared" si="7"/>
        <v>-13.228571428571442</v>
      </c>
      <c r="N37" s="833"/>
      <c r="O37" s="833"/>
      <c r="P37" s="833"/>
      <c r="Q37" s="833"/>
      <c r="R37" s="833"/>
      <c r="S37" s="833"/>
      <c r="T37" s="833"/>
      <c r="U37" s="833"/>
      <c r="V37" s="833"/>
    </row>
    <row r="38">
      <c r="A38" s="1186" t="n">
        <f t="shared" si="6"/>
        <v>45115</v>
      </c>
      <c r="B38" t="n">
        <v>70</v>
      </c>
      <c r="D38" t="n">
        <f t="shared" si="2"/>
        <v>40</v>
      </c>
      <c r="F38" s="1187" t="s">
        <v>769</v>
      </c>
      <c r="G38" s="1188" t="n">
        <v>30</v>
      </c>
      <c r="H38" s="1188" t="n">
        <f t="shared" si="3"/>
        <v>12</v>
      </c>
      <c r="I38" s="1188" t="n">
        <f t="shared" si="4"/>
        <v>36</v>
      </c>
      <c r="J38" s="1188" t="n">
        <f t="shared" si="1"/>
        <v>48</v>
      </c>
      <c r="K38" s="1188" t="n">
        <f t="shared" si="5"/>
        <v>48</v>
      </c>
      <c r="L38" s="835" t="n">
        <f t="shared" si="7"/>
        <v>-8</v>
      </c>
      <c r="M38" s="835" t="n">
        <f t="shared" si="7"/>
        <v>-11</v>
      </c>
      <c r="N38" s="833"/>
      <c r="O38" s="833"/>
      <c r="P38" s="833"/>
      <c r="Q38" s="833"/>
      <c r="R38" s="833"/>
      <c r="S38" s="833"/>
      <c r="T38" s="833"/>
      <c r="U38" s="833"/>
      <c r="V38" s="833"/>
    </row>
    <row r="39">
      <c r="A39" s="1186" t="n">
        <f t="shared" si="6"/>
        <v>45146</v>
      </c>
      <c r="B39" t="n">
        <v>85</v>
      </c>
      <c r="D39" t="n">
        <f t="shared" si="2"/>
        <v>48.571428571428569</v>
      </c>
      <c r="F39" s="1187" t="s">
        <v>770</v>
      </c>
      <c r="G39" s="1188" t="n">
        <v>25</v>
      </c>
      <c r="H39" s="1188" t="n">
        <f t="shared" si="3"/>
        <v>10</v>
      </c>
      <c r="I39" s="1188" t="n">
        <f t="shared" si="4"/>
        <v>30</v>
      </c>
      <c r="J39" s="1188" t="n">
        <f t="shared" si="1"/>
        <v>40</v>
      </c>
      <c r="K39" s="1188" t="n">
        <f t="shared" si="5"/>
        <v>40</v>
      </c>
      <c r="L39" s="835" t="n">
        <f t="shared" si="7"/>
        <v>-8</v>
      </c>
      <c r="M39" s="835" t="n">
        <f t="shared" si="7"/>
        <v>-8</v>
      </c>
      <c r="N39" s="833"/>
      <c r="O39" s="833"/>
      <c r="P39" s="833"/>
      <c r="Q39" s="833"/>
      <c r="R39" s="833"/>
      <c r="S39" s="833"/>
      <c r="T39" s="833"/>
      <c r="U39" s="833"/>
      <c r="V39" s="833"/>
    </row>
    <row r="40">
      <c r="A40" s="1186" t="n">
        <f t="shared" si="6"/>
        <v>45177</v>
      </c>
      <c r="B40" t="n">
        <v>90</v>
      </c>
      <c r="D40" t="n">
        <f t="shared" si="2"/>
        <v>51.428571428571431</v>
      </c>
      <c r="F40" s="1187" t="s">
        <v>771</v>
      </c>
      <c r="G40" s="1188" t="n">
        <f t="shared" ref="G40:G46" si="8">G39</f>
        <v>25</v>
      </c>
      <c r="H40" s="1188" t="n">
        <f t="shared" si="3"/>
        <v>10</v>
      </c>
      <c r="I40" s="1188" t="n">
        <f t="shared" si="4"/>
        <v>30</v>
      </c>
      <c r="J40" s="1188" t="n">
        <f t="shared" si="1"/>
        <v>40</v>
      </c>
      <c r="K40" s="1188" t="n">
        <f t="shared" si="5"/>
        <v>40</v>
      </c>
      <c r="L40" s="835" t="n">
        <f t="shared" si="7"/>
        <v>0</v>
      </c>
      <c r="M40" s="835" t="n">
        <f t="shared" si="7"/>
        <v>0</v>
      </c>
      <c r="N40" s="833"/>
      <c r="O40" s="833"/>
      <c r="P40" s="833"/>
      <c r="Q40" s="833"/>
      <c r="R40" s="833"/>
      <c r="S40" s="833"/>
      <c r="T40" s="833"/>
      <c r="U40" s="833"/>
      <c r="V40" s="833"/>
    </row>
    <row r="41">
      <c r="A41" s="1186" t="n">
        <f t="shared" si="6"/>
        <v>45208</v>
      </c>
      <c r="B41" t="n">
        <v>93</v>
      </c>
      <c r="D41" t="n">
        <f t="shared" si="2"/>
        <v>53.142857142857146</v>
      </c>
      <c r="F41" s="1187" t="s">
        <v>1163</v>
      </c>
      <c r="G41" s="1188" t="n">
        <f t="shared" si="8"/>
        <v>25</v>
      </c>
      <c r="H41" s="1188" t="n">
        <f t="shared" si="3"/>
        <v>10</v>
      </c>
      <c r="I41" s="1188" t="n">
        <f t="shared" si="4"/>
        <v>30</v>
      </c>
      <c r="J41" s="1188" t="n">
        <f t="shared" si="1"/>
        <v>40</v>
      </c>
      <c r="K41" s="1188" t="n">
        <f t="shared" si="5"/>
        <v>40</v>
      </c>
      <c r="L41" s="835" t="n">
        <f t="shared" si="7"/>
        <v>0</v>
      </c>
      <c r="M41" s="835" t="n">
        <f t="shared" si="7"/>
        <v>0</v>
      </c>
      <c r="N41" s="833"/>
      <c r="O41" s="833"/>
      <c r="P41" s="833"/>
      <c r="Q41" s="833"/>
      <c r="R41" s="833"/>
      <c r="S41" s="833"/>
      <c r="T41" s="833"/>
      <c r="U41" s="833"/>
      <c r="V41" s="833"/>
    </row>
    <row r="42">
      <c r="A42" s="1186" t="n">
        <f t="shared" si="6"/>
        <v>45239</v>
      </c>
      <c r="B42" t="n">
        <v>84</v>
      </c>
      <c r="D42" t="n">
        <f t="shared" si="2"/>
        <v>48</v>
      </c>
      <c r="F42" s="1187" t="s">
        <v>1164</v>
      </c>
      <c r="G42" s="1188" t="n">
        <f t="shared" si="8"/>
        <v>25</v>
      </c>
      <c r="H42" s="1188" t="n">
        <f t="shared" si="3"/>
        <v>10</v>
      </c>
      <c r="I42" s="1188" t="n">
        <f t="shared" si="4"/>
        <v>30</v>
      </c>
      <c r="J42" s="1188" t="n">
        <f t="shared" si="1"/>
        <v>40</v>
      </c>
      <c r="K42" s="1188" t="n">
        <f t="shared" si="5"/>
        <v>40</v>
      </c>
      <c r="L42" s="835" t="n">
        <f t="shared" si="7"/>
        <v>0</v>
      </c>
      <c r="M42" s="835" t="n">
        <f t="shared" si="7"/>
        <v>0</v>
      </c>
      <c r="N42" s="833"/>
      <c r="O42" s="833"/>
      <c r="P42" s="833"/>
      <c r="Q42" s="833"/>
      <c r="R42" s="833"/>
      <c r="S42" s="833"/>
      <c r="T42" s="833"/>
      <c r="U42" s="833"/>
      <c r="V42" s="833"/>
    </row>
    <row r="43">
      <c r="A43" s="1186" t="n">
        <f t="shared" si="6"/>
        <v>45270</v>
      </c>
      <c r="B43" t="n">
        <v>85</v>
      </c>
      <c r="D43" t="n">
        <f t="shared" si="2"/>
        <v>48.571428571428569</v>
      </c>
      <c r="F43" s="1187" t="s">
        <v>1165</v>
      </c>
      <c r="G43" s="1188" t="n">
        <f t="shared" si="8"/>
        <v>25</v>
      </c>
      <c r="H43" s="1188" t="n">
        <f t="shared" si="3"/>
        <v>10</v>
      </c>
      <c r="I43" s="1188" t="n">
        <f t="shared" si="4"/>
        <v>30</v>
      </c>
      <c r="J43" s="1188" t="n">
        <f t="shared" si="1"/>
        <v>40</v>
      </c>
      <c r="K43" s="1188" t="n">
        <f t="shared" si="5"/>
        <v>40</v>
      </c>
      <c r="L43" s="835" t="n">
        <f t="shared" si="7"/>
        <v>0</v>
      </c>
      <c r="M43" s="835" t="n">
        <f t="shared" si="7"/>
        <v>0</v>
      </c>
      <c r="N43" s="833"/>
      <c r="O43" s="833"/>
      <c r="P43" s="833"/>
      <c r="Q43" s="833"/>
      <c r="R43" s="833"/>
      <c r="S43" s="833"/>
      <c r="T43" s="833"/>
      <c r="U43" s="833"/>
      <c r="V43" s="833"/>
    </row>
    <row r="44">
      <c r="A44" s="1186" t="n">
        <f t="shared" si="6"/>
        <v>45301</v>
      </c>
      <c r="B44" t="n">
        <v>100</v>
      </c>
      <c r="D44" t="n">
        <f t="shared" si="2"/>
        <v>57.142857142857146</v>
      </c>
      <c r="F44" s="1187" t="s">
        <v>1166</v>
      </c>
      <c r="G44" s="1188" t="n">
        <f t="shared" si="8"/>
        <v>25</v>
      </c>
      <c r="H44" s="1188" t="n">
        <f t="shared" si="3"/>
        <v>10</v>
      </c>
      <c r="I44" s="1188" t="n">
        <f t="shared" si="4"/>
        <v>30</v>
      </c>
      <c r="J44" s="1188" t="n">
        <f t="shared" si="1"/>
        <v>40</v>
      </c>
      <c r="K44" s="1188" t="n">
        <f t="shared" si="5"/>
        <v>40</v>
      </c>
      <c r="L44" s="835" t="n">
        <f t="shared" si="7"/>
        <v>0</v>
      </c>
      <c r="M44" s="835" t="n">
        <f t="shared" si="7"/>
        <v>0</v>
      </c>
      <c r="N44" s="833"/>
      <c r="O44" s="833"/>
      <c r="P44" s="833"/>
      <c r="Q44" s="833"/>
      <c r="R44" s="833"/>
      <c r="S44" s="833"/>
      <c r="T44" s="833"/>
      <c r="U44" s="833"/>
      <c r="V44" s="833"/>
    </row>
    <row r="45">
      <c r="A45" s="1186" t="n">
        <f t="shared" si="6"/>
        <v>45332</v>
      </c>
      <c r="B45" t="n">
        <v>100</v>
      </c>
      <c r="D45" t="n">
        <f t="shared" si="2"/>
        <v>57.142857142857146</v>
      </c>
      <c r="F45" s="1187" t="s">
        <v>1167</v>
      </c>
      <c r="G45" s="1188" t="n">
        <f t="shared" si="8"/>
        <v>25</v>
      </c>
      <c r="H45" s="1188" t="n">
        <f t="shared" si="3"/>
        <v>10</v>
      </c>
      <c r="I45" s="1188" t="n">
        <f t="shared" si="4"/>
        <v>30</v>
      </c>
      <c r="J45" s="1188" t="n">
        <f t="shared" si="1"/>
        <v>40</v>
      </c>
      <c r="K45" s="1188" t="n">
        <f t="shared" si="5"/>
        <v>40</v>
      </c>
      <c r="L45" s="835" t="n">
        <f t="shared" si="7"/>
        <v>0</v>
      </c>
      <c r="M45" s="835" t="n">
        <f t="shared" si="7"/>
        <v>0</v>
      </c>
      <c r="N45" s="833"/>
      <c r="O45" s="833"/>
      <c r="P45" s="833"/>
      <c r="Q45" s="833"/>
      <c r="R45" s="833"/>
      <c r="S45" s="833"/>
      <c r="T45" s="833"/>
      <c r="U45" s="833"/>
      <c r="V45" s="833"/>
    </row>
    <row r="46">
      <c r="A46" s="1186" t="n">
        <f t="shared" si="6"/>
        <v>45363</v>
      </c>
      <c r="B46" t="n">
        <f t="shared" ref="B46:B50" si="9">B45</f>
        <v>100</v>
      </c>
      <c r="D46" t="n">
        <f t="shared" si="2"/>
        <v>57.142857142857146</v>
      </c>
      <c r="F46" s="1187" t="s">
        <v>1168</v>
      </c>
      <c r="G46" s="1188" t="n">
        <f t="shared" si="8"/>
        <v>25</v>
      </c>
      <c r="H46" s="1188" t="n">
        <f t="shared" si="3"/>
        <v>10</v>
      </c>
      <c r="I46" s="1188" t="n">
        <f t="shared" si="4"/>
        <v>30</v>
      </c>
      <c r="J46" s="1188" t="n">
        <f t="shared" si="1"/>
        <v>40</v>
      </c>
      <c r="K46" s="1188" t="n">
        <f t="shared" si="5"/>
        <v>40</v>
      </c>
      <c r="L46" s="835" t="n">
        <f t="shared" si="7"/>
        <v>0</v>
      </c>
      <c r="M46" s="835" t="n">
        <f t="shared" si="7"/>
        <v>0</v>
      </c>
      <c r="N46" s="833"/>
      <c r="O46" s="833"/>
      <c r="P46" s="833"/>
      <c r="Q46" s="833"/>
      <c r="R46" s="833"/>
      <c r="S46" s="833"/>
      <c r="T46" s="833"/>
      <c r="U46" s="833"/>
      <c r="V46" s="833"/>
    </row>
    <row r="47">
      <c r="A47" s="1186" t="n">
        <f t="shared" si="6"/>
        <v>45394</v>
      </c>
      <c r="B47" t="n">
        <f t="shared" si="9"/>
        <v>100</v>
      </c>
      <c r="D47" t="n">
        <f t="shared" si="2"/>
        <v>57.142857142857146</v>
      </c>
      <c r="F47" s="1183"/>
      <c r="G47" s="1188"/>
      <c r="H47" s="1183"/>
      <c r="I47" s="1183"/>
      <c r="J47" s="1188" t="n">
        <f>SUM(J27:J46)</f>
        <v>1007.6190476190477</v>
      </c>
      <c r="K47" s="1188" t="n">
        <f>SUM(K27:K46)</f>
        <v>1007.6761904761905</v>
      </c>
      <c r="L47" s="835" t="n">
        <f t="shared" si="7"/>
        <v>967.61904761904771</v>
      </c>
      <c r="M47" s="835" t="n">
        <f t="shared" si="7"/>
        <v>967.67619047619053</v>
      </c>
      <c r="N47" s="833"/>
      <c r="O47" s="833"/>
      <c r="P47" s="833"/>
      <c r="Q47" s="833"/>
      <c r="R47" s="833"/>
      <c r="S47" s="833"/>
      <c r="T47" s="833"/>
      <c r="U47" s="833"/>
      <c r="V47" s="833"/>
    </row>
    <row r="48">
      <c r="A48" s="1186" t="n">
        <f t="shared" si="6"/>
        <v>45425</v>
      </c>
      <c r="B48" t="n">
        <f t="shared" si="9"/>
        <v>100</v>
      </c>
      <c r="D48" t="n">
        <f t="shared" si="2"/>
        <v>57.142857142857146</v>
      </c>
      <c r="G48" s="162"/>
      <c r="H48" s="162"/>
      <c r="I48" s="162"/>
      <c r="K48" s="162" t="s">
        <v>323</v>
      </c>
      <c r="L48" s="833"/>
      <c r="M48" s="833"/>
      <c r="N48" s="833"/>
      <c r="O48" s="833"/>
      <c r="P48" s="833"/>
      <c r="Q48" s="833"/>
      <c r="R48" s="833"/>
      <c r="S48" s="833"/>
      <c r="T48" s="833"/>
      <c r="U48" s="833"/>
      <c r="V48" s="833"/>
    </row>
    <row r="49">
      <c r="A49" s="1186" t="n">
        <f t="shared" si="6"/>
        <v>45456</v>
      </c>
      <c r="B49" t="n">
        <f t="shared" si="9"/>
        <v>100</v>
      </c>
      <c r="D49" t="n">
        <f t="shared" si="2"/>
        <v>57.142857142857146</v>
      </c>
      <c r="G49" s="162"/>
      <c r="K49" s="162"/>
      <c r="L49" s="833"/>
      <c r="M49" s="833"/>
      <c r="N49" s="833"/>
      <c r="O49" s="833"/>
      <c r="P49" s="833"/>
      <c r="Q49" s="833"/>
      <c r="R49" s="833"/>
      <c r="S49" s="833"/>
      <c r="T49" s="833"/>
      <c r="U49" s="833"/>
      <c r="V49" s="833"/>
    </row>
    <row r="50">
      <c r="A50" s="1186" t="n">
        <f t="shared" si="6"/>
        <v>45487</v>
      </c>
      <c r="B50" t="n">
        <f t="shared" si="9"/>
        <v>100</v>
      </c>
      <c r="D50" t="n">
        <f t="shared" si="2"/>
        <v>57.142857142857146</v>
      </c>
      <c r="G50" s="162"/>
      <c r="K50" s="162"/>
      <c r="L50" s="833"/>
      <c r="M50" s="833"/>
      <c r="N50" s="833"/>
      <c r="O50" s="833"/>
      <c r="P50" s="833"/>
      <c r="Q50" s="833"/>
      <c r="R50" s="833"/>
      <c r="S50" s="833"/>
      <c r="T50" s="833"/>
      <c r="U50" s="833"/>
      <c r="V50" s="833"/>
    </row>
    <row r="51">
      <c r="A51" s="1186" t="n">
        <f t="shared" si="6"/>
        <v>45518</v>
      </c>
      <c r="B51" t="n">
        <v>85</v>
      </c>
      <c r="D51" t="n">
        <f t="shared" si="2"/>
        <v>48.571428571428569</v>
      </c>
      <c r="G51" s="162"/>
      <c r="K51" s="162"/>
      <c r="L51" s="833"/>
      <c r="M51" s="833"/>
      <c r="N51" s="833"/>
      <c r="O51" s="833"/>
      <c r="P51" s="833"/>
      <c r="Q51" s="833"/>
      <c r="R51" s="833"/>
      <c r="S51" s="833"/>
      <c r="T51" s="833"/>
      <c r="U51" s="833"/>
      <c r="V51" s="833"/>
    </row>
    <row r="52">
      <c r="A52" s="1186" t="n">
        <f t="shared" si="6"/>
        <v>45549</v>
      </c>
      <c r="B52" t="n">
        <v>83</v>
      </c>
      <c r="D52" t="n">
        <f t="shared" si="2"/>
        <v>47.428571428571431</v>
      </c>
      <c r="G52" s="162"/>
      <c r="K52" s="162"/>
      <c r="L52" s="833"/>
      <c r="M52" s="833"/>
      <c r="N52" s="833"/>
      <c r="O52" s="833"/>
      <c r="P52" s="833"/>
      <c r="Q52" s="833"/>
      <c r="R52" s="833"/>
      <c r="S52" s="833"/>
      <c r="T52" s="833"/>
      <c r="U52" s="833"/>
      <c r="V52" s="833"/>
    </row>
    <row r="53">
      <c r="A53" s="1186" t="n">
        <f t="shared" si="6"/>
        <v>45580</v>
      </c>
      <c r="B53" t="n">
        <v>81</v>
      </c>
      <c r="D53" t="n">
        <f t="shared" si="2"/>
        <v>46.285714285714285</v>
      </c>
      <c r="G53" s="162"/>
      <c r="K53" s="162"/>
      <c r="L53" s="833"/>
      <c r="M53" s="833"/>
      <c r="N53" s="833"/>
      <c r="O53" s="833"/>
      <c r="P53" s="833"/>
      <c r="Q53" s="833"/>
      <c r="R53" s="833"/>
      <c r="S53" s="833"/>
      <c r="T53" s="833"/>
      <c r="U53" s="833"/>
      <c r="V53" s="833"/>
    </row>
    <row r="54">
      <c r="A54" s="1186" t="n">
        <f t="shared" si="6"/>
        <v>45611</v>
      </c>
      <c r="B54" t="n">
        <v>79</v>
      </c>
      <c r="D54" t="n">
        <f t="shared" si="2"/>
        <v>45.142857142857146</v>
      </c>
      <c r="G54" s="162"/>
      <c r="K54" s="162"/>
      <c r="L54" s="833"/>
      <c r="M54" s="833"/>
      <c r="N54" s="833"/>
      <c r="O54" s="833"/>
      <c r="P54" s="833"/>
      <c r="Q54" s="833"/>
      <c r="R54" s="833"/>
      <c r="S54" s="833"/>
      <c r="T54" s="833"/>
      <c r="U54" s="833"/>
      <c r="V54" s="833"/>
    </row>
    <row r="55">
      <c r="A55" s="1186" t="n">
        <f t="shared" si="6"/>
        <v>45642</v>
      </c>
      <c r="B55" t="n">
        <v>77</v>
      </c>
      <c r="D55" t="n">
        <f t="shared" si="2"/>
        <v>44</v>
      </c>
      <c r="G55" s="162"/>
      <c r="K55" s="162"/>
      <c r="L55" s="833"/>
      <c r="M55" s="833"/>
      <c r="N55" s="833"/>
      <c r="O55" s="833"/>
      <c r="P55" s="833"/>
      <c r="Q55" s="833"/>
      <c r="R55" s="833"/>
      <c r="S55" s="833"/>
      <c r="T55" s="833"/>
      <c r="U55" s="833"/>
      <c r="V55" s="833"/>
    </row>
    <row r="56">
      <c r="A56" s="1186" t="n">
        <f t="shared" si="6"/>
        <v>45673</v>
      </c>
      <c r="B56" t="n">
        <v>50</v>
      </c>
      <c r="D56" t="n">
        <f t="shared" si="2"/>
        <v>28.571428571428573</v>
      </c>
      <c r="G56" s="162"/>
      <c r="K56" s="162"/>
      <c r="L56" s="833"/>
      <c r="M56" s="833"/>
      <c r="N56" s="833"/>
      <c r="O56" s="833"/>
      <c r="P56" s="833"/>
      <c r="Q56" s="833"/>
      <c r="R56" s="833"/>
      <c r="S56" s="833"/>
      <c r="T56" s="833"/>
      <c r="U56" s="833"/>
      <c r="V56" s="833"/>
    </row>
    <row r="57">
      <c r="A57" s="1186" t="n">
        <f t="shared" si="6"/>
        <v>45704</v>
      </c>
      <c r="B57" t="n">
        <v>44</v>
      </c>
      <c r="D57" t="n">
        <f t="shared" si="2"/>
        <v>25.142857142857142</v>
      </c>
      <c r="G57" s="162"/>
      <c r="K57" s="162"/>
      <c r="L57" s="833"/>
      <c r="M57" s="833"/>
      <c r="N57" s="833"/>
      <c r="O57" s="833"/>
      <c r="P57" s="833"/>
      <c r="Q57" s="833"/>
      <c r="R57" s="833"/>
      <c r="S57" s="833"/>
      <c r="T57" s="833"/>
      <c r="U57" s="833"/>
      <c r="V57" s="833"/>
    </row>
    <row r="58">
      <c r="A58" s="1186" t="n">
        <f t="shared" si="6"/>
        <v>45735</v>
      </c>
      <c r="B58" t="n">
        <v>36</v>
      </c>
      <c r="D58" t="n">
        <f t="shared" si="2"/>
        <v>20.571428571428573</v>
      </c>
      <c r="G58" s="162"/>
      <c r="K58" s="162"/>
      <c r="L58" s="833"/>
      <c r="M58" s="833"/>
      <c r="N58" s="833"/>
      <c r="O58" s="833"/>
      <c r="P58" s="833"/>
      <c r="Q58" s="833"/>
      <c r="R58" s="833"/>
      <c r="S58" s="833"/>
      <c r="T58" s="833"/>
      <c r="U58" s="833"/>
      <c r="V58" s="833"/>
    </row>
    <row r="59">
      <c r="A59" s="1186" t="n">
        <f t="shared" si="6"/>
        <v>45766</v>
      </c>
      <c r="B59" t="n">
        <v>26</v>
      </c>
      <c r="D59" t="n">
        <f t="shared" si="2"/>
        <v>14.857142857142858</v>
      </c>
      <c r="G59" s="162"/>
      <c r="K59" s="162"/>
      <c r="L59" s="833"/>
      <c r="M59" s="833"/>
      <c r="N59" s="833"/>
      <c r="O59" s="833"/>
      <c r="P59" s="833"/>
      <c r="Q59" s="833"/>
      <c r="R59" s="833"/>
      <c r="S59" s="833"/>
      <c r="T59" s="833"/>
      <c r="U59" s="833"/>
      <c r="V59" s="833"/>
    </row>
    <row r="60">
      <c r="A60" s="1186" t="n">
        <f t="shared" si="6"/>
        <v>45797</v>
      </c>
      <c r="B60" t="n">
        <v>25</v>
      </c>
      <c r="D60" t="n">
        <f t="shared" si="2"/>
        <v>14.285714285714286</v>
      </c>
      <c r="G60" s="162"/>
      <c r="K60" s="162"/>
      <c r="L60" s="833"/>
      <c r="M60" s="833"/>
      <c r="N60" s="833"/>
      <c r="O60" s="833"/>
      <c r="P60" s="833"/>
      <c r="Q60" s="833"/>
      <c r="R60" s="833"/>
      <c r="S60" s="833"/>
      <c r="T60" s="833"/>
      <c r="U60" s="833"/>
      <c r="V60" s="833"/>
    </row>
    <row r="61">
      <c r="A61" s="1186" t="n">
        <f t="shared" si="6"/>
        <v>45828</v>
      </c>
      <c r="B61" t="n">
        <v>24</v>
      </c>
      <c r="D61" t="n">
        <f t="shared" si="2"/>
        <v>13.714285714285714</v>
      </c>
      <c r="G61" s="162"/>
      <c r="K61" s="162"/>
      <c r="L61" s="833"/>
      <c r="M61" s="833"/>
      <c r="N61" s="833"/>
      <c r="O61" s="833"/>
      <c r="P61" s="833"/>
      <c r="Q61" s="833"/>
      <c r="R61" s="833"/>
      <c r="S61" s="833"/>
      <c r="T61" s="833"/>
      <c r="U61" s="833"/>
      <c r="V61" s="833"/>
    </row>
    <row r="62">
      <c r="L62" s="833"/>
      <c r="M62" s="833"/>
      <c r="N62" s="833"/>
      <c r="O62" s="833"/>
      <c r="P62" s="833"/>
      <c r="Q62" s="833"/>
      <c r="R62" s="833"/>
      <c r="S62" s="833"/>
      <c r="T62" s="833"/>
      <c r="U62" s="833"/>
      <c r="V62" s="833"/>
    </row>
    <row r="63">
      <c r="L63" s="833"/>
      <c r="M63" s="833"/>
      <c r="N63" s="833"/>
      <c r="O63" s="833"/>
      <c r="P63" s="833"/>
      <c r="Q63" s="833"/>
      <c r="R63" s="833"/>
      <c r="S63" s="833"/>
      <c r="T63" s="833"/>
      <c r="U63" s="833"/>
      <c r="V63" s="833"/>
    </row>
    <row r="64">
      <c r="A64" t="s">
        <v>1962</v>
      </c>
      <c r="L64" s="833"/>
      <c r="M64" s="833"/>
      <c r="N64" s="833"/>
      <c r="O64" s="833"/>
      <c r="P64" s="833"/>
      <c r="Q64" s="833"/>
      <c r="R64" s="833"/>
      <c r="S64" s="833"/>
      <c r="T64" s="833"/>
      <c r="U64" s="833"/>
      <c r="V64" s="833"/>
    </row>
    <row r="65">
      <c r="L65" s="833"/>
      <c r="M65" s="833"/>
      <c r="N65" s="833"/>
      <c r="O65" s="833"/>
      <c r="P65" s="833"/>
      <c r="Q65" s="833"/>
      <c r="R65" s="833"/>
      <c r="S65" s="833"/>
      <c r="T65" s="833"/>
      <c r="U65" s="833"/>
      <c r="V65" s="833"/>
    </row>
    <row r="66" ht="333.5" customHeight="1">
      <c r="A66" t="s">
        <v>1963</v>
      </c>
      <c r="B66" s="34" t="s">
        <v>1964</v>
      </c>
      <c r="C66" s="1095" t="s">
        <v>1965</v>
      </c>
      <c r="D66" s="34"/>
      <c r="L66" s="833"/>
      <c r="M66" s="833"/>
      <c r="N66" s="833"/>
      <c r="O66" s="833"/>
      <c r="P66" s="833"/>
      <c r="Q66" s="833"/>
      <c r="R66" s="833"/>
      <c r="S66" s="833"/>
      <c r="T66" s="833"/>
      <c r="U66" s="833"/>
      <c r="V66" s="833"/>
    </row>
    <row r="67">
      <c r="L67" s="833"/>
      <c r="M67" s="833"/>
      <c r="N67" s="833"/>
      <c r="O67" s="833"/>
      <c r="P67" s="833"/>
      <c r="Q67" s="833"/>
      <c r="R67" s="833"/>
      <c r="S67" s="833"/>
      <c r="T67" s="833"/>
      <c r="U67" s="833"/>
      <c r="V67" s="833"/>
    </row>
    <row r="68">
      <c r="A68" t="s">
        <v>1966</v>
      </c>
      <c r="C68" s="1189"/>
      <c r="L68" s="833"/>
      <c r="M68" s="833"/>
      <c r="N68" s="833"/>
      <c r="O68" s="833"/>
      <c r="P68" s="833"/>
      <c r="Q68" s="833"/>
      <c r="R68" s="833"/>
      <c r="S68" s="833"/>
      <c r="T68" s="833"/>
      <c r="U68" s="833"/>
      <c r="V68" s="833"/>
    </row>
    <row r="69">
      <c r="A69" t="s">
        <v>1967</v>
      </c>
      <c r="B69" t="s">
        <v>1963</v>
      </c>
      <c r="C69" s="1189" t="s">
        <v>1968</v>
      </c>
      <c r="D69" s="1189" t="s">
        <v>1969</v>
      </c>
      <c r="L69" s="833"/>
      <c r="M69" s="833"/>
      <c r="N69" s="833"/>
      <c r="O69" s="833"/>
      <c r="P69" s="833"/>
      <c r="Q69" s="833"/>
      <c r="R69" s="833"/>
      <c r="S69" s="833"/>
      <c r="T69" s="833"/>
      <c r="U69" s="833"/>
      <c r="V69" s="833"/>
    </row>
    <row r="70">
      <c r="A70" s="1190" t="n">
        <v>44562</v>
      </c>
      <c r="B70" s="305" t="n">
        <v>58.637</v>
      </c>
      <c r="C70" s="1191" t="n">
        <v>87.938999999999993</v>
      </c>
      <c r="D70" t="n">
        <f>C70/B70</f>
        <v>1.4997186077050326</v>
      </c>
      <c r="L70" s="833"/>
      <c r="M70" s="833"/>
      <c r="N70" s="833"/>
      <c r="O70" s="833"/>
      <c r="P70" s="833"/>
      <c r="Q70" s="833"/>
      <c r="R70" s="833"/>
      <c r="S70" s="833"/>
      <c r="T70" s="833"/>
      <c r="U70" s="833"/>
      <c r="V70" s="833"/>
    </row>
    <row r="71">
      <c r="A71" s="1190" t="n">
        <v>44652</v>
      </c>
      <c r="B71" s="305" t="n">
        <v>56.826000000000001</v>
      </c>
      <c r="C71" s="1191" t="n">
        <v>90.418999999999997</v>
      </c>
      <c r="D71" t="n">
        <f t="shared" ref="D71:D75" si="10">C71/B71</f>
        <v>1.5911554570091155</v>
      </c>
      <c r="L71" s="833"/>
      <c r="M71" s="833"/>
      <c r="N71" s="833"/>
      <c r="O71" s="833"/>
      <c r="P71" s="833"/>
      <c r="Q71" s="833"/>
      <c r="R71" s="833"/>
      <c r="S71" s="833"/>
      <c r="T71" s="833"/>
      <c r="U71" s="833"/>
      <c r="V71" s="833"/>
    </row>
    <row r="72">
      <c r="A72" s="1190" t="n">
        <v>44743</v>
      </c>
      <c r="B72" s="305" t="n">
        <v>59.756999999999998</v>
      </c>
      <c r="C72" s="1191" t="n">
        <v>101.727</v>
      </c>
      <c r="D72" t="n">
        <f t="shared" si="10"/>
        <v>1.7023444952055828</v>
      </c>
      <c r="L72" s="833"/>
      <c r="M72" s="833"/>
      <c r="N72" s="833"/>
      <c r="O72" s="833"/>
      <c r="P72" s="833"/>
      <c r="Q72" s="833"/>
      <c r="R72" s="833"/>
      <c r="S72" s="833"/>
      <c r="T72" s="833"/>
      <c r="U72" s="833"/>
      <c r="V72" s="833"/>
    </row>
    <row r="73">
      <c r="A73" s="1190" t="n">
        <v>44835</v>
      </c>
      <c r="B73" s="305" t="n">
        <v>64.33</v>
      </c>
      <c r="C73" s="1191" t="n">
        <v>112.18300000000001</v>
      </c>
      <c r="D73" t="n">
        <f t="shared" si="10"/>
        <v>1.7438675579045548</v>
      </c>
      <c r="L73" s="833"/>
      <c r="M73" s="833"/>
      <c r="N73" s="833"/>
      <c r="O73" s="833"/>
      <c r="P73" s="833"/>
      <c r="Q73" s="833"/>
      <c r="R73" s="833"/>
      <c r="S73" s="833"/>
      <c r="T73" s="833"/>
      <c r="U73" s="833"/>
      <c r="V73" s="833"/>
    </row>
    <row r="74">
      <c r="A74" s="1190" t="n">
        <v>44927</v>
      </c>
      <c r="B74" s="305" t="n">
        <v>74.295000000000002</v>
      </c>
      <c r="C74" s="1191" t="n">
        <v>131.22999999999999</v>
      </c>
      <c r="D74" t="n">
        <f t="shared" si="10"/>
        <v>1.7663369001951676</v>
      </c>
      <c r="L74" s="833"/>
      <c r="M74" s="833"/>
      <c r="N74" s="833"/>
      <c r="O74" s="833"/>
      <c r="P74" s="833"/>
      <c r="Q74" s="833"/>
      <c r="R74" s="833"/>
      <c r="S74" s="833"/>
      <c r="T74" s="833"/>
      <c r="U74" s="833"/>
      <c r="V74" s="833"/>
    </row>
    <row r="75">
      <c r="A75" s="1190" t="n">
        <v>45017</v>
      </c>
      <c r="B75" s="305" t="n">
        <v>87.679000000000002</v>
      </c>
      <c r="C75" s="1191" t="n">
        <v>153.18799999999999</v>
      </c>
      <c r="D75" t="n">
        <f t="shared" si="10"/>
        <v>1.7471458387983438</v>
      </c>
      <c r="L75" s="833"/>
      <c r="M75" s="833"/>
      <c r="N75" s="833"/>
      <c r="O75" s="833"/>
      <c r="P75" s="833"/>
      <c r="Q75" s="833"/>
      <c r="R75" s="833"/>
      <c r="S75" s="833"/>
      <c r="T75" s="833"/>
      <c r="U75" s="833"/>
      <c r="V75" s="833"/>
    </row>
    <row r="76">
      <c r="A76" s="833"/>
      <c r="B76" s="833"/>
      <c r="C76" s="833"/>
      <c r="D76" s="833"/>
      <c r="E76" s="833"/>
      <c r="F76" s="833"/>
      <c r="G76" s="833"/>
      <c r="H76" s="833"/>
      <c r="I76" s="833"/>
      <c r="J76" s="833"/>
      <c r="K76" s="833"/>
      <c r="L76" s="833"/>
      <c r="M76" s="833"/>
      <c r="N76" s="833"/>
      <c r="O76" s="833"/>
      <c r="P76" s="833"/>
      <c r="Q76" s="833"/>
      <c r="R76" s="833"/>
      <c r="S76" s="833"/>
      <c r="T76" s="833"/>
      <c r="U76" s="833"/>
      <c r="V76" s="833"/>
    </row>
  </sheetData>
  <mergeCells count="1">
    <mergeCell ref="B23:D23"/>
  </mergeCells>
  <pageMargins left="0.7" right="0.7" top="0.75" bottom="0.75" header="0.3" footer="0.3"/>
  <pageSetup orientation="portrait"/>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zoomScale="67" workbookViewId="0">
      <selection activeCell="A38" sqref="A38:P42"/>
    </sheetView>
  </sheetViews>
  <sheetFormatPr defaultRowHeight="15.0" baseColWidth="10"/>
  <cols>
    <col min="3" max="3" width="33.81640625" hidden="0" customWidth="1"/>
  </cols>
  <sheetData>
    <row r="3">
      <c r="A3" s="876" t="s">
        <v>525</v>
      </c>
      <c r="B3" s="261"/>
    </row>
    <row r="4">
      <c r="A4" s="1197" t="s">
        <v>526</v>
      </c>
      <c r="B4" s="1198"/>
      <c r="C4" s="1198"/>
    </row>
    <row r="7">
      <c r="A7" s="1205" t="s">
        <v>527</v>
      </c>
      <c r="B7" s="1206"/>
      <c r="C7" s="1206"/>
      <c r="D7" s="1206"/>
      <c r="E7" s="1206"/>
      <c r="F7" s="1206"/>
      <c r="G7" s="1206"/>
      <c r="H7" s="1206"/>
      <c r="I7" s="1206"/>
      <c r="J7" s="1206"/>
      <c r="K7" s="1206"/>
      <c r="L7" s="1206"/>
      <c r="M7" s="1206"/>
      <c r="N7" s="1206"/>
      <c r="O7" s="1206"/>
      <c r="P7" s="1206"/>
    </row>
    <row r="8">
      <c r="A8" s="402" t="s">
        <v>528</v>
      </c>
      <c r="B8" s="402"/>
      <c r="C8" s="402"/>
      <c r="D8" s="1202"/>
      <c r="E8" s="402"/>
      <c r="F8" s="402"/>
      <c r="G8" s="402"/>
      <c r="H8" s="402"/>
      <c r="I8" s="402"/>
      <c r="J8" s="402"/>
      <c r="K8" s="402"/>
      <c r="L8" s="402"/>
      <c r="M8" s="402"/>
      <c r="N8" s="402"/>
      <c r="O8" s="402"/>
      <c r="P8" s="402"/>
    </row>
    <row r="9">
      <c r="A9" s="261"/>
      <c r="B9" s="261"/>
      <c r="C9" s="261"/>
      <c r="D9" s="761"/>
      <c r="E9" s="261"/>
      <c r="F9" s="261"/>
      <c r="G9" s="261"/>
      <c r="H9" s="261"/>
      <c r="I9" s="261"/>
      <c r="J9" s="261"/>
      <c r="K9" s="261"/>
      <c r="L9" s="261"/>
      <c r="M9" s="261"/>
      <c r="N9" s="261"/>
      <c r="O9" s="261"/>
      <c r="P9" s="261"/>
    </row>
    <row r="10">
      <c r="A10" s="261"/>
      <c r="B10" s="261"/>
      <c r="C10" s="261"/>
      <c r="D10" s="761"/>
      <c r="E10" s="261"/>
      <c r="F10" s="261"/>
      <c r="G10" s="261"/>
      <c r="H10" s="261"/>
      <c r="I10" s="261"/>
      <c r="J10" s="261"/>
      <c r="K10" s="261"/>
      <c r="L10" s="261"/>
      <c r="M10" s="261"/>
      <c r="N10" s="261"/>
      <c r="O10" s="640" t="s">
        <v>312</v>
      </c>
      <c r="P10" s="640"/>
    </row>
    <row r="11">
      <c r="A11" s="261"/>
      <c r="B11" s="261"/>
      <c r="C11" s="804"/>
      <c r="D11" s="291"/>
      <c r="E11" s="804"/>
      <c r="F11" s="804"/>
      <c r="G11" s="804"/>
      <c r="H11" s="804"/>
      <c r="I11" s="804"/>
      <c r="J11" s="804"/>
      <c r="K11" s="804"/>
      <c r="L11" s="804"/>
      <c r="M11" s="804"/>
      <c r="N11" s="804"/>
      <c r="O11" s="1201" t="s">
        <v>529</v>
      </c>
      <c r="P11" s="1201" t="s">
        <v>529</v>
      </c>
    </row>
    <row r="12">
      <c r="A12" s="402"/>
      <c r="B12" s="402"/>
      <c r="C12" s="402"/>
      <c r="D12" s="1202" t="n">
        <v>2020</v>
      </c>
      <c r="E12" s="1202" t="n">
        <v>2021</v>
      </c>
      <c r="F12" s="1202" t="n">
        <v>2022</v>
      </c>
      <c r="G12" s="1202" t="n">
        <v>2023</v>
      </c>
      <c r="H12" s="1202" t="n">
        <v>2024</v>
      </c>
      <c r="I12" s="1202" t="n">
        <v>2025</v>
      </c>
      <c r="J12" s="1202" t="n">
        <v>2026</v>
      </c>
      <c r="K12" s="1202" t="n">
        <v>2027</v>
      </c>
      <c r="L12" s="1202" t="n">
        <v>2028</v>
      </c>
      <c r="M12" s="1202" t="n">
        <v>2029</v>
      </c>
      <c r="N12" s="1202" t="n">
        <v>2030</v>
      </c>
      <c r="O12" s="932" t="n">
        <v>2025</v>
      </c>
      <c r="P12" s="932" t="n">
        <v>2030</v>
      </c>
    </row>
    <row r="13">
      <c r="A13" s="804" t="s">
        <v>530</v>
      </c>
      <c r="B13" s="804"/>
      <c r="C13" s="804"/>
      <c r="D13" s="707" t="n">
        <v>540.56299999999999</v>
      </c>
      <c r="E13" s="707" t="n">
        <v>0</v>
      </c>
      <c r="F13" s="707" t="n">
        <v>0</v>
      </c>
      <c r="G13" s="707" t="n">
        <v>0</v>
      </c>
      <c r="H13" s="707" t="n">
        <v>0</v>
      </c>
      <c r="I13" s="707" t="n">
        <v>0</v>
      </c>
      <c r="J13" s="707" t="n">
        <v>0</v>
      </c>
      <c r="K13" s="707" t="n">
        <v>0</v>
      </c>
      <c r="L13" s="707" t="n">
        <v>0</v>
      </c>
      <c r="M13" s="707" t="n">
        <v>0</v>
      </c>
      <c r="N13" s="707" t="n">
        <v>0</v>
      </c>
      <c r="O13" s="707" t="n">
        <v>0</v>
      </c>
      <c r="P13" s="707" t="n">
        <v>0</v>
      </c>
      <c r="Q13" t="s">
        <v>50</v>
      </c>
    </row>
    <row r="14">
      <c r="A14" s="261" t="s">
        <v>531</v>
      </c>
      <c r="B14" s="261"/>
      <c r="C14" s="261"/>
      <c r="D14" s="291"/>
      <c r="E14" s="804"/>
      <c r="F14" s="804"/>
      <c r="G14" s="804"/>
      <c r="H14" s="804"/>
      <c r="I14" s="804"/>
      <c r="J14" s="804"/>
      <c r="K14" s="804"/>
      <c r="L14" s="804"/>
      <c r="M14" s="804"/>
      <c r="N14" s="804"/>
      <c r="O14" s="804"/>
      <c r="P14" s="804"/>
      <c r="Q14" t="s">
        <v>532</v>
      </c>
    </row>
    <row r="15">
      <c r="A15" s="261"/>
      <c r="B15" s="261" t="s">
        <v>533</v>
      </c>
      <c r="C15" s="261"/>
      <c r="D15" s="291" t="n">
        <v>285.56</v>
      </c>
      <c r="E15" s="291" t="n">
        <v>5</v>
      </c>
      <c r="F15" s="291" t="n">
        <v>0</v>
      </c>
      <c r="G15" s="291" t="n">
        <v>0</v>
      </c>
      <c r="H15" s="291" t="n">
        <v>0</v>
      </c>
      <c r="I15" s="291" t="n">
        <v>0</v>
      </c>
      <c r="J15" s="291" t="n">
        <v>0</v>
      </c>
      <c r="K15" s="291" t="n">
        <v>0</v>
      </c>
      <c r="L15" s="291" t="n">
        <v>0</v>
      </c>
      <c r="M15" s="291" t="n">
        <v>0</v>
      </c>
      <c r="N15" s="291" t="n">
        <v>0</v>
      </c>
      <c r="O15" s="291" t="n">
        <v>5</v>
      </c>
      <c r="P15" s="291" t="n">
        <v>5</v>
      </c>
    </row>
    <row r="16">
      <c r="A16" s="804"/>
      <c r="B16" s="261" t="s">
        <v>534</v>
      </c>
      <c r="C16" s="804"/>
      <c r="D16" s="291" t="n">
        <v>67.209999999999994</v>
      </c>
      <c r="E16" s="291" t="n">
        <v>13.68</v>
      </c>
      <c r="F16" s="291" t="n">
        <v>0</v>
      </c>
      <c r="G16" s="291" t="n">
        <v>0</v>
      </c>
      <c r="H16" s="291" t="n">
        <v>0</v>
      </c>
      <c r="I16" s="291" t="n">
        <v>0</v>
      </c>
      <c r="J16" s="291" t="n">
        <v>0</v>
      </c>
      <c r="K16" s="291" t="n">
        <v>0</v>
      </c>
      <c r="L16" s="291" t="n">
        <v>0</v>
      </c>
      <c r="M16" s="291" t="n">
        <v>0</v>
      </c>
      <c r="N16" s="291" t="n">
        <v>0</v>
      </c>
      <c r="O16" s="291" t="n">
        <v>13.68</v>
      </c>
      <c r="P16" s="291" t="n">
        <v>13.68</v>
      </c>
    </row>
    <row r="17">
      <c r="A17" s="804"/>
      <c r="B17" s="261" t="s">
        <v>535</v>
      </c>
      <c r="C17" s="804"/>
      <c r="D17" s="291" t="n">
        <v>11.12</v>
      </c>
      <c r="E17" s="291" t="n">
        <v>47.8</v>
      </c>
      <c r="F17" s="291" t="n">
        <v>0</v>
      </c>
      <c r="G17" s="291" t="n">
        <v>0</v>
      </c>
      <c r="H17" s="291" t="n">
        <v>0</v>
      </c>
      <c r="I17" s="291" t="n">
        <v>0</v>
      </c>
      <c r="J17" s="291" t="n">
        <v>0</v>
      </c>
      <c r="K17" s="291" t="n">
        <v>0</v>
      </c>
      <c r="L17" s="291" t="n">
        <v>0</v>
      </c>
      <c r="M17" s="291" t="n">
        <v>0</v>
      </c>
      <c r="N17" s="291" t="n">
        <v>0</v>
      </c>
      <c r="O17" s="291" t="n">
        <v>47.8</v>
      </c>
      <c r="P17" s="291" t="n">
        <v>47.8</v>
      </c>
    </row>
    <row r="18">
      <c r="A18" s="804"/>
      <c r="B18" s="261" t="s">
        <v>536</v>
      </c>
      <c r="C18" s="804"/>
      <c r="D18" s="291" t="n">
        <v>6.2149999999999999</v>
      </c>
      <c r="E18" s="291" t="n">
        <v>5.0049999999999999</v>
      </c>
      <c r="F18" s="291" t="n">
        <v>0</v>
      </c>
      <c r="G18" s="291" t="n">
        <v>0</v>
      </c>
      <c r="H18" s="291" t="n">
        <v>0</v>
      </c>
      <c r="I18" s="291" t="n">
        <v>0</v>
      </c>
      <c r="J18" s="291" t="n">
        <v>0</v>
      </c>
      <c r="K18" s="291" t="n">
        <v>0</v>
      </c>
      <c r="L18" s="291" t="n">
        <v>0</v>
      </c>
      <c r="M18" s="291" t="n">
        <v>0</v>
      </c>
      <c r="N18" s="291" t="n">
        <v>0</v>
      </c>
      <c r="O18" s="291" t="n">
        <v>5.0049999999999999</v>
      </c>
      <c r="P18" s="291" t="n">
        <v>5.0049999999999999</v>
      </c>
    </row>
    <row r="19">
      <c r="A19" s="804"/>
      <c r="B19" s="261"/>
      <c r="C19" s="804"/>
      <c r="D19" s="291" t="s">
        <v>537</v>
      </c>
      <c r="E19" s="291" t="s">
        <v>537</v>
      </c>
      <c r="F19" s="291" t="s">
        <v>537</v>
      </c>
      <c r="G19" s="291" t="s">
        <v>537</v>
      </c>
      <c r="H19" s="291" t="s">
        <v>537</v>
      </c>
      <c r="I19" s="291" t="s">
        <v>537</v>
      </c>
      <c r="J19" s="291" t="s">
        <v>537</v>
      </c>
      <c r="K19" s="291" t="s">
        <v>537</v>
      </c>
      <c r="L19" s="291" t="s">
        <v>537</v>
      </c>
      <c r="M19" s="291" t="s">
        <v>537</v>
      </c>
      <c r="N19" s="291" t="s">
        <v>537</v>
      </c>
      <c r="O19" s="291" t="s">
        <v>537</v>
      </c>
      <c r="P19" s="291" t="s">
        <v>537</v>
      </c>
    </row>
    <row r="20">
      <c r="A20" s="804"/>
      <c r="B20" s="261"/>
      <c r="C20" s="804" t="s">
        <v>538</v>
      </c>
      <c r="D20" s="291" t="n">
        <v>370.10500000000002</v>
      </c>
      <c r="E20" s="291" t="n">
        <v>71.484999999999999</v>
      </c>
      <c r="F20" s="291" t="n">
        <v>0</v>
      </c>
      <c r="G20" s="291" t="n">
        <v>0</v>
      </c>
      <c r="H20" s="291" t="n">
        <v>0</v>
      </c>
      <c r="I20" s="291" t="n">
        <v>0</v>
      </c>
      <c r="J20" s="291" t="n">
        <v>0</v>
      </c>
      <c r="K20" s="291" t="n">
        <v>0</v>
      </c>
      <c r="L20" s="291" t="n">
        <v>0</v>
      </c>
      <c r="M20" s="291" t="n">
        <v>0</v>
      </c>
      <c r="N20" s="291" t="n">
        <v>0</v>
      </c>
      <c r="O20" s="291" t="n">
        <v>71.484999999999999</v>
      </c>
      <c r="P20" s="291" t="n">
        <v>71.484999999999999</v>
      </c>
    </row>
    <row r="21">
      <c r="A21" s="804"/>
      <c r="B21" s="261"/>
      <c r="C21" s="804"/>
      <c r="D21" s="291"/>
      <c r="E21" s="291"/>
      <c r="F21" s="291"/>
      <c r="G21" s="291"/>
      <c r="H21" s="291"/>
      <c r="I21" s="291"/>
      <c r="J21" s="291"/>
      <c r="K21" s="291"/>
      <c r="L21" s="291"/>
      <c r="M21" s="291"/>
      <c r="N21" s="291"/>
      <c r="O21" s="291"/>
      <c r="P21" s="291"/>
    </row>
    <row r="22" ht="17.149999999999999" customHeight="1">
      <c r="A22" s="804" t="s">
        <v>539</v>
      </c>
      <c r="B22" s="261"/>
      <c r="C22" s="804"/>
      <c r="D22" s="291" t="n">
        <v>271.98399999999998</v>
      </c>
      <c r="E22" s="291" t="n">
        <v>9.327</v>
      </c>
      <c r="F22" s="291" t="n">
        <v>0</v>
      </c>
      <c r="G22" s="291" t="n">
        <v>0</v>
      </c>
      <c r="H22" s="291" t="n">
        <v>0</v>
      </c>
      <c r="I22" s="291" t="n">
        <v>0</v>
      </c>
      <c r="J22" s="291" t="n">
        <v>0</v>
      </c>
      <c r="K22" s="291" t="n">
        <v>0</v>
      </c>
      <c r="L22" s="291" t="n">
        <v>0</v>
      </c>
      <c r="M22" s="291" t="n">
        <v>0</v>
      </c>
      <c r="N22" s="291" t="n">
        <v>0</v>
      </c>
      <c r="O22" s="291" t="n">
        <v>9.327</v>
      </c>
      <c r="P22" s="291" t="n">
        <v>9.327</v>
      </c>
      <c r="Q22" t="s">
        <v>540</v>
      </c>
    </row>
    <row r="23">
      <c r="A23" s="804" t="s">
        <v>149</v>
      </c>
      <c r="B23" s="261"/>
      <c r="C23" s="261"/>
      <c r="D23" s="291" t="n">
        <v>149.97300000000001</v>
      </c>
      <c r="E23" s="291" t="n">
        <v>2.5999999999999999E-2</v>
      </c>
      <c r="F23" s="291" t="n">
        <v>0</v>
      </c>
      <c r="G23" s="291" t="n">
        <v>0</v>
      </c>
      <c r="H23" s="291" t="n">
        <v>0</v>
      </c>
      <c r="I23" s="291" t="n">
        <v>0</v>
      </c>
      <c r="J23" s="291" t="n">
        <v>0</v>
      </c>
      <c r="K23" s="291" t="n">
        <v>0</v>
      </c>
      <c r="L23" s="291" t="n">
        <v>0</v>
      </c>
      <c r="M23" s="291" t="n">
        <v>0</v>
      </c>
      <c r="N23" s="291" t="n">
        <v>0</v>
      </c>
      <c r="O23" s="291" t="n">
        <v>2.5999999999999999E-2</v>
      </c>
      <c r="P23" s="291" t="n">
        <v>2.5999999999999999E-2</v>
      </c>
      <c r="Q23" t="s">
        <v>51</v>
      </c>
    </row>
    <row r="24">
      <c r="A24" s="804" t="s">
        <v>541</v>
      </c>
      <c r="B24" s="261"/>
      <c r="C24" s="261"/>
      <c r="D24" s="291" t="n">
        <v>135.41999999999999</v>
      </c>
      <c r="E24" s="291" t="n">
        <v>72.537999999999997</v>
      </c>
      <c r="F24" s="291" t="n">
        <v>10.331</v>
      </c>
      <c r="G24" s="291" t="n">
        <v>4.2670000000000003</v>
      </c>
      <c r="H24" s="291" t="n">
        <v>1.347</v>
      </c>
      <c r="I24" s="291" t="n">
        <v>0.67400000000000004</v>
      </c>
      <c r="J24" s="291" t="n">
        <v>0</v>
      </c>
      <c r="K24" s="291" t="n">
        <v>0</v>
      </c>
      <c r="L24" s="291" t="n">
        <v>0</v>
      </c>
      <c r="M24" s="291" t="n">
        <v>0</v>
      </c>
      <c r="N24" s="291" t="n">
        <v>0</v>
      </c>
      <c r="O24" s="291" t="n">
        <v>89.156999999999996</v>
      </c>
      <c r="P24" s="291" t="n">
        <v>89.156999999999996</v>
      </c>
      <c r="Q24" t="s">
        <v>542</v>
      </c>
    </row>
    <row r="25">
      <c r="A25" s="804" t="s">
        <v>543</v>
      </c>
      <c r="B25" s="261"/>
      <c r="C25" s="261"/>
      <c r="D25" s="291"/>
      <c r="E25" s="291"/>
      <c r="F25" s="291"/>
      <c r="G25" s="291"/>
      <c r="H25" s="291"/>
      <c r="I25" s="291"/>
      <c r="J25" s="291"/>
      <c r="K25" s="291"/>
      <c r="L25" s="291"/>
      <c r="M25" s="291"/>
      <c r="N25" s="291"/>
      <c r="O25" s="291"/>
      <c r="P25" s="291"/>
    </row>
    <row r="26">
      <c r="A26" s="804" t="s">
        <v>544</v>
      </c>
      <c r="B26" s="261"/>
      <c r="C26" s="261"/>
      <c r="D26" s="291" t="n">
        <v>40.831000000000003</v>
      </c>
      <c r="E26" s="291" t="n">
        <v>79.391999999999996</v>
      </c>
      <c r="F26" s="291" t="n">
        <v>47.442999999999998</v>
      </c>
      <c r="G26" s="291" t="n">
        <v>4.7220000000000004</v>
      </c>
      <c r="H26" s="291" t="n">
        <v>0</v>
      </c>
      <c r="I26" s="291" t="n">
        <v>0</v>
      </c>
      <c r="J26" s="291" t="n">
        <v>0</v>
      </c>
      <c r="K26" s="291" t="n">
        <v>0</v>
      </c>
      <c r="L26" s="291" t="n">
        <v>0</v>
      </c>
      <c r="M26" s="291" t="n">
        <v>0</v>
      </c>
      <c r="N26" s="291" t="n">
        <v>0</v>
      </c>
      <c r="O26" s="291" t="n">
        <v>131.55699999999999</v>
      </c>
      <c r="P26" s="291" t="n">
        <v>131.55699999999999</v>
      </c>
      <c r="Q26" t="s">
        <v>133</v>
      </c>
    </row>
    <row r="27">
      <c r="A27" s="804" t="s">
        <v>545</v>
      </c>
      <c r="B27" s="261"/>
      <c r="C27" s="261"/>
      <c r="D27" s="291" t="n">
        <v>58.054000000000002</v>
      </c>
      <c r="E27" s="291" t="n">
        <v>14.755000000000001</v>
      </c>
      <c r="F27" s="291" t="n">
        <v>3.4750000000000001</v>
      </c>
      <c r="G27" s="291" t="n">
        <v>3.9249999999999998</v>
      </c>
      <c r="H27" s="291" t="n">
        <v>4.375</v>
      </c>
      <c r="I27" s="291" t="n">
        <v>4.375</v>
      </c>
      <c r="J27" s="291" t="n">
        <v>4.5</v>
      </c>
      <c r="K27" s="291" t="n">
        <v>4.5</v>
      </c>
      <c r="L27" s="291" t="n">
        <v>4.5</v>
      </c>
      <c r="M27" s="291" t="n">
        <v>4.5</v>
      </c>
      <c r="N27" s="291" t="n">
        <v>4.5</v>
      </c>
      <c r="O27" s="291" t="n">
        <v>30.905000000000001</v>
      </c>
      <c r="P27" s="291" t="n">
        <v>53.405000000000001</v>
      </c>
    </row>
    <row r="28">
      <c r="A28" s="804" t="s">
        <v>546</v>
      </c>
      <c r="B28" s="261"/>
      <c r="C28" s="261"/>
      <c r="D28" s="291" t="n">
        <v>47.372999999999998</v>
      </c>
      <c r="E28" s="291" t="n">
        <v>-46.081000000000003</v>
      </c>
      <c r="F28" s="291" t="n">
        <v>0</v>
      </c>
      <c r="G28" s="291" t="n">
        <v>0</v>
      </c>
      <c r="H28" s="291" t="n">
        <v>0</v>
      </c>
      <c r="I28" s="291" t="n">
        <v>0</v>
      </c>
      <c r="J28" s="291" t="n">
        <v>0</v>
      </c>
      <c r="K28" s="291" t="n">
        <v>0</v>
      </c>
      <c r="L28" s="291" t="n">
        <v>0</v>
      </c>
      <c r="M28" s="291" t="n">
        <v>0</v>
      </c>
      <c r="N28" s="291" t="n">
        <v>0</v>
      </c>
      <c r="O28" s="291" t="n">
        <v>-46.081000000000003</v>
      </c>
      <c r="P28" s="291" t="n">
        <v>-46.081000000000003</v>
      </c>
      <c r="Q28" t="s">
        <v>55</v>
      </c>
    </row>
    <row r="29">
      <c r="A29" s="804" t="s">
        <v>547</v>
      </c>
      <c r="B29" s="261"/>
      <c r="C29" s="261"/>
      <c r="D29" s="291" t="n">
        <v>24.475000000000001</v>
      </c>
      <c r="E29" s="291" t="n">
        <v>32.784999999999997</v>
      </c>
      <c r="F29" s="291" t="n">
        <v>8.4600000000000009</v>
      </c>
      <c r="G29" s="291" t="n">
        <v>0</v>
      </c>
      <c r="H29" s="291" t="n">
        <v>0</v>
      </c>
      <c r="I29" s="291" t="n">
        <v>0</v>
      </c>
      <c r="J29" s="291" t="n">
        <v>0</v>
      </c>
      <c r="K29" s="291" t="n">
        <v>0</v>
      </c>
      <c r="L29" s="291" t="n">
        <v>0</v>
      </c>
      <c r="M29" s="291" t="n">
        <v>0</v>
      </c>
      <c r="N29" s="291" t="n">
        <v>0</v>
      </c>
      <c r="O29" s="291" t="n">
        <v>41.244999999999997</v>
      </c>
      <c r="P29" s="291" t="n">
        <v>41.244999999999997</v>
      </c>
      <c r="Q29" t="s">
        <v>548</v>
      </c>
    </row>
    <row r="30">
      <c r="A30" s="804" t="s">
        <v>549</v>
      </c>
      <c r="B30" s="261"/>
      <c r="C30" s="261"/>
      <c r="D30" s="291" t="n">
        <v>27.5</v>
      </c>
      <c r="E30" s="291" t="n">
        <v>0.86</v>
      </c>
      <c r="F30" s="291" t="n">
        <v>-0.22</v>
      </c>
      <c r="G30" s="291" t="n">
        <v>-0.49</v>
      </c>
      <c r="H30" s="291" t="n">
        <v>-0.56000000000000005</v>
      </c>
      <c r="I30" s="291" t="n">
        <v>-0.98</v>
      </c>
      <c r="J30" s="291" t="n">
        <v>-0.76</v>
      </c>
      <c r="K30" s="291" t="n">
        <v>-0.74</v>
      </c>
      <c r="L30" s="291" t="n">
        <v>-0.72</v>
      </c>
      <c r="M30" s="291" t="n">
        <v>-0.7</v>
      </c>
      <c r="N30" s="291" t="n">
        <v>-0.69</v>
      </c>
      <c r="O30" s="291" t="n">
        <v>-1.39</v>
      </c>
      <c r="P30" s="291" t="n">
        <v>-5</v>
      </c>
      <c r="Q30" t="s">
        <v>52</v>
      </c>
    </row>
    <row r="31">
      <c r="A31" s="804" t="s">
        <v>150</v>
      </c>
      <c r="B31" s="261"/>
      <c r="C31" s="261"/>
      <c r="D31" s="291" t="n">
        <v>11.407999999999999</v>
      </c>
      <c r="E31" s="291" t="n">
        <v>10.763</v>
      </c>
      <c r="F31" s="291" t="n">
        <v>5.7809999999999997</v>
      </c>
      <c r="G31" s="291" t="n">
        <v>0.92300000000000004</v>
      </c>
      <c r="H31" s="291" t="n">
        <v>0.52300000000000002</v>
      </c>
      <c r="I31" s="291" t="n">
        <v>0.43099999999999999</v>
      </c>
      <c r="J31" s="291" t="n">
        <v>0.246</v>
      </c>
      <c r="K31" s="291" t="n">
        <v>0</v>
      </c>
      <c r="L31" s="291" t="n">
        <v>0</v>
      </c>
      <c r="M31" s="291" t="n">
        <v>0</v>
      </c>
      <c r="N31" s="291" t="n">
        <v>0</v>
      </c>
      <c r="O31" s="291" t="n">
        <v>18.420999999999999</v>
      </c>
      <c r="P31" s="291" t="n">
        <v>18.667000000000002</v>
      </c>
      <c r="Q31" t="s">
        <v>550</v>
      </c>
    </row>
    <row r="32">
      <c r="A32" s="804" t="s">
        <v>551</v>
      </c>
      <c r="B32" s="261"/>
      <c r="C32" s="261"/>
      <c r="D32" s="291" t="n">
        <v>99.444000000000003</v>
      </c>
      <c r="E32" s="291" t="n">
        <v>61.634</v>
      </c>
      <c r="F32" s="291" t="n">
        <v>23.815000000000001</v>
      </c>
      <c r="G32" s="291" t="n">
        <v>7.35</v>
      </c>
      <c r="H32" s="291" t="n">
        <v>4.4029999999999996</v>
      </c>
      <c r="I32" s="291" t="n">
        <v>1.663</v>
      </c>
      <c r="J32" s="291" t="n">
        <v>0.74399999999999999</v>
      </c>
      <c r="K32" s="291" t="n">
        <v>0.65500000000000003</v>
      </c>
      <c r="L32" s="291" t="n">
        <v>0.68799999999999994</v>
      </c>
      <c r="M32" s="291" t="n">
        <v>10.603</v>
      </c>
      <c r="N32" s="291" t="n">
        <v>-35.328000000000003</v>
      </c>
      <c r="O32" s="291" t="n">
        <v>98.864999999999995</v>
      </c>
      <c r="P32" s="291" t="n">
        <v>76.227000000000004</v>
      </c>
      <c r="Q32" t="s">
        <v>552</v>
      </c>
    </row>
    <row r="33">
      <c r="A33" s="804"/>
      <c r="B33" s="261"/>
      <c r="C33" s="261"/>
      <c r="D33" s="291"/>
      <c r="E33" s="291"/>
      <c r="F33" s="291"/>
      <c r="G33" s="291"/>
      <c r="H33" s="291"/>
      <c r="I33" s="291"/>
      <c r="J33" s="291"/>
      <c r="K33" s="291"/>
      <c r="L33" s="291"/>
      <c r="M33" s="291"/>
      <c r="N33" s="291"/>
      <c r="O33" s="291"/>
      <c r="P33" s="291"/>
    </row>
    <row r="34">
      <c r="A34" s="1200"/>
      <c r="B34" s="1200"/>
      <c r="C34" s="1200" t="s">
        <v>312</v>
      </c>
      <c r="D34" s="1203" t="n">
        <v>1777.13</v>
      </c>
      <c r="E34" s="1203" t="n">
        <v>307.48399999999998</v>
      </c>
      <c r="F34" s="1203" t="n">
        <v>99.084999999999994</v>
      </c>
      <c r="G34" s="1203" t="n">
        <v>20.696999999999999</v>
      </c>
      <c r="H34" s="1203" t="n">
        <v>10.087999999999999</v>
      </c>
      <c r="I34" s="1203" t="n">
        <v>6.1630000000000003</v>
      </c>
      <c r="J34" s="1203" t="n">
        <v>4.7300000000000004</v>
      </c>
      <c r="K34" s="1203" t="n">
        <v>4.415</v>
      </c>
      <c r="L34" s="1203" t="n">
        <v>4.468</v>
      </c>
      <c r="M34" s="1203" t="n">
        <v>14.403</v>
      </c>
      <c r="N34" s="1203" t="n">
        <v>-31.518000000000001</v>
      </c>
      <c r="O34" s="1203" t="n">
        <v>443.517</v>
      </c>
      <c r="P34" s="1203" t="n">
        <v>440.01499999999999</v>
      </c>
    </row>
    <row r="35">
      <c r="A35" s="261"/>
      <c r="B35" s="261"/>
      <c r="C35" s="261"/>
      <c r="D35" s="1199"/>
      <c r="E35" s="545"/>
      <c r="F35" s="804"/>
      <c r="G35" s="804"/>
      <c r="H35" s="804"/>
      <c r="I35" s="804"/>
      <c r="J35" s="804"/>
      <c r="K35" s="804"/>
      <c r="L35" s="804"/>
      <c r="M35" s="804"/>
      <c r="N35" s="804"/>
      <c r="O35" s="804"/>
      <c r="P35" s="804"/>
    </row>
    <row r="36">
      <c r="A36" s="1193" t="s">
        <v>553</v>
      </c>
      <c r="B36" s="1193"/>
      <c r="C36" s="1193"/>
      <c r="D36" s="1194"/>
      <c r="E36" s="1193"/>
      <c r="F36" s="1193"/>
      <c r="G36" s="1193"/>
      <c r="H36" s="1193"/>
      <c r="I36" s="1193"/>
      <c r="J36" s="1193"/>
      <c r="K36" s="1193"/>
      <c r="L36" s="1193"/>
      <c r="M36" s="1193"/>
      <c r="N36" s="1193"/>
      <c r="O36" s="1193"/>
      <c r="P36" s="1193"/>
    </row>
    <row r="37">
      <c r="A37" s="1193"/>
      <c r="B37" s="1193"/>
      <c r="C37" s="1193"/>
      <c r="D37" s="1194"/>
      <c r="E37" s="1193"/>
      <c r="F37" s="1193"/>
      <c r="G37" s="1193"/>
      <c r="H37" s="1193"/>
      <c r="I37" s="1193"/>
      <c r="J37" s="1193"/>
      <c r="K37" s="1193"/>
      <c r="L37" s="1193"/>
      <c r="M37" s="1193"/>
      <c r="N37" s="1193"/>
      <c r="O37" s="1193"/>
      <c r="P37" s="1193"/>
    </row>
    <row r="38">
      <c r="A38" s="1208" t="s">
        <v>554</v>
      </c>
      <c r="B38" s="1208"/>
      <c r="C38" s="1208"/>
      <c r="D38" s="1208"/>
      <c r="E38" s="1208"/>
      <c r="F38" s="1208"/>
      <c r="G38" s="1208"/>
      <c r="H38" s="1208"/>
      <c r="I38" s="1208"/>
      <c r="J38" s="1208"/>
      <c r="K38" s="1208"/>
      <c r="L38" s="1208"/>
      <c r="M38" s="1208"/>
      <c r="N38" s="1208"/>
      <c r="O38" s="1208"/>
      <c r="P38" s="1208"/>
    </row>
    <row r="39">
      <c r="A39" s="1208"/>
      <c r="B39" s="1208"/>
      <c r="C39" s="1208"/>
      <c r="D39" s="1208"/>
      <c r="E39" s="1208"/>
      <c r="F39" s="1208"/>
      <c r="G39" s="1208"/>
      <c r="H39" s="1208"/>
      <c r="I39" s="1208"/>
      <c r="J39" s="1208"/>
      <c r="K39" s="1208"/>
      <c r="L39" s="1208"/>
      <c r="M39" s="1208"/>
      <c r="N39" s="1208"/>
      <c r="O39" s="1208"/>
      <c r="P39" s="1208"/>
    </row>
    <row r="40">
      <c r="A40" s="1208"/>
      <c r="B40" s="1208"/>
      <c r="C40" s="1208"/>
      <c r="D40" s="1208"/>
      <c r="E40" s="1208"/>
      <c r="F40" s="1208"/>
      <c r="G40" s="1208"/>
      <c r="H40" s="1208"/>
      <c r="I40" s="1208"/>
      <c r="J40" s="1208"/>
      <c r="K40" s="1208"/>
      <c r="L40" s="1208"/>
      <c r="M40" s="1208"/>
      <c r="N40" s="1208"/>
      <c r="O40" s="1208"/>
      <c r="P40" s="1208"/>
    </row>
    <row r="41">
      <c r="A41" s="1208"/>
      <c r="B41" s="1208"/>
      <c r="C41" s="1208"/>
      <c r="D41" s="1208"/>
      <c r="E41" s="1208"/>
      <c r="F41" s="1208"/>
      <c r="G41" s="1208"/>
      <c r="H41" s="1208"/>
      <c r="I41" s="1208"/>
      <c r="J41" s="1208"/>
      <c r="K41" s="1208"/>
      <c r="L41" s="1208"/>
      <c r="M41" s="1208"/>
      <c r="N41" s="1208"/>
      <c r="O41" s="1208"/>
      <c r="P41" s="1208"/>
    </row>
    <row r="42">
      <c r="A42" s="1208"/>
      <c r="B42" s="1208"/>
      <c r="C42" s="1208"/>
      <c r="D42" s="1208"/>
      <c r="E42" s="1208"/>
      <c r="F42" s="1208"/>
      <c r="G42" s="1208"/>
      <c r="H42" s="1208"/>
      <c r="I42" s="1208"/>
      <c r="J42" s="1208"/>
      <c r="K42" s="1208"/>
      <c r="L42" s="1208"/>
      <c r="M42" s="1208"/>
      <c r="N42" s="1208"/>
      <c r="O42" s="1208"/>
      <c r="P42" s="1208"/>
    </row>
    <row r="43">
      <c r="A43" s="268"/>
      <c r="B43" s="268"/>
      <c r="C43" s="268"/>
      <c r="D43" s="268"/>
      <c r="E43" s="268"/>
      <c r="F43" s="268"/>
      <c r="G43" s="268"/>
      <c r="H43" s="268"/>
      <c r="I43" s="268"/>
      <c r="J43" s="268"/>
      <c r="K43" s="268"/>
      <c r="L43" s="268"/>
      <c r="M43" s="268"/>
      <c r="N43" s="268"/>
      <c r="O43" s="268"/>
      <c r="P43" s="268"/>
    </row>
    <row r="44">
      <c r="A44" s="268" t="s">
        <v>555</v>
      </c>
      <c r="B44" s="268"/>
      <c r="C44" s="268"/>
      <c r="D44" s="268"/>
      <c r="E44" s="268"/>
      <c r="F44" s="268"/>
      <c r="G44" s="268"/>
      <c r="H44" s="268"/>
      <c r="I44" s="268"/>
      <c r="J44" s="268"/>
      <c r="K44" s="268"/>
      <c r="L44" s="268"/>
      <c r="M44" s="268"/>
      <c r="N44" s="268"/>
      <c r="O44" s="268"/>
      <c r="P44" s="268"/>
    </row>
    <row r="45">
      <c r="A45" s="268"/>
      <c r="B45" s="268"/>
      <c r="C45" s="268"/>
      <c r="D45" s="268"/>
      <c r="E45" s="268"/>
      <c r="F45" s="268"/>
      <c r="G45" s="268"/>
      <c r="H45" s="268"/>
      <c r="I45" s="268"/>
      <c r="J45" s="268"/>
      <c r="K45" s="268"/>
      <c r="L45" s="268"/>
      <c r="M45" s="268"/>
      <c r="N45" s="268"/>
      <c r="O45" s="268"/>
      <c r="P45" s="268"/>
    </row>
    <row r="46">
      <c r="A46" s="268"/>
      <c r="B46" s="268"/>
      <c r="C46" s="268"/>
      <c r="D46" s="268"/>
      <c r="E46" s="268"/>
      <c r="F46" s="268"/>
      <c r="G46" s="268"/>
      <c r="H46" s="268"/>
      <c r="I46" s="268"/>
      <c r="J46" s="268"/>
      <c r="K46" s="268"/>
      <c r="L46" s="268"/>
      <c r="M46" s="268"/>
      <c r="N46" s="268"/>
      <c r="O46" s="268"/>
      <c r="P46" s="268"/>
    </row>
    <row r="47">
      <c r="A47" s="1193"/>
      <c r="B47" s="1193"/>
      <c r="C47" s="1193"/>
      <c r="D47" s="1194"/>
      <c r="E47" s="1193"/>
      <c r="F47" s="1193"/>
      <c r="G47" s="1193"/>
      <c r="H47" s="1193"/>
      <c r="I47" s="1193"/>
      <c r="J47" s="1193"/>
      <c r="K47" s="1193"/>
      <c r="L47" s="1193"/>
      <c r="M47" s="1193"/>
      <c r="N47" s="1193"/>
      <c r="O47" s="1193"/>
      <c r="P47" s="1193"/>
    </row>
    <row r="48">
      <c r="A48" s="1207" t="s">
        <v>556</v>
      </c>
      <c r="B48" s="1193"/>
      <c r="C48" s="1193"/>
      <c r="D48" s="1193"/>
      <c r="E48" s="1193"/>
      <c r="F48" s="1193"/>
      <c r="G48" s="1193"/>
      <c r="H48" s="1193"/>
      <c r="I48" s="1193"/>
      <c r="J48" s="1193"/>
      <c r="K48" s="1193"/>
      <c r="L48" s="1193"/>
      <c r="M48" s="1193"/>
      <c r="N48" s="1193"/>
      <c r="O48" s="1193"/>
      <c r="P48" s="1193"/>
    </row>
    <row r="49">
      <c r="A49" s="1193"/>
      <c r="B49" s="1193"/>
      <c r="C49" s="1193"/>
      <c r="D49" s="1193"/>
      <c r="E49" s="1193"/>
      <c r="F49" s="1193"/>
      <c r="G49" s="1193"/>
      <c r="H49" s="1193"/>
      <c r="I49" s="1193"/>
      <c r="J49" s="1193"/>
      <c r="K49" s="1193"/>
      <c r="L49" s="1193"/>
      <c r="M49" s="1193"/>
      <c r="N49" s="1193"/>
      <c r="O49" s="1193"/>
      <c r="P49" s="1193"/>
    </row>
    <row r="50">
      <c r="A50" s="1193"/>
      <c r="B50" s="1193"/>
      <c r="C50" s="1193"/>
      <c r="D50" s="1194"/>
      <c r="E50" s="1193"/>
      <c r="F50" s="1193"/>
      <c r="G50" s="1193"/>
      <c r="H50" s="1193"/>
      <c r="I50" s="1193"/>
      <c r="J50" s="1193"/>
      <c r="K50" s="1193"/>
      <c r="L50" s="1193"/>
      <c r="M50" s="1193"/>
      <c r="N50" s="1193"/>
      <c r="O50" s="1193"/>
      <c r="P50" s="1193"/>
    </row>
    <row r="51">
      <c r="A51" s="1204" t="s">
        <v>557</v>
      </c>
      <c r="B51" s="1204"/>
      <c r="C51" s="1204"/>
      <c r="D51" s="1204"/>
      <c r="E51" s="1204"/>
      <c r="F51" s="1204"/>
      <c r="G51" s="1204"/>
      <c r="H51" s="1204"/>
      <c r="I51" s="1204"/>
      <c r="J51" s="1204"/>
      <c r="K51" s="1204"/>
      <c r="L51" s="1204"/>
      <c r="M51" s="1204"/>
      <c r="N51" s="1204"/>
      <c r="O51" s="1204"/>
      <c r="P51" s="1204"/>
    </row>
    <row r="52">
      <c r="A52" s="1204"/>
      <c r="B52" s="1204"/>
      <c r="C52" s="1204"/>
      <c r="D52" s="1204"/>
      <c r="E52" s="1204"/>
      <c r="F52" s="1204"/>
      <c r="G52" s="1204"/>
      <c r="H52" s="1204"/>
      <c r="I52" s="1204"/>
      <c r="J52" s="1204"/>
      <c r="K52" s="1204"/>
      <c r="L52" s="1204"/>
      <c r="M52" s="1204"/>
      <c r="N52" s="1204"/>
      <c r="O52" s="1204"/>
      <c r="P52" s="1204"/>
    </row>
    <row r="53">
      <c r="A53" s="1204"/>
      <c r="B53" s="1204"/>
      <c r="C53" s="1204"/>
      <c r="D53" s="1204"/>
      <c r="E53" s="1204"/>
      <c r="F53" s="1204"/>
      <c r="G53" s="1204"/>
      <c r="H53" s="1204"/>
      <c r="I53" s="1204"/>
      <c r="J53" s="1204"/>
      <c r="K53" s="1204"/>
      <c r="L53" s="1204"/>
      <c r="M53" s="1204"/>
      <c r="N53" s="1204"/>
      <c r="O53" s="1204"/>
      <c r="P53" s="1204"/>
    </row>
    <row r="54">
      <c r="A54" s="1195"/>
      <c r="B54" s="1195"/>
      <c r="C54" s="1195"/>
      <c r="D54" s="1196"/>
      <c r="E54" s="1195"/>
      <c r="F54" s="1195"/>
      <c r="G54" s="1195"/>
      <c r="H54" s="1195"/>
      <c r="I54" s="1195"/>
      <c r="J54" s="1195"/>
      <c r="K54" s="1195"/>
      <c r="L54" s="1195"/>
      <c r="M54" s="1195"/>
      <c r="N54" s="1195"/>
      <c r="O54" s="1195"/>
      <c r="P54" s="1195"/>
    </row>
  </sheetData>
  <mergeCells count="6">
    <mergeCell ref="A51:P53"/>
    <mergeCell ref="A7:P7"/>
    <mergeCell ref="O10:P10"/>
    <mergeCell ref="A48:P49"/>
    <mergeCell ref="A38:P42"/>
    <mergeCell ref="A44:P46"/>
  </mergeCells>
  <hyperlinks>
    <hyperlink ref="A4" r:id="rId1h"/>
  </hyperlinks>
  <pageMargins left="0.7" right="0.7" top="0.75" bottom="0.75" header="0.3" footer="0.3"/>
  <pageSetup paperSize="9" orientation="portrait" horizontalDpi="300" verticalDpi="300"/>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Q159" workbookViewId="0">
      <selection activeCell="R191" sqref="R191"/>
    </sheetView>
  </sheetViews>
  <sheetFormatPr defaultRowHeight="15.0" baseColWidth="10"/>
  <cols>
    <col min="1" max="1" width="36" hidden="0" customWidth="1"/>
    <col min="2" max="2" width="15.54296875" hidden="0" customWidth="1"/>
    <col min="3" max="3" width="10.7265625" hidden="0" customWidth="1"/>
    <col min="4" max="4" width="10.7265625" hidden="0" customWidth="1"/>
    <col min="5" max="5" width="10.7265625" hidden="0" customWidth="1"/>
    <col min="6" max="6" width="10.7265625" hidden="0" customWidth="1"/>
    <col min="7" max="7" width="10.7265625" hidden="0" customWidth="1"/>
    <col min="8" max="8" width="10.7265625" hidden="0" customWidth="1"/>
    <col min="9" max="9" width="10.7265625" hidden="0" customWidth="1"/>
    <col min="10" max="10" width="10.7265625" hidden="0" customWidth="1"/>
    <col min="11" max="11" width="10.7265625" hidden="0" customWidth="1"/>
    <col min="12" max="12" width="10.7265625" hidden="0" customWidth="1"/>
    <col min="13" max="13" width="10.7265625" hidden="0" customWidth="1"/>
    <col min="14" max="14" width="10.7265625" hidden="0" customWidth="1"/>
    <col min="15" max="15" width="10.7265625" hidden="0" customWidth="1"/>
    <col min="16" max="16" width="10.7265625" hidden="0" customWidth="1"/>
    <col min="17" max="17" width="10.7265625" hidden="0" customWidth="1"/>
    <col min="18" max="18" width="10.7265625" hidden="0" customWidth="1"/>
    <col min="19" max="19" width="10.7265625" hidden="0" customWidth="1"/>
    <col min="20" max="20" width="125.81640625" hidden="0" customWidth="1"/>
  </cols>
  <sheetData>
    <row r="1">
      <c r="A1" s="122" t="s">
        <v>1392</v>
      </c>
      <c r="D1" s="1287" t="n">
        <v>2022</v>
      </c>
      <c r="E1" s="1287" t="n">
        <v>2023</v>
      </c>
      <c r="F1" s="1287" t="n">
        <v>2024</v>
      </c>
      <c r="G1" s="1287" t="n">
        <v>2025</v>
      </c>
      <c r="H1" s="1287" t="n">
        <v>2026</v>
      </c>
      <c r="I1" s="1287" t="n">
        <v>2027</v>
      </c>
      <c r="J1" s="1287" t="n">
        <v>2028</v>
      </c>
      <c r="K1" s="1287" t="n">
        <v>2029</v>
      </c>
      <c r="L1" s="1287" t="n">
        <v>2030</v>
      </c>
      <c r="M1" s="1288" t="n">
        <v>2031</v>
      </c>
      <c r="N1" s="1289" t="s">
        <v>1194</v>
      </c>
      <c r="O1" s="1289" t="s">
        <v>1195</v>
      </c>
      <c r="P1" s="1274"/>
      <c r="Q1" s="1274"/>
      <c r="R1" s="1274"/>
      <c r="S1" s="1274"/>
    </row>
    <row r="2">
      <c r="C2" s="1313" t="s">
        <v>1393</v>
      </c>
      <c r="D2" s="1313"/>
      <c r="E2" s="1313"/>
      <c r="F2" s="1313"/>
      <c r="G2" s="1313"/>
      <c r="H2" s="1313"/>
      <c r="I2" s="1313"/>
      <c r="J2" s="1313"/>
      <c r="K2" s="1313"/>
      <c r="L2" s="1313"/>
      <c r="M2" s="1313"/>
      <c r="N2" s="1313"/>
      <c r="O2" s="1313"/>
      <c r="P2" s="1273"/>
      <c r="Q2" s="1273"/>
      <c r="R2" s="1273"/>
      <c r="S2" s="1273"/>
    </row>
    <row r="3">
      <c r="A3" s="63" t="s">
        <v>1203</v>
      </c>
      <c r="B3" s="63" t="n">
        <v>13601</v>
      </c>
      <c r="C3" s="63" t="s">
        <v>1394</v>
      </c>
      <c r="D3" s="63" t="n">
        <v>0</v>
      </c>
      <c r="E3" s="63" t="n">
        <v>0</v>
      </c>
      <c r="F3" s="63" t="n">
        <v>601</v>
      </c>
      <c r="G3" s="63" t="n">
        <v>1038</v>
      </c>
      <c r="H3" s="63" t="n">
        <v>1251</v>
      </c>
      <c r="I3" s="63" t="n">
        <v>1431</v>
      </c>
      <c r="J3" s="63" t="n">
        <v>1492</v>
      </c>
      <c r="K3" s="63" t="n">
        <v>1530</v>
      </c>
      <c r="L3" s="63" t="n">
        <v>1567</v>
      </c>
      <c r="M3" s="63" t="n">
        <v>1606</v>
      </c>
      <c r="N3" s="63" t="n">
        <v>2890</v>
      </c>
      <c r="O3" s="63" t="n">
        <v>10516</v>
      </c>
      <c r="P3" s="63"/>
      <c r="Q3" s="63"/>
      <c r="R3" s="63"/>
      <c r="S3" s="63"/>
    </row>
    <row r="4">
      <c r="A4" s="63" t="s">
        <v>1216</v>
      </c>
      <c r="B4" s="63" t="n">
        <v>10301</v>
      </c>
      <c r="C4" s="63" t="s">
        <v>1394</v>
      </c>
      <c r="D4" s="63" t="n">
        <v>0</v>
      </c>
      <c r="E4" s="63" t="n">
        <v>3823</v>
      </c>
      <c r="F4" s="63" t="n">
        <v>3380</v>
      </c>
      <c r="G4" s="63" t="n">
        <v>4970</v>
      </c>
      <c r="H4" s="63" t="n">
        <v>6248</v>
      </c>
      <c r="I4" s="63" t="n">
        <v>7996</v>
      </c>
      <c r="J4" s="63" t="n">
        <v>10106</v>
      </c>
      <c r="K4" s="63" t="n">
        <v>12617</v>
      </c>
      <c r="L4" s="63" t="n">
        <v>15072</v>
      </c>
      <c r="M4" s="63" t="n">
        <v>15388</v>
      </c>
      <c r="N4" s="63" t="n">
        <v>18421</v>
      </c>
      <c r="O4" s="63" t="n">
        <v>79600</v>
      </c>
      <c r="P4" s="63"/>
      <c r="Q4" s="63"/>
      <c r="R4" s="63"/>
      <c r="S4" s="63"/>
    </row>
    <row r="5">
      <c r="A5" s="63" t="s">
        <v>1218</v>
      </c>
      <c r="B5" s="63" t="n">
        <v>13802</v>
      </c>
      <c r="C5" s="63" t="s">
        <v>1394</v>
      </c>
      <c r="D5" s="63" t="n">
        <v>0</v>
      </c>
      <c r="E5" s="63" t="n">
        <v>55</v>
      </c>
      <c r="F5" s="63" t="n">
        <v>55</v>
      </c>
      <c r="G5" s="63" t="n">
        <v>55</v>
      </c>
      <c r="H5" s="63" t="n">
        <v>55</v>
      </c>
      <c r="I5" s="63" t="n">
        <v>55</v>
      </c>
      <c r="J5" s="63" t="n">
        <v>55</v>
      </c>
      <c r="K5" s="63" t="n">
        <v>55</v>
      </c>
      <c r="L5" s="63" t="n">
        <v>55</v>
      </c>
      <c r="M5" s="63" t="n">
        <v>55</v>
      </c>
      <c r="N5" s="63" t="n">
        <v>220</v>
      </c>
      <c r="O5" s="63" t="n">
        <v>495</v>
      </c>
      <c r="P5" s="63"/>
      <c r="Q5" s="63"/>
      <c r="R5" s="63"/>
      <c r="S5" s="63"/>
    </row>
    <row r="6">
      <c r="A6" s="63" t="s">
        <v>1220</v>
      </c>
      <c r="B6" s="63" t="n">
        <v>22005</v>
      </c>
      <c r="C6" s="63" t="s">
        <v>1394</v>
      </c>
      <c r="D6" s="63" t="n">
        <v>0</v>
      </c>
      <c r="E6" s="63" t="n">
        <v>19</v>
      </c>
      <c r="F6" s="63" t="n">
        <v>26</v>
      </c>
      <c r="G6" s="63" t="n">
        <v>27</v>
      </c>
      <c r="H6" s="63" t="n">
        <v>17</v>
      </c>
      <c r="I6" s="63" t="n">
        <v>7</v>
      </c>
      <c r="J6" s="63" t="n">
        <v>3</v>
      </c>
      <c r="K6" s="63" t="n">
        <v>1</v>
      </c>
      <c r="L6" s="63" t="n">
        <v>0</v>
      </c>
      <c r="M6" s="63" t="n">
        <v>0</v>
      </c>
      <c r="N6" s="63" t="n">
        <v>89</v>
      </c>
      <c r="O6" s="63" t="n">
        <v>100</v>
      </c>
      <c r="P6" s="63"/>
      <c r="Q6" s="63"/>
      <c r="R6" s="63"/>
      <c r="S6" s="63"/>
    </row>
    <row r="7">
      <c r="A7" s="63" t="s">
        <v>1206</v>
      </c>
      <c r="B7" s="63" t="n">
        <v>23001</v>
      </c>
      <c r="C7" s="63" t="s">
        <v>1394</v>
      </c>
      <c r="D7" s="63" t="n">
        <v>0</v>
      </c>
      <c r="E7" s="63" t="n">
        <v>35</v>
      </c>
      <c r="F7" s="63" t="n">
        <v>125</v>
      </c>
      <c r="G7" s="63" t="n">
        <v>170</v>
      </c>
      <c r="H7" s="63" t="n">
        <v>375</v>
      </c>
      <c r="I7" s="63" t="n">
        <v>470</v>
      </c>
      <c r="J7" s="63" t="n">
        <v>415</v>
      </c>
      <c r="K7" s="63" t="n">
        <v>280</v>
      </c>
      <c r="L7" s="63" t="n">
        <v>217</v>
      </c>
      <c r="M7" s="63" t="n">
        <v>58</v>
      </c>
      <c r="N7" s="63" t="n">
        <v>705</v>
      </c>
      <c r="O7" s="63" t="n">
        <v>2145</v>
      </c>
      <c r="P7" s="63"/>
      <c r="Q7" s="63"/>
      <c r="R7" s="63"/>
      <c r="S7" s="63"/>
    </row>
    <row r="8">
      <c r="A8" s="63" t="s">
        <v>1222</v>
      </c>
      <c r="B8" s="63" t="n">
        <v>23005</v>
      </c>
      <c r="C8" s="63" t="s">
        <v>1394</v>
      </c>
      <c r="D8" s="63" t="n">
        <v>0</v>
      </c>
      <c r="E8" s="63" t="n">
        <v>15</v>
      </c>
      <c r="F8" s="63" t="n">
        <v>15</v>
      </c>
      <c r="G8" s="63" t="n">
        <v>15</v>
      </c>
      <c r="H8" s="63" t="n">
        <v>10</v>
      </c>
      <c r="I8" s="63" t="n">
        <v>10</v>
      </c>
      <c r="J8" s="63" t="n">
        <v>10</v>
      </c>
      <c r="K8" s="63" t="n">
        <v>10</v>
      </c>
      <c r="L8" s="63" t="n">
        <v>10</v>
      </c>
      <c r="M8" s="63" t="n">
        <v>5</v>
      </c>
      <c r="N8" s="63" t="n">
        <v>55</v>
      </c>
      <c r="O8" s="63" t="n">
        <v>100</v>
      </c>
      <c r="P8" s="63"/>
      <c r="Q8" s="63"/>
      <c r="R8" s="63"/>
      <c r="S8" s="63"/>
    </row>
    <row r="9">
      <c r="A9" s="63" t="s">
        <v>1275</v>
      </c>
      <c r="B9" s="63" t="n">
        <v>23003</v>
      </c>
      <c r="C9" s="63" t="s">
        <v>1262</v>
      </c>
      <c r="D9" s="63" t="n">
        <v>0</v>
      </c>
      <c r="E9" s="63" t="n">
        <v>65</v>
      </c>
      <c r="F9" s="63" t="n">
        <v>150</v>
      </c>
      <c r="G9" s="63" t="n">
        <v>290</v>
      </c>
      <c r="H9" s="63" t="n">
        <v>290</v>
      </c>
      <c r="I9" s="63" t="n">
        <v>290</v>
      </c>
      <c r="J9" s="63" t="n">
        <v>285</v>
      </c>
      <c r="K9" s="63" t="n">
        <v>250</v>
      </c>
      <c r="L9" s="63" t="n">
        <v>220</v>
      </c>
      <c r="M9" s="63" t="n">
        <v>160</v>
      </c>
      <c r="N9" s="63" t="n">
        <v>795</v>
      </c>
      <c r="O9" s="63" t="n">
        <v>2000</v>
      </c>
      <c r="P9" s="63"/>
      <c r="Q9" s="63"/>
      <c r="R9" s="63"/>
      <c r="S9" s="63"/>
    </row>
    <row r="10">
      <c r="A10" s="63" t="s">
        <v>1303</v>
      </c>
      <c r="B10" s="63" t="n">
        <v>11102</v>
      </c>
      <c r="C10" s="63" t="s">
        <v>210</v>
      </c>
      <c r="D10" s="63" t="n">
        <v>0</v>
      </c>
      <c r="E10" s="63" t="n">
        <v>110</v>
      </c>
      <c r="F10" s="63" t="n">
        <v>504</v>
      </c>
      <c r="G10" s="63" t="n">
        <v>878</v>
      </c>
      <c r="H10" s="63" t="n">
        <v>1193</v>
      </c>
      <c r="I10" s="63" t="n">
        <v>1596</v>
      </c>
      <c r="J10" s="63" t="n">
        <v>2081</v>
      </c>
      <c r="K10" s="63" t="n">
        <v>2587</v>
      </c>
      <c r="L10" s="63" t="n">
        <v>3117</v>
      </c>
      <c r="M10" s="63" t="n">
        <v>3648</v>
      </c>
      <c r="N10" s="63" t="n">
        <v>2685</v>
      </c>
      <c r="O10" s="63" t="n">
        <v>15714</v>
      </c>
      <c r="P10" s="63"/>
      <c r="Q10" s="63"/>
      <c r="R10" s="63"/>
      <c r="S10" s="63"/>
    </row>
    <row r="11">
      <c r="A11" s="63" t="s">
        <v>1305</v>
      </c>
      <c r="B11" s="63" t="n">
        <v>11405</v>
      </c>
      <c r="C11" s="63" t="s">
        <v>210</v>
      </c>
      <c r="D11" s="63" t="n">
        <v>0</v>
      </c>
      <c r="E11" s="63" t="n">
        <v>0</v>
      </c>
      <c r="F11" s="63" t="n">
        <v>235</v>
      </c>
      <c r="G11" s="63" t="n">
        <v>317</v>
      </c>
      <c r="H11" s="63" t="n">
        <v>304</v>
      </c>
      <c r="I11" s="63" t="n">
        <v>314</v>
      </c>
      <c r="J11" s="63" t="n">
        <v>324</v>
      </c>
      <c r="K11" s="63" t="n">
        <v>335</v>
      </c>
      <c r="L11" s="63" t="n">
        <v>346</v>
      </c>
      <c r="M11" s="63" t="n">
        <v>359</v>
      </c>
      <c r="N11" s="63" t="n">
        <v>856</v>
      </c>
      <c r="O11" s="63" t="n">
        <v>2534</v>
      </c>
      <c r="P11" s="63"/>
      <c r="Q11" s="63"/>
      <c r="R11" s="63"/>
      <c r="S11" s="63"/>
    </row>
    <row r="12">
      <c r="A12" s="63" t="s">
        <v>1307</v>
      </c>
      <c r="B12" s="63" t="n">
        <v>11001</v>
      </c>
      <c r="C12" s="63" t="s">
        <v>211</v>
      </c>
      <c r="D12" s="63" t="n">
        <v>0</v>
      </c>
      <c r="E12" s="63" t="n">
        <v>0</v>
      </c>
      <c r="F12" s="63" t="n">
        <v>0</v>
      </c>
      <c r="G12" s="63" t="n">
        <v>0</v>
      </c>
      <c r="H12" s="63" t="n">
        <v>-3728</v>
      </c>
      <c r="I12" s="63" t="n">
        <v>-8317</v>
      </c>
      <c r="J12" s="63" t="n">
        <v>-17535</v>
      </c>
      <c r="K12" s="63" t="n">
        <v>-21009</v>
      </c>
      <c r="L12" s="63" t="n">
        <v>-23416</v>
      </c>
      <c r="M12" s="63" t="n">
        <v>-24516</v>
      </c>
      <c r="N12" s="63" t="n">
        <v>-3728</v>
      </c>
      <c r="O12" s="63" t="n">
        <v>-98521</v>
      </c>
      <c r="P12" s="63"/>
      <c r="Q12" s="63"/>
      <c r="R12" s="63"/>
      <c r="S12" s="63"/>
    </row>
    <row r="13">
      <c r="A13" s="63" t="n">
        <v>0</v>
      </c>
      <c r="B13" s="63" t="n">
        <v>11004</v>
      </c>
      <c r="C13" s="63" t="s">
        <v>211</v>
      </c>
      <c r="D13" s="63" t="n">
        <v>0</v>
      </c>
      <c r="E13" s="63" t="n">
        <v>333</v>
      </c>
      <c r="F13" s="63" t="n">
        <v>314</v>
      </c>
      <c r="G13" s="63" t="n">
        <v>314</v>
      </c>
      <c r="H13" s="63" t="n">
        <v>314</v>
      </c>
      <c r="I13" s="63" t="n">
        <v>314</v>
      </c>
      <c r="J13" s="63" t="n">
        <v>314</v>
      </c>
      <c r="K13" s="63" t="n">
        <v>314</v>
      </c>
      <c r="L13" s="63" t="n">
        <v>314</v>
      </c>
      <c r="M13" s="63" t="n">
        <v>314</v>
      </c>
      <c r="N13" s="63" t="n">
        <v>1275</v>
      </c>
      <c r="O13" s="63" t="n">
        <v>2845</v>
      </c>
      <c r="P13" s="63"/>
      <c r="Q13" s="63"/>
      <c r="R13" s="63"/>
      <c r="S13" s="63"/>
    </row>
    <row r="14">
      <c r="A14" s="63" t="s">
        <v>1303</v>
      </c>
      <c r="B14" s="63" t="n">
        <v>11102</v>
      </c>
      <c r="C14" s="63" t="s">
        <v>211</v>
      </c>
      <c r="D14" s="63" t="n">
        <v>0</v>
      </c>
      <c r="E14" s="63" t="n">
        <v>-719</v>
      </c>
      <c r="F14" s="63" t="n">
        <v>-1051</v>
      </c>
      <c r="G14" s="63" t="n">
        <v>-18680</v>
      </c>
      <c r="H14" s="63" t="n">
        <v>-7174</v>
      </c>
      <c r="I14" s="63" t="n">
        <v>-7523</v>
      </c>
      <c r="J14" s="63" t="n">
        <v>-7820</v>
      </c>
      <c r="K14" s="63" t="n">
        <v>-8529</v>
      </c>
      <c r="L14" s="63" t="n">
        <v>-9564</v>
      </c>
      <c r="M14" s="63" t="n">
        <v>-10720</v>
      </c>
      <c r="N14" s="63" t="n">
        <v>-27624</v>
      </c>
      <c r="O14" s="63" t="n">
        <v>-71780</v>
      </c>
      <c r="P14" s="63"/>
      <c r="Q14" s="63"/>
      <c r="R14" s="63"/>
      <c r="S14" s="63"/>
    </row>
    <row r="15">
      <c r="A15" s="63" t="n">
        <v>0</v>
      </c>
      <c r="B15" s="63" t="n">
        <v>11102</v>
      </c>
      <c r="C15" s="63" t="s">
        <v>211</v>
      </c>
      <c r="D15" s="63" t="n">
        <v>0</v>
      </c>
      <c r="E15" s="63" t="n">
        <v>-23</v>
      </c>
      <c r="F15" s="63" t="n">
        <v>-60</v>
      </c>
      <c r="G15" s="63" t="n">
        <v>-61</v>
      </c>
      <c r="H15" s="63" t="n">
        <v>-43</v>
      </c>
      <c r="I15" s="63" t="n">
        <v>-30</v>
      </c>
      <c r="J15" s="63" t="n">
        <v>-34</v>
      </c>
      <c r="K15" s="63" t="n">
        <v>-26</v>
      </c>
      <c r="L15" s="63" t="n">
        <v>-3</v>
      </c>
      <c r="M15" s="63" t="n">
        <v>7</v>
      </c>
      <c r="N15" s="63" t="n">
        <v>-187</v>
      </c>
      <c r="O15" s="63" t="n">
        <v>-273</v>
      </c>
      <c r="P15" s="63"/>
      <c r="Q15" s="63"/>
      <c r="R15" s="63"/>
      <c r="S15" s="63"/>
    </row>
    <row r="16">
      <c r="A16" s="63" t="s">
        <v>1310</v>
      </c>
      <c r="B16" s="63" t="n">
        <v>11201</v>
      </c>
      <c r="C16" s="63" t="s">
        <v>211</v>
      </c>
      <c r="D16" s="63" t="n">
        <v>0</v>
      </c>
      <c r="E16" s="63" t="n">
        <v>48</v>
      </c>
      <c r="F16" s="63" t="n">
        <v>2541</v>
      </c>
      <c r="G16" s="63" t="n">
        <v>4311</v>
      </c>
      <c r="H16" s="63" t="n">
        <v>3827</v>
      </c>
      <c r="I16" s="63" t="n">
        <v>4927</v>
      </c>
      <c r="J16" s="63" t="n">
        <v>5162</v>
      </c>
      <c r="K16" s="63" t="n">
        <v>4780</v>
      </c>
      <c r="L16" s="63" t="n">
        <v>2375</v>
      </c>
      <c r="M16" s="63" t="n">
        <v>1866</v>
      </c>
      <c r="N16" s="63" t="n">
        <v>10727</v>
      </c>
      <c r="O16" s="63" t="n">
        <v>29837</v>
      </c>
      <c r="P16" s="63"/>
      <c r="Q16" s="63"/>
      <c r="R16" s="63"/>
      <c r="S16" s="63"/>
    </row>
    <row r="17">
      <c r="A17" s="63" t="s">
        <v>1395</v>
      </c>
      <c r="B17" s="63" t="n">
        <v>11202</v>
      </c>
      <c r="C17" s="63" t="s">
        <v>211</v>
      </c>
      <c r="D17" s="63" t="n">
        <v>0</v>
      </c>
      <c r="E17" s="63" t="n">
        <v>5</v>
      </c>
      <c r="F17" s="63" t="n">
        <v>3</v>
      </c>
      <c r="G17" s="63" t="n">
        <v>17</v>
      </c>
      <c r="H17" s="63" t="n">
        <v>15</v>
      </c>
      <c r="I17" s="63" t="n">
        <v>15</v>
      </c>
      <c r="J17" s="63" t="n">
        <v>20</v>
      </c>
      <c r="K17" s="63" t="n">
        <v>15</v>
      </c>
      <c r="L17" s="63" t="n">
        <v>15</v>
      </c>
      <c r="M17" s="63" t="n">
        <v>20</v>
      </c>
      <c r="N17" s="63" t="n">
        <v>40</v>
      </c>
      <c r="O17" s="63" t="n">
        <v>125</v>
      </c>
      <c r="P17" s="63"/>
      <c r="Q17" s="63"/>
      <c r="R17" s="63"/>
      <c r="S17" s="63"/>
    </row>
    <row r="18">
      <c r="A18" s="63" t="s">
        <v>1312</v>
      </c>
      <c r="B18" s="63" t="n">
        <v>11301</v>
      </c>
      <c r="C18" s="63" t="s">
        <v>211</v>
      </c>
      <c r="D18" s="63" t="n">
        <v>0</v>
      </c>
      <c r="E18" s="63" t="n">
        <v>0</v>
      </c>
      <c r="F18" s="63" t="n">
        <v>0</v>
      </c>
      <c r="G18" s="63" t="n">
        <v>0</v>
      </c>
      <c r="H18" s="63" t="n">
        <v>0</v>
      </c>
      <c r="I18" s="63" t="n">
        <v>-16290</v>
      </c>
      <c r="J18" s="63" t="n">
        <v>-25656</v>
      </c>
      <c r="K18" s="63" t="n">
        <v>-23394</v>
      </c>
      <c r="L18" s="63" t="n">
        <v>-27561</v>
      </c>
      <c r="M18" s="63" t="n">
        <v>-29250</v>
      </c>
      <c r="N18" s="63" t="n">
        <v>0</v>
      </c>
      <c r="O18" s="63" t="n">
        <v>-122151</v>
      </c>
      <c r="P18" s="63"/>
      <c r="Q18" s="63"/>
      <c r="R18" s="63"/>
      <c r="S18" s="63"/>
    </row>
    <row r="19">
      <c r="A19" s="63" t="s">
        <v>1314</v>
      </c>
      <c r="B19" s="63" t="n">
        <v>11401</v>
      </c>
      <c r="C19" s="63" t="s">
        <v>211</v>
      </c>
      <c r="D19" s="63" t="n">
        <v>0</v>
      </c>
      <c r="E19" s="63" t="n">
        <v>-69</v>
      </c>
      <c r="F19" s="63" t="n">
        <v>301</v>
      </c>
      <c r="G19" s="63" t="n">
        <v>863</v>
      </c>
      <c r="H19" s="63" t="n">
        <v>579</v>
      </c>
      <c r="I19" s="63" t="n">
        <v>466</v>
      </c>
      <c r="J19" s="63" t="n">
        <v>551</v>
      </c>
      <c r="K19" s="63" t="n">
        <v>503</v>
      </c>
      <c r="L19" s="63" t="n">
        <v>593</v>
      </c>
      <c r="M19" s="63" t="n">
        <v>632</v>
      </c>
      <c r="N19" s="63" t="n">
        <v>1674</v>
      </c>
      <c r="O19" s="63" t="n">
        <v>4419</v>
      </c>
      <c r="P19" s="63"/>
      <c r="Q19" s="63"/>
      <c r="R19" s="63"/>
      <c r="S19" s="63"/>
    </row>
    <row r="20">
      <c r="A20" s="63" t="n">
        <v>0</v>
      </c>
      <c r="B20" s="63" t="n">
        <v>11402</v>
      </c>
      <c r="C20" s="63" t="s">
        <v>211</v>
      </c>
      <c r="D20" s="63" t="n">
        <v>0</v>
      </c>
      <c r="E20" s="63" t="n">
        <v>-1</v>
      </c>
      <c r="F20" s="63" t="n">
        <v>-1</v>
      </c>
      <c r="G20" s="63" t="n">
        <v>-1</v>
      </c>
      <c r="H20" s="63" t="n">
        <v>-2</v>
      </c>
      <c r="I20" s="63" t="n">
        <v>-2</v>
      </c>
      <c r="J20" s="63" t="n">
        <v>-2</v>
      </c>
      <c r="K20" s="63" t="n">
        <v>-2</v>
      </c>
      <c r="L20" s="63" t="n">
        <v>-2</v>
      </c>
      <c r="M20" s="63" t="n">
        <v>-2</v>
      </c>
      <c r="N20" s="63" t="n">
        <v>-5</v>
      </c>
      <c r="O20" s="63" t="n">
        <v>-15</v>
      </c>
      <c r="P20" s="63"/>
      <c r="Q20" s="63"/>
      <c r="R20" s="63"/>
      <c r="S20" s="63"/>
    </row>
    <row r="21">
      <c r="A21" s="63" t="n">
        <v>0</v>
      </c>
      <c r="B21" s="63" t="n">
        <v>11403</v>
      </c>
      <c r="C21" s="63" t="s">
        <v>211</v>
      </c>
      <c r="D21" s="63" t="n">
        <v>0</v>
      </c>
      <c r="E21" s="63" t="n">
        <v>0</v>
      </c>
      <c r="F21" s="63" t="n">
        <v>0</v>
      </c>
      <c r="G21" s="63" t="n">
        <v>0</v>
      </c>
      <c r="H21" s="63" t="n">
        <v>0</v>
      </c>
      <c r="I21" s="63" t="n">
        <v>0</v>
      </c>
      <c r="J21" s="63" t="n">
        <v>0</v>
      </c>
      <c r="K21" s="63" t="n">
        <v>0</v>
      </c>
      <c r="L21" s="63" t="n">
        <v>0</v>
      </c>
      <c r="M21" s="63" t="n">
        <v>0</v>
      </c>
      <c r="N21" s="63" t="n">
        <v>0</v>
      </c>
      <c r="O21" s="63" t="n">
        <v>0</v>
      </c>
      <c r="P21" s="63"/>
      <c r="Q21" s="63"/>
      <c r="R21" s="63"/>
      <c r="S21" s="63"/>
    </row>
    <row r="22">
      <c r="A22" s="63" t="n">
        <v>0</v>
      </c>
      <c r="B22" s="63" t="n">
        <v>11406</v>
      </c>
      <c r="C22" s="63" t="s">
        <v>211</v>
      </c>
      <c r="D22" s="63" t="n">
        <v>0</v>
      </c>
      <c r="E22" s="63" t="n">
        <v>1</v>
      </c>
      <c r="F22" s="63" t="n">
        <v>501</v>
      </c>
      <c r="G22" s="63" t="n">
        <v>506</v>
      </c>
      <c r="H22" s="63" t="n">
        <v>561</v>
      </c>
      <c r="I22" s="63" t="n">
        <v>628</v>
      </c>
      <c r="J22" s="63" t="n">
        <v>681</v>
      </c>
      <c r="K22" s="63" t="n">
        <v>608</v>
      </c>
      <c r="L22" s="63" t="n">
        <v>659</v>
      </c>
      <c r="M22" s="63" t="n">
        <v>684</v>
      </c>
      <c r="N22" s="63" t="n">
        <v>1569</v>
      </c>
      <c r="O22" s="63" t="n">
        <v>4829</v>
      </c>
      <c r="P22" s="63"/>
      <c r="Q22" s="63"/>
      <c r="R22" s="63"/>
      <c r="S22" s="63"/>
    </row>
    <row r="23">
      <c r="A23" s="63" t="n">
        <v>0</v>
      </c>
      <c r="B23" s="63" t="n">
        <v>11407</v>
      </c>
      <c r="C23" s="63" t="s">
        <v>211</v>
      </c>
      <c r="D23" s="63" t="n">
        <v>0</v>
      </c>
      <c r="E23" s="63" t="n">
        <v>10</v>
      </c>
      <c r="F23" s="63" t="n">
        <v>25</v>
      </c>
      <c r="G23" s="63" t="n">
        <v>28</v>
      </c>
      <c r="H23" s="63" t="n">
        <v>29</v>
      </c>
      <c r="I23" s="63" t="n">
        <v>31</v>
      </c>
      <c r="J23" s="63" t="n">
        <v>33</v>
      </c>
      <c r="K23" s="63" t="n">
        <v>33</v>
      </c>
      <c r="L23" s="63" t="n">
        <v>35</v>
      </c>
      <c r="M23" s="63" t="n">
        <v>37</v>
      </c>
      <c r="N23" s="63" t="n">
        <v>92</v>
      </c>
      <c r="O23" s="63" t="n">
        <v>261</v>
      </c>
      <c r="P23" s="63"/>
      <c r="Q23" s="63"/>
      <c r="R23" s="63"/>
      <c r="S23" s="63"/>
    </row>
    <row r="24">
      <c r="A24" s="63" t="n">
        <v>0</v>
      </c>
      <c r="B24" s="63" t="n">
        <v>11408</v>
      </c>
      <c r="C24" s="63" t="s">
        <v>211</v>
      </c>
      <c r="D24" s="63" t="n">
        <v>0</v>
      </c>
      <c r="E24" s="63" t="n">
        <v>0</v>
      </c>
      <c r="F24" s="63" t="n">
        <v>0</v>
      </c>
      <c r="G24" s="63" t="n">
        <v>0</v>
      </c>
      <c r="H24" s="63" t="n">
        <v>0</v>
      </c>
      <c r="I24" s="63" t="n">
        <v>0</v>
      </c>
      <c r="J24" s="63" t="n">
        <v>0</v>
      </c>
      <c r="K24" s="63" t="n">
        <v>0</v>
      </c>
      <c r="L24" s="63" t="n">
        <v>0</v>
      </c>
      <c r="M24" s="63" t="n">
        <v>0</v>
      </c>
      <c r="N24" s="63" t="n">
        <v>0</v>
      </c>
      <c r="O24" s="63" t="n">
        <v>0</v>
      </c>
      <c r="P24" s="63"/>
      <c r="Q24" s="63"/>
      <c r="R24" s="63"/>
      <c r="S24" s="63"/>
    </row>
    <row r="25">
      <c r="A25" s="63" t="s">
        <v>1316</v>
      </c>
      <c r="B25" s="63" t="n">
        <v>11404</v>
      </c>
      <c r="C25" s="63" t="s">
        <v>211</v>
      </c>
      <c r="D25" s="63" t="n">
        <v>0</v>
      </c>
      <c r="E25" s="63" t="n">
        <v>0</v>
      </c>
      <c r="F25" s="63" t="n">
        <v>195</v>
      </c>
      <c r="G25" s="63" t="n">
        <v>230</v>
      </c>
      <c r="H25" s="63" t="n">
        <v>248</v>
      </c>
      <c r="I25" s="63" t="n">
        <v>266</v>
      </c>
      <c r="J25" s="63" t="n">
        <v>311</v>
      </c>
      <c r="K25" s="63" t="n">
        <v>281</v>
      </c>
      <c r="L25" s="63" t="n">
        <v>327</v>
      </c>
      <c r="M25" s="63" t="n">
        <v>347</v>
      </c>
      <c r="N25" s="63" t="n">
        <v>673</v>
      </c>
      <c r="O25" s="63" t="n">
        <v>2205</v>
      </c>
      <c r="P25" s="63"/>
      <c r="Q25" s="63"/>
      <c r="R25" s="63"/>
      <c r="S25" s="63"/>
    </row>
    <row r="26">
      <c r="A26" s="63" t="s">
        <v>1328</v>
      </c>
      <c r="B26" s="63" t="n">
        <v>12001</v>
      </c>
      <c r="C26" s="63" t="s">
        <v>1396</v>
      </c>
      <c r="D26" s="63" t="n">
        <v>0</v>
      </c>
      <c r="E26" s="63" t="n">
        <v>20892</v>
      </c>
      <c r="F26" s="63" t="n">
        <v>11288</v>
      </c>
      <c r="G26" s="63" t="n">
        <v>9651</v>
      </c>
      <c r="H26" s="63" t="n">
        <v>-8548</v>
      </c>
      <c r="I26" s="63" t="n">
        <v>-463</v>
      </c>
      <c r="J26" s="63" t="n">
        <v>0</v>
      </c>
      <c r="K26" s="63" t="n">
        <v>0</v>
      </c>
      <c r="L26" s="63" t="n">
        <v>0</v>
      </c>
      <c r="M26" s="63" t="n">
        <v>0</v>
      </c>
      <c r="N26" s="63" t="n">
        <v>33283</v>
      </c>
      <c r="O26" s="63" t="n">
        <v>32820</v>
      </c>
      <c r="P26" s="63"/>
      <c r="Q26" s="63"/>
      <c r="R26" s="63"/>
      <c r="S26" s="63"/>
    </row>
    <row r="27">
      <c r="A27" s="63" t="s">
        <v>1330</v>
      </c>
      <c r="B27" s="63" t="n">
        <v>22003</v>
      </c>
      <c r="C27" s="63" t="s">
        <v>1396</v>
      </c>
      <c r="D27" s="63" t="n">
        <v>0</v>
      </c>
      <c r="E27" s="63" t="n">
        <v>24</v>
      </c>
      <c r="F27" s="63" t="n">
        <v>65</v>
      </c>
      <c r="G27" s="63" t="n">
        <v>112</v>
      </c>
      <c r="H27" s="63" t="n">
        <v>130</v>
      </c>
      <c r="I27" s="63" t="n">
        <v>98</v>
      </c>
      <c r="J27" s="63" t="n">
        <v>56</v>
      </c>
      <c r="K27" s="63" t="n">
        <v>15</v>
      </c>
      <c r="L27" s="63" t="n">
        <v>0</v>
      </c>
      <c r="M27" s="63" t="n">
        <v>0</v>
      </c>
      <c r="N27" s="63" t="n">
        <v>331</v>
      </c>
      <c r="O27" s="63" t="n">
        <v>500</v>
      </c>
      <c r="P27" s="63"/>
      <c r="Q27" s="63"/>
      <c r="R27" s="63"/>
      <c r="S27" s="63"/>
    </row>
    <row r="28">
      <c r="A28" s="63" t="s">
        <v>1332</v>
      </c>
      <c r="B28" s="63" t="n">
        <v>22004</v>
      </c>
      <c r="C28" s="63" t="s">
        <v>1396</v>
      </c>
      <c r="D28" s="63" t="n">
        <v>0</v>
      </c>
      <c r="E28" s="63" t="n">
        <v>50</v>
      </c>
      <c r="F28" s="63" t="n">
        <v>500</v>
      </c>
      <c r="G28" s="63" t="n">
        <v>920</v>
      </c>
      <c r="H28" s="63" t="n">
        <v>1310</v>
      </c>
      <c r="I28" s="63" t="n">
        <v>1680</v>
      </c>
      <c r="J28" s="63" t="n">
        <v>1780</v>
      </c>
      <c r="K28" s="63" t="n">
        <v>1640</v>
      </c>
      <c r="L28" s="63" t="n">
        <v>1090</v>
      </c>
      <c r="M28" s="63" t="n">
        <v>630</v>
      </c>
      <c r="N28" s="63" t="n">
        <v>2780</v>
      </c>
      <c r="O28" s="63" t="n">
        <v>9600</v>
      </c>
      <c r="P28" s="63"/>
      <c r="Q28" s="63"/>
      <c r="R28" s="63"/>
      <c r="S28" s="63"/>
    </row>
    <row r="29" ht="45" customHeight="1">
      <c r="A29" s="34" t="s">
        <v>1397</v>
      </c>
      <c r="B29" s="63" t="n">
        <v>22007</v>
      </c>
      <c r="C29" s="63" t="s">
        <v>1396</v>
      </c>
      <c r="D29" s="63" t="n">
        <v>-622</v>
      </c>
      <c r="E29" s="63" t="n">
        <v>80</v>
      </c>
      <c r="F29" s="63" t="n">
        <v>248</v>
      </c>
      <c r="G29" s="63" t="n">
        <v>266</v>
      </c>
      <c r="H29" s="63" t="n">
        <v>363</v>
      </c>
      <c r="I29" s="63" t="n">
        <v>464</v>
      </c>
      <c r="J29" s="63" t="n">
        <v>451</v>
      </c>
      <c r="K29" s="63" t="n">
        <v>336</v>
      </c>
      <c r="L29" s="63" t="n">
        <v>226</v>
      </c>
      <c r="M29" s="63" t="n">
        <v>117</v>
      </c>
      <c r="N29" s="63" t="n">
        <v>335</v>
      </c>
      <c r="O29" s="63" t="n">
        <v>1929</v>
      </c>
      <c r="P29" s="63"/>
      <c r="Q29" s="63"/>
      <c r="R29" s="63"/>
      <c r="S29" s="63"/>
    </row>
    <row r="30">
      <c r="A30" s="63" t="s">
        <v>1334</v>
      </c>
      <c r="B30" s="63" t="n">
        <v>23002</v>
      </c>
      <c r="C30" s="63" t="s">
        <v>1396</v>
      </c>
      <c r="D30" s="63" t="n">
        <v>0</v>
      </c>
      <c r="E30" s="63" t="n">
        <v>30</v>
      </c>
      <c r="F30" s="63" t="n">
        <v>90</v>
      </c>
      <c r="G30" s="63" t="n">
        <v>90</v>
      </c>
      <c r="H30" s="63" t="n">
        <v>85</v>
      </c>
      <c r="I30" s="63" t="n">
        <v>70</v>
      </c>
      <c r="J30" s="63" t="n">
        <v>65</v>
      </c>
      <c r="K30" s="63" t="n">
        <v>65</v>
      </c>
      <c r="L30" s="63" t="n">
        <v>35</v>
      </c>
      <c r="M30" s="63" t="n">
        <v>15</v>
      </c>
      <c r="N30" s="63" t="n">
        <v>295</v>
      </c>
      <c r="O30" s="63" t="n">
        <v>545</v>
      </c>
      <c r="P30" s="63"/>
      <c r="Q30" s="63"/>
      <c r="R30" s="63"/>
      <c r="S30" s="63"/>
    </row>
    <row r="31">
      <c r="A31" s="63" t="s">
        <v>1325</v>
      </c>
      <c r="B31" s="63" t="n">
        <v>30002</v>
      </c>
      <c r="C31" s="63" t="s">
        <v>1396</v>
      </c>
      <c r="D31" s="63" t="n">
        <v>0</v>
      </c>
      <c r="E31" s="63" t="n">
        <v>20</v>
      </c>
      <c r="F31" s="63" t="n">
        <v>65</v>
      </c>
      <c r="G31" s="63" t="n">
        <v>110</v>
      </c>
      <c r="H31" s="63" t="n">
        <v>135</v>
      </c>
      <c r="I31" s="63" t="n">
        <v>180</v>
      </c>
      <c r="J31" s="63" t="n">
        <v>230</v>
      </c>
      <c r="K31" s="63" t="n">
        <v>180</v>
      </c>
      <c r="L31" s="63" t="n">
        <v>60</v>
      </c>
      <c r="M31" s="63" t="n">
        <v>10</v>
      </c>
      <c r="N31" s="63" t="n">
        <v>330</v>
      </c>
      <c r="O31" s="63" t="n">
        <v>990</v>
      </c>
      <c r="P31" s="63"/>
      <c r="Q31" s="63"/>
      <c r="R31" s="63"/>
      <c r="S31" s="63"/>
    </row>
    <row r="32">
      <c r="A32" s="63" t="s">
        <v>1398</v>
      </c>
      <c r="B32" s="63" t="n">
        <v>13104</v>
      </c>
      <c r="C32" s="63" t="s">
        <v>1399</v>
      </c>
      <c r="D32" s="63" t="n">
        <v>0</v>
      </c>
      <c r="E32" s="63" t="n">
        <v>20</v>
      </c>
      <c r="F32" s="63" t="n">
        <v>145</v>
      </c>
      <c r="G32" s="63" t="n">
        <v>225</v>
      </c>
      <c r="H32" s="63" t="n">
        <v>238</v>
      </c>
      <c r="I32" s="63" t="n">
        <v>222</v>
      </c>
      <c r="J32" s="63" t="n">
        <v>206</v>
      </c>
      <c r="K32" s="63" t="n">
        <v>186</v>
      </c>
      <c r="L32" s="63" t="n">
        <v>165</v>
      </c>
      <c r="M32" s="63" t="n">
        <v>142</v>
      </c>
      <c r="N32" s="63" t="n">
        <v>628</v>
      </c>
      <c r="O32" s="63" t="n">
        <v>1550</v>
      </c>
      <c r="P32" s="63"/>
      <c r="Q32" s="63"/>
      <c r="R32" s="63"/>
      <c r="S32" s="63"/>
    </row>
    <row r="33">
      <c r="A33" s="63" t="s">
        <v>1400</v>
      </c>
      <c r="B33" s="63" t="n">
        <v>13105</v>
      </c>
      <c r="C33" s="63" t="s">
        <v>1399</v>
      </c>
      <c r="D33" s="63" t="n">
        <v>0</v>
      </c>
      <c r="E33" s="63" t="n">
        <v>0</v>
      </c>
      <c r="F33" s="63" t="n">
        <v>1050</v>
      </c>
      <c r="G33" s="63" t="n">
        <v>1692</v>
      </c>
      <c r="H33" s="63" t="n">
        <v>1781</v>
      </c>
      <c r="I33" s="63" t="n">
        <v>1842</v>
      </c>
      <c r="J33" s="63" t="n">
        <v>1901</v>
      </c>
      <c r="K33" s="63" t="n">
        <v>1944</v>
      </c>
      <c r="L33" s="63" t="n">
        <v>2054</v>
      </c>
      <c r="M33" s="63" t="n">
        <v>2137</v>
      </c>
      <c r="N33" s="63" t="n">
        <v>4522</v>
      </c>
      <c r="O33" s="63" t="n">
        <v>14401</v>
      </c>
      <c r="P33" s="63"/>
      <c r="Q33" s="63"/>
      <c r="R33" s="63"/>
      <c r="S33" s="63"/>
    </row>
    <row r="34">
      <c r="A34" s="63" t="s">
        <v>1362</v>
      </c>
      <c r="B34" s="63" t="n">
        <v>13204</v>
      </c>
      <c r="C34" s="63" t="s">
        <v>1399</v>
      </c>
      <c r="D34" s="63" t="n">
        <v>0</v>
      </c>
      <c r="E34" s="63" t="n">
        <v>59</v>
      </c>
      <c r="F34" s="63" t="n">
        <v>149</v>
      </c>
      <c r="G34" s="63" t="n">
        <v>244</v>
      </c>
      <c r="H34" s="63" t="n">
        <v>364</v>
      </c>
      <c r="I34" s="63" t="n">
        <v>498</v>
      </c>
      <c r="J34" s="63" t="n">
        <v>657</v>
      </c>
      <c r="K34" s="63" t="n">
        <v>851</v>
      </c>
      <c r="L34" s="63" t="n">
        <v>1086</v>
      </c>
      <c r="M34" s="63" t="n">
        <v>1410</v>
      </c>
      <c r="N34" s="63" t="n">
        <v>815</v>
      </c>
      <c r="O34" s="63" t="n">
        <v>5317</v>
      </c>
      <c r="P34" s="63"/>
      <c r="Q34" s="63"/>
      <c r="R34" s="63"/>
      <c r="S34" s="63"/>
    </row>
    <row r="35">
      <c r="A35" s="63" t="s">
        <v>1401</v>
      </c>
      <c r="B35" s="63" t="n">
        <v>13502</v>
      </c>
      <c r="C35" s="63" t="s">
        <v>1399</v>
      </c>
      <c r="D35" s="63" t="n">
        <v>0</v>
      </c>
      <c r="E35" s="63" t="n">
        <v>842</v>
      </c>
      <c r="F35" s="63" t="n">
        <v>1201</v>
      </c>
      <c r="G35" s="63" t="n">
        <v>1291</v>
      </c>
      <c r="H35" s="63" t="n">
        <v>1519</v>
      </c>
      <c r="I35" s="63" t="n">
        <v>1710</v>
      </c>
      <c r="J35" s="63" t="n">
        <v>1890</v>
      </c>
      <c r="K35" s="63" t="n">
        <v>2176</v>
      </c>
      <c r="L35" s="63" t="n">
        <v>2189</v>
      </c>
      <c r="M35" s="63" t="n">
        <v>1882</v>
      </c>
      <c r="N35" s="63" t="n">
        <v>4853</v>
      </c>
      <c r="O35" s="63" t="n">
        <v>14699</v>
      </c>
      <c r="P35" s="63"/>
      <c r="Q35" s="63"/>
      <c r="R35" s="63"/>
      <c r="S35" s="63"/>
    </row>
    <row r="36">
      <c r="A36" s="63" t="s">
        <v>1402</v>
      </c>
      <c r="B36" s="63" t="n">
        <v>13701</v>
      </c>
      <c r="C36" s="63" t="s">
        <v>1399</v>
      </c>
      <c r="D36" s="63" t="n">
        <v>0</v>
      </c>
      <c r="E36" s="63" t="n">
        <v>1</v>
      </c>
      <c r="F36" s="63" t="n">
        <v>1</v>
      </c>
      <c r="G36" s="63" t="n">
        <v>2</v>
      </c>
      <c r="H36" s="63" t="n">
        <v>2</v>
      </c>
      <c r="I36" s="63" t="n">
        <v>3</v>
      </c>
      <c r="J36" s="63" t="n">
        <v>3</v>
      </c>
      <c r="K36" s="63" t="n">
        <v>4</v>
      </c>
      <c r="L36" s="63" t="n">
        <v>5</v>
      </c>
      <c r="M36" s="63" t="n">
        <v>6</v>
      </c>
      <c r="N36" s="63" t="n">
        <v>6</v>
      </c>
      <c r="O36" s="63" t="n">
        <v>26</v>
      </c>
      <c r="P36" s="63"/>
      <c r="Q36" s="63"/>
      <c r="R36" s="63"/>
      <c r="S36" s="63"/>
    </row>
    <row r="37">
      <c r="A37" s="63" t="s">
        <v>1344</v>
      </c>
      <c r="B37" s="63" t="n">
        <v>21001</v>
      </c>
      <c r="C37" s="63" t="s">
        <v>1399</v>
      </c>
      <c r="D37" s="63" t="n">
        <v>0</v>
      </c>
      <c r="E37" s="63" t="n">
        <v>178</v>
      </c>
      <c r="F37" s="63" t="n">
        <v>716</v>
      </c>
      <c r="G37" s="63" t="n">
        <v>1268</v>
      </c>
      <c r="H37" s="63" t="n">
        <v>2150</v>
      </c>
      <c r="I37" s="63" t="n">
        <v>3000</v>
      </c>
      <c r="J37" s="63" t="n">
        <v>2906</v>
      </c>
      <c r="K37" s="63" t="n">
        <v>2533</v>
      </c>
      <c r="L37" s="63" t="n">
        <v>1750</v>
      </c>
      <c r="M37" s="63" t="n">
        <v>807</v>
      </c>
      <c r="N37" s="63" t="n">
        <v>4312</v>
      </c>
      <c r="O37" s="63" t="n">
        <v>15308</v>
      </c>
      <c r="P37" s="63"/>
      <c r="Q37" s="63"/>
      <c r="R37" s="63"/>
      <c r="S37" s="63"/>
    </row>
    <row r="38">
      <c r="A38" s="63" t="n">
        <v>0</v>
      </c>
      <c r="B38" s="63" t="n">
        <v>21002</v>
      </c>
      <c r="C38" s="63" t="s">
        <v>1399</v>
      </c>
      <c r="D38" s="63" t="n">
        <v>0</v>
      </c>
      <c r="E38" s="63" t="n">
        <v>86</v>
      </c>
      <c r="F38" s="63" t="n">
        <v>95</v>
      </c>
      <c r="G38" s="63" t="n">
        <v>125</v>
      </c>
      <c r="H38" s="63" t="n">
        <v>225</v>
      </c>
      <c r="I38" s="63" t="n">
        <v>225</v>
      </c>
      <c r="J38" s="63" t="n">
        <v>245</v>
      </c>
      <c r="K38" s="63" t="n">
        <v>240</v>
      </c>
      <c r="L38" s="63" t="n">
        <v>109</v>
      </c>
      <c r="M38" s="63" t="n">
        <v>50</v>
      </c>
      <c r="N38" s="63" t="n">
        <v>531</v>
      </c>
      <c r="O38" s="63" t="n">
        <v>1400</v>
      </c>
      <c r="P38" s="63"/>
      <c r="Q38" s="63"/>
      <c r="R38" s="63"/>
      <c r="S38" s="63"/>
    </row>
    <row r="39">
      <c r="A39" s="63" t="s">
        <v>1356</v>
      </c>
      <c r="B39" s="63" t="n">
        <v>22002</v>
      </c>
      <c r="C39" s="63" t="s">
        <v>1399</v>
      </c>
      <c r="D39" s="63" t="n">
        <v>0</v>
      </c>
      <c r="E39" s="63" t="n">
        <v>5</v>
      </c>
      <c r="F39" s="63" t="n">
        <v>41</v>
      </c>
      <c r="G39" s="63" t="n">
        <v>116</v>
      </c>
      <c r="H39" s="63" t="n">
        <v>284</v>
      </c>
      <c r="I39" s="63" t="n">
        <v>417</v>
      </c>
      <c r="J39" s="63" t="n">
        <v>459</v>
      </c>
      <c r="K39" s="63" t="n">
        <v>355</v>
      </c>
      <c r="L39" s="63" t="n">
        <v>210</v>
      </c>
      <c r="M39" s="63" t="n">
        <v>90</v>
      </c>
      <c r="N39" s="63" t="n">
        <v>446</v>
      </c>
      <c r="O39" s="63" t="n">
        <v>1977</v>
      </c>
      <c r="P39" s="63"/>
      <c r="Q39" s="63"/>
      <c r="R39" s="63"/>
      <c r="S39" s="63"/>
    </row>
    <row r="40">
      <c r="A40" s="63" t="s">
        <v>1372</v>
      </c>
      <c r="B40" s="63" t="n">
        <v>30001</v>
      </c>
      <c r="C40" s="63" t="s">
        <v>1399</v>
      </c>
      <c r="D40" s="63" t="n">
        <v>0</v>
      </c>
      <c r="E40" s="63" t="n">
        <v>25</v>
      </c>
      <c r="F40" s="63" t="n">
        <v>100</v>
      </c>
      <c r="G40" s="63" t="n">
        <v>125</v>
      </c>
      <c r="H40" s="63" t="n">
        <v>100</v>
      </c>
      <c r="I40" s="63" t="n">
        <v>75</v>
      </c>
      <c r="J40" s="63" t="n">
        <v>30</v>
      </c>
      <c r="K40" s="63" t="n">
        <v>20</v>
      </c>
      <c r="L40" s="63" t="n">
        <v>0</v>
      </c>
      <c r="M40" s="63" t="n">
        <v>0</v>
      </c>
      <c r="N40" s="63" t="n">
        <v>350</v>
      </c>
      <c r="O40" s="63" t="n">
        <v>475</v>
      </c>
      <c r="P40" s="63"/>
      <c r="Q40" s="63"/>
      <c r="R40" s="63"/>
      <c r="S40" s="63"/>
    </row>
    <row r="42">
      <c r="C42" s="1273" t="s">
        <v>1403</v>
      </c>
      <c r="D42" s="1273"/>
      <c r="E42" s="1273"/>
      <c r="F42" s="1273"/>
      <c r="G42" s="1273"/>
      <c r="H42" s="1273"/>
      <c r="I42" s="1273"/>
      <c r="J42" s="1273"/>
      <c r="K42" s="1273"/>
      <c r="L42" s="1273"/>
      <c r="M42" s="1273"/>
      <c r="N42" s="1273"/>
      <c r="O42" s="1273"/>
      <c r="P42" s="1273"/>
      <c r="Q42" s="1273"/>
      <c r="R42" s="1273"/>
      <c r="S42" s="1273"/>
    </row>
    <row r="43">
      <c r="A43" s="63" t="s">
        <v>1404</v>
      </c>
      <c r="B43" s="63" t="n">
        <v>10101</v>
      </c>
      <c r="C43" s="63" t="s">
        <v>1405</v>
      </c>
      <c r="D43" s="63" t="n">
        <v>0</v>
      </c>
      <c r="E43" s="63" t="n">
        <v>34679</v>
      </c>
      <c r="F43" s="63" t="n">
        <v>34258</v>
      </c>
      <c r="G43" s="63" t="n">
        <v>22039</v>
      </c>
      <c r="H43" s="63" t="n">
        <v>17702</v>
      </c>
      <c r="I43" s="63" t="n">
        <v>18699</v>
      </c>
      <c r="J43" s="63" t="n">
        <v>20798</v>
      </c>
      <c r="K43" s="63" t="n">
        <v>22756</v>
      </c>
      <c r="L43" s="63" t="n">
        <v>24658</v>
      </c>
      <c r="M43" s="63" t="n">
        <v>26659</v>
      </c>
      <c r="N43" s="63" t="n">
        <v>108678</v>
      </c>
      <c r="O43" s="63" t="n">
        <v>222248</v>
      </c>
      <c r="P43" s="63"/>
      <c r="Q43" s="63"/>
      <c r="R43" s="63"/>
      <c r="S43" s="63"/>
    </row>
    <row r="44">
      <c r="A44" s="63" t="s">
        <v>1406</v>
      </c>
      <c r="B44" s="63" t="s">
        <v>1407</v>
      </c>
      <c r="C44" s="63" t="s">
        <v>1405</v>
      </c>
      <c r="D44" s="63" t="n">
        <v>0</v>
      </c>
      <c r="E44" s="63" t="n">
        <v>113</v>
      </c>
      <c r="F44" s="63" t="n">
        <v>314</v>
      </c>
      <c r="G44" s="63" t="n">
        <v>470</v>
      </c>
      <c r="H44" s="63" t="n">
        <v>642</v>
      </c>
      <c r="I44" s="63" t="n">
        <v>812</v>
      </c>
      <c r="J44" s="63" t="n">
        <v>973</v>
      </c>
      <c r="K44" s="63" t="n">
        <v>1100</v>
      </c>
      <c r="L44" s="63" t="n">
        <v>1181</v>
      </c>
      <c r="M44" s="63" t="n">
        <v>1245</v>
      </c>
      <c r="N44" s="63" t="n">
        <v>1539</v>
      </c>
      <c r="O44" s="63" t="n">
        <v>6850</v>
      </c>
      <c r="P44" s="63"/>
      <c r="Q44" s="63"/>
      <c r="R44" s="63"/>
      <c r="S44" s="63"/>
    </row>
    <row r="45">
      <c r="A45" s="63" t="s">
        <v>1408</v>
      </c>
      <c r="B45" s="63" t="n">
        <v>13101</v>
      </c>
      <c r="C45" s="63" t="s">
        <v>1405</v>
      </c>
      <c r="D45" s="63" t="n">
        <v>0</v>
      </c>
      <c r="E45" s="63" t="n">
        <v>-1562</v>
      </c>
      <c r="F45" s="63" t="n">
        <v>-2183</v>
      </c>
      <c r="G45" s="63" t="n">
        <v>-3317</v>
      </c>
      <c r="H45" s="63" t="n">
        <v>-4822</v>
      </c>
      <c r="I45" s="63" t="n">
        <v>-6428</v>
      </c>
      <c r="J45" s="63" t="n">
        <v>-7677</v>
      </c>
      <c r="K45" s="63" t="n">
        <v>-8232</v>
      </c>
      <c r="L45" s="63" t="n">
        <v>-8329</v>
      </c>
      <c r="M45" s="63" t="n">
        <v>-8511</v>
      </c>
      <c r="N45" s="63" t="n">
        <v>-11885</v>
      </c>
      <c r="O45" s="63" t="n">
        <v>-51062</v>
      </c>
      <c r="P45" s="63"/>
      <c r="Q45" s="63"/>
      <c r="R45" s="63"/>
      <c r="S45" s="63"/>
    </row>
    <row r="46">
      <c r="A46" s="63" t="s">
        <v>1409</v>
      </c>
      <c r="B46" s="63" t="n">
        <v>13102</v>
      </c>
      <c r="C46" s="63" t="s">
        <v>1405</v>
      </c>
      <c r="D46" s="63" t="n">
        <v>0</v>
      </c>
      <c r="E46" s="63" t="n">
        <v>-2140</v>
      </c>
      <c r="F46" s="63" t="n">
        <v>-1559</v>
      </c>
      <c r="G46" s="63" t="n">
        <v>-2458</v>
      </c>
      <c r="H46" s="63" t="n">
        <v>-5367</v>
      </c>
      <c r="I46" s="63" t="n">
        <v>-2359</v>
      </c>
      <c r="J46" s="63" t="n">
        <v>-48</v>
      </c>
      <c r="K46" s="63" t="n">
        <v>-38</v>
      </c>
      <c r="L46" s="63" t="n">
        <v>-9</v>
      </c>
      <c r="M46" s="63" t="n">
        <v>15</v>
      </c>
      <c r="N46" s="63" t="n">
        <v>-11523</v>
      </c>
      <c r="O46" s="63" t="n">
        <v>-13962</v>
      </c>
      <c r="P46" s="63"/>
      <c r="Q46" s="63"/>
      <c r="R46" s="63"/>
      <c r="S46" s="63"/>
    </row>
    <row r="47">
      <c r="A47" s="63" t="s">
        <v>1410</v>
      </c>
      <c r="B47" s="63" t="n">
        <v>13104</v>
      </c>
      <c r="C47" s="63" t="s">
        <v>1405</v>
      </c>
      <c r="D47" s="63" t="n">
        <v>0</v>
      </c>
      <c r="E47" s="63" t="n">
        <v>-22</v>
      </c>
      <c r="F47" s="63" t="n">
        <v>-158</v>
      </c>
      <c r="G47" s="63" t="n">
        <v>-244</v>
      </c>
      <c r="H47" s="63" t="n">
        <v>-257</v>
      </c>
      <c r="I47" s="63" t="n">
        <v>-241</v>
      </c>
      <c r="J47" s="63" t="n">
        <v>-223</v>
      </c>
      <c r="K47" s="63" t="n">
        <v>-202</v>
      </c>
      <c r="L47" s="63" t="n">
        <v>-178</v>
      </c>
      <c r="M47" s="63" t="n">
        <v>-154</v>
      </c>
      <c r="N47" s="63" t="n">
        <v>-681</v>
      </c>
      <c r="O47" s="63" t="n">
        <v>-1679</v>
      </c>
      <c r="P47" s="63"/>
      <c r="Q47" s="63"/>
      <c r="R47" s="63"/>
      <c r="S47" s="63"/>
    </row>
    <row r="48">
      <c r="A48" s="63" t="s">
        <v>1411</v>
      </c>
      <c r="B48" s="63" t="n">
        <v>13105</v>
      </c>
      <c r="C48" s="63" t="s">
        <v>1405</v>
      </c>
      <c r="D48" s="63" t="n">
        <v>0</v>
      </c>
      <c r="E48" s="63" t="n">
        <v>0</v>
      </c>
      <c r="F48" s="63" t="n">
        <v>-1138</v>
      </c>
      <c r="G48" s="63" t="n">
        <v>-1832</v>
      </c>
      <c r="H48" s="63" t="n">
        <v>-1929</v>
      </c>
      <c r="I48" s="63" t="n">
        <v>-1996</v>
      </c>
      <c r="J48" s="63" t="n">
        <v>-2059</v>
      </c>
      <c r="K48" s="63" t="n">
        <v>-2106</v>
      </c>
      <c r="L48" s="63" t="n">
        <v>-2225</v>
      </c>
      <c r="M48" s="63" t="n">
        <v>-2315</v>
      </c>
      <c r="N48" s="63" t="n">
        <v>-4899</v>
      </c>
      <c r="O48" s="63" t="n">
        <v>-15600</v>
      </c>
      <c r="P48" s="63"/>
      <c r="Q48" s="63"/>
      <c r="R48" s="63"/>
      <c r="S48" s="63"/>
    </row>
    <row r="49">
      <c r="A49" s="63" t="s">
        <v>1412</v>
      </c>
      <c r="B49" s="63" t="n">
        <v>13303</v>
      </c>
      <c r="C49" s="63" t="s">
        <v>1405</v>
      </c>
      <c r="D49" s="63" t="n">
        <v>0</v>
      </c>
      <c r="E49" s="63" t="n">
        <v>-62</v>
      </c>
      <c r="F49" s="63" t="n">
        <v>-50</v>
      </c>
      <c r="G49" s="63" t="n">
        <v>-46</v>
      </c>
      <c r="H49" s="63" t="n">
        <v>-42</v>
      </c>
      <c r="I49" s="63" t="n">
        <v>-38</v>
      </c>
      <c r="J49" s="63" t="n">
        <v>-35</v>
      </c>
      <c r="K49" s="63" t="n">
        <v>-32</v>
      </c>
      <c r="L49" s="63" t="n">
        <v>-30</v>
      </c>
      <c r="M49" s="63" t="n">
        <v>-28</v>
      </c>
      <c r="N49" s="63" t="n">
        <v>-200</v>
      </c>
      <c r="O49" s="63" t="n">
        <v>-362</v>
      </c>
      <c r="P49" s="63"/>
      <c r="Q49" s="63"/>
      <c r="R49" s="63"/>
      <c r="S49" s="63"/>
    </row>
    <row r="50">
      <c r="A50" s="63" t="s">
        <v>1413</v>
      </c>
      <c r="B50" s="63" t="s">
        <v>1414</v>
      </c>
      <c r="C50" s="63" t="s">
        <v>1405</v>
      </c>
      <c r="D50" s="63" t="n">
        <v>0</v>
      </c>
      <c r="E50" s="63" t="n">
        <v>-2376</v>
      </c>
      <c r="F50" s="63" t="n">
        <v>-2679</v>
      </c>
      <c r="G50" s="63" t="n">
        <v>-2315</v>
      </c>
      <c r="H50" s="63" t="n">
        <v>-2572</v>
      </c>
      <c r="I50" s="63" t="n">
        <v>-2467</v>
      </c>
      <c r="J50" s="63" t="n">
        <v>-2490</v>
      </c>
      <c r="K50" s="63" t="n">
        <v>-2638</v>
      </c>
      <c r="L50" s="63" t="n">
        <v>-2569</v>
      </c>
      <c r="M50" s="63" t="n">
        <v>-2081</v>
      </c>
      <c r="N50" s="63" t="n">
        <v>-9943</v>
      </c>
      <c r="O50" s="63" t="n">
        <v>-22188</v>
      </c>
      <c r="P50" s="63"/>
      <c r="Q50" s="63"/>
      <c r="R50" s="63"/>
      <c r="S50" s="63"/>
    </row>
    <row r="51">
      <c r="A51" s="63" t="s">
        <v>1415</v>
      </c>
      <c r="B51" s="63" t="n">
        <v>13601</v>
      </c>
      <c r="C51" s="63" t="s">
        <v>1405</v>
      </c>
      <c r="D51" s="63" t="n">
        <v>0</v>
      </c>
      <c r="E51" s="63" t="n">
        <v>902</v>
      </c>
      <c r="F51" s="63" t="n">
        <v>1230</v>
      </c>
      <c r="G51" s="63" t="n">
        <v>1271</v>
      </c>
      <c r="H51" s="63" t="n">
        <v>1304</v>
      </c>
      <c r="I51" s="63" t="n">
        <v>1336</v>
      </c>
      <c r="J51" s="63" t="n">
        <v>1368</v>
      </c>
      <c r="K51" s="63" t="n">
        <v>1402</v>
      </c>
      <c r="L51" s="63" t="n">
        <v>1436</v>
      </c>
      <c r="M51" s="63" t="n">
        <v>1470</v>
      </c>
      <c r="N51" s="63" t="n">
        <v>4707</v>
      </c>
      <c r="O51" s="63" t="n">
        <v>11719</v>
      </c>
      <c r="P51" s="63"/>
      <c r="Q51" s="63"/>
      <c r="R51" s="63"/>
      <c r="S51" s="63"/>
    </row>
    <row r="52">
      <c r="A52" s="63" t="s">
        <v>1416</v>
      </c>
      <c r="B52" s="63" t="s">
        <v>1417</v>
      </c>
      <c r="C52" s="63" t="s">
        <v>1405</v>
      </c>
      <c r="D52" s="63" t="n">
        <v>0</v>
      </c>
      <c r="E52" s="63" t="n">
        <v>1</v>
      </c>
      <c r="F52" s="63" t="n">
        <v>1</v>
      </c>
      <c r="G52" s="63" t="n">
        <v>-678</v>
      </c>
      <c r="H52" s="63" t="n">
        <v>-858</v>
      </c>
      <c r="I52" s="63" t="n">
        <v>-7820</v>
      </c>
      <c r="J52" s="63" t="n">
        <v>-11303</v>
      </c>
      <c r="K52" s="63" t="n">
        <v>-12736</v>
      </c>
      <c r="L52" s="63" t="n">
        <v>-14927</v>
      </c>
      <c r="M52" s="63" t="n">
        <v>-17285</v>
      </c>
      <c r="N52" s="63" t="n">
        <v>-1535</v>
      </c>
      <c r="O52" s="63" t="n">
        <v>-65606</v>
      </c>
      <c r="P52" s="63"/>
      <c r="Q52" s="63"/>
      <c r="R52" s="63"/>
      <c r="S52" s="63"/>
    </row>
    <row r="53">
      <c r="A53" s="63" t="s">
        <v>1418</v>
      </c>
      <c r="B53" s="63" t="n">
        <v>13901</v>
      </c>
      <c r="C53" s="63" t="s">
        <v>1405</v>
      </c>
      <c r="D53" s="63" t="n">
        <v>0</v>
      </c>
      <c r="E53" s="63" t="n">
        <v>103</v>
      </c>
      <c r="F53" s="63" t="n">
        <v>135</v>
      </c>
      <c r="G53" s="63" t="n">
        <v>131</v>
      </c>
      <c r="H53" s="63" t="n">
        <v>130</v>
      </c>
      <c r="I53" s="63" t="n">
        <v>130</v>
      </c>
      <c r="J53" s="63" t="n">
        <v>131</v>
      </c>
      <c r="K53" s="63" t="n">
        <v>132</v>
      </c>
      <c r="L53" s="63" t="n">
        <v>133</v>
      </c>
      <c r="M53" s="63" t="n">
        <v>134</v>
      </c>
      <c r="N53" s="63" t="n">
        <v>498</v>
      </c>
      <c r="O53" s="63" t="n">
        <v>1159</v>
      </c>
      <c r="P53" s="63"/>
      <c r="Q53" s="63"/>
      <c r="R53" s="63"/>
      <c r="S53" s="63"/>
    </row>
    <row r="54">
      <c r="A54" s="63" t="s">
        <v>1419</v>
      </c>
      <c r="B54" s="63" t="n">
        <v>13902</v>
      </c>
      <c r="C54" s="63" t="s">
        <v>1405</v>
      </c>
      <c r="D54" s="63" t="n">
        <v>0</v>
      </c>
      <c r="E54" s="63" t="n">
        <v>-16</v>
      </c>
      <c r="F54" s="63" t="n">
        <v>-13</v>
      </c>
      <c r="G54" s="63" t="n">
        <v>-15</v>
      </c>
      <c r="H54" s="63" t="n">
        <v>-16</v>
      </c>
      <c r="I54" s="63" t="n">
        <v>-18</v>
      </c>
      <c r="J54" s="63" t="n">
        <v>-21</v>
      </c>
      <c r="K54" s="63" t="n">
        <v>-22</v>
      </c>
      <c r="L54" s="63" t="n">
        <v>-23</v>
      </c>
      <c r="M54" s="63" t="n">
        <v>-24</v>
      </c>
      <c r="N54" s="63" t="n">
        <v>-60</v>
      </c>
      <c r="O54" s="63" t="n">
        <v>-168</v>
      </c>
      <c r="P54" s="63"/>
      <c r="Q54" s="63"/>
      <c r="R54" s="63"/>
      <c r="S54" s="63"/>
    </row>
    <row r="55">
      <c r="A55" s="63" t="s">
        <v>1420</v>
      </c>
      <c r="B55" s="63" t="s">
        <v>1421</v>
      </c>
      <c r="C55" s="63" t="s">
        <v>1405</v>
      </c>
      <c r="D55" s="63" t="n">
        <v>0</v>
      </c>
      <c r="E55" s="63" t="n">
        <v>0</v>
      </c>
      <c r="F55" s="63" t="n">
        <v>0</v>
      </c>
      <c r="G55" s="63" t="n">
        <v>0</v>
      </c>
      <c r="H55" s="63" t="n">
        <v>0</v>
      </c>
      <c r="I55" s="63" t="n">
        <v>17666</v>
      </c>
      <c r="J55" s="63" t="n">
        <v>26198</v>
      </c>
      <c r="K55" s="63" t="n">
        <v>9453</v>
      </c>
      <c r="L55" s="63" t="n">
        <v>-274</v>
      </c>
      <c r="M55" s="63" t="n">
        <v>-284</v>
      </c>
      <c r="N55" s="63" t="n">
        <v>0</v>
      </c>
      <c r="O55" s="63" t="n">
        <v>52759</v>
      </c>
      <c r="P55" s="63"/>
      <c r="Q55" s="63"/>
      <c r="R55" s="63"/>
      <c r="S55" s="63"/>
    </row>
    <row r="56">
      <c r="A56" s="63" t="s">
        <v>1422</v>
      </c>
      <c r="B56" s="63" t="n">
        <v>60113</v>
      </c>
      <c r="C56" s="63" t="s">
        <v>1405</v>
      </c>
      <c r="D56" s="63" t="n">
        <v>0</v>
      </c>
      <c r="E56" s="63" t="n">
        <v>0</v>
      </c>
      <c r="F56" s="63" t="n">
        <v>0</v>
      </c>
      <c r="G56" s="63" t="n">
        <v>0</v>
      </c>
      <c r="H56" s="63" t="n">
        <v>850</v>
      </c>
      <c r="I56" s="214" t="n">
        <v>1350</v>
      </c>
      <c r="J56" s="214" t="n">
        <v>1400</v>
      </c>
      <c r="K56" s="214" t="n">
        <v>1200</v>
      </c>
      <c r="L56" s="214" t="n">
        <v>1050</v>
      </c>
      <c r="M56" s="63" t="n">
        <v>500</v>
      </c>
      <c r="N56" s="63" t="n">
        <v>850</v>
      </c>
      <c r="O56" s="214" t="n">
        <v>6350</v>
      </c>
      <c r="P56" s="214"/>
      <c r="Q56" s="214"/>
      <c r="R56" s="214"/>
      <c r="S56" s="214"/>
    </row>
    <row r="57">
      <c r="A57" s="63" t="s">
        <v>1423</v>
      </c>
      <c r="B57" s="63" t="n">
        <v>10201</v>
      </c>
      <c r="C57" s="63" t="s">
        <v>1405</v>
      </c>
      <c r="D57" s="63" t="n">
        <v>0</v>
      </c>
      <c r="E57" s="63" t="n">
        <v>5697</v>
      </c>
      <c r="F57" s="63" t="n">
        <v>7875</v>
      </c>
      <c r="G57" s="63" t="n">
        <v>8070</v>
      </c>
      <c r="H57" s="63" t="n">
        <v>8581</v>
      </c>
      <c r="I57" s="63" t="n">
        <v>8882</v>
      </c>
      <c r="J57" s="63" t="n">
        <v>8838</v>
      </c>
      <c r="K57" s="63" t="n">
        <v>8603</v>
      </c>
      <c r="L57" s="63" t="n">
        <v>8500</v>
      </c>
      <c r="M57" s="63" t="n">
        <v>8641</v>
      </c>
      <c r="N57" s="63" t="n">
        <v>30223</v>
      </c>
      <c r="O57" s="63" t="n">
        <v>73686</v>
      </c>
      <c r="P57" s="63"/>
      <c r="Q57" s="63"/>
      <c r="R57" s="63"/>
      <c r="S57" s="63"/>
    </row>
    <row r="58">
      <c r="A58" s="63" t="s">
        <v>1430</v>
      </c>
      <c r="B58" s="63" t="n">
        <v>13304</v>
      </c>
      <c r="C58" s="63" t="s">
        <v>1435</v>
      </c>
      <c r="D58" s="63" t="n">
        <v>0</v>
      </c>
      <c r="E58" s="63" t="n">
        <v>-273</v>
      </c>
      <c r="F58" s="63" t="n">
        <v>-193</v>
      </c>
      <c r="G58" s="63" t="n">
        <v>-203</v>
      </c>
      <c r="H58" s="63" t="n">
        <v>-216</v>
      </c>
      <c r="I58" s="63" t="n">
        <v>-230</v>
      </c>
      <c r="J58" s="63" t="n">
        <v>-241</v>
      </c>
      <c r="K58" s="63" t="n">
        <v>-240</v>
      </c>
      <c r="L58" s="63" t="n">
        <v>-229</v>
      </c>
      <c r="M58" s="63" t="n">
        <v>-217</v>
      </c>
      <c r="N58" s="63" t="n">
        <v>-887</v>
      </c>
      <c r="O58" s="63" t="n">
        <v>-2043</v>
      </c>
      <c r="P58" s="63"/>
      <c r="Q58" s="63"/>
      <c r="R58" s="63"/>
      <c r="S58" s="63"/>
    </row>
    <row r="59">
      <c r="A59" s="63" t="s">
        <v>1426</v>
      </c>
      <c r="B59" s="63" t="s">
        <v>1427</v>
      </c>
      <c r="C59" s="63" t="s">
        <v>1435</v>
      </c>
      <c r="D59" s="63" t="n">
        <v>0</v>
      </c>
      <c r="E59" s="63" t="n">
        <v>-2882</v>
      </c>
      <c r="F59" s="63" t="n">
        <v>-2038</v>
      </c>
      <c r="G59" s="63" t="n">
        <v>-1405</v>
      </c>
      <c r="H59" s="63" t="n">
        <v>-554</v>
      </c>
      <c r="I59" s="63" t="n">
        <v>-753</v>
      </c>
      <c r="J59" s="63" t="n">
        <v>-970</v>
      </c>
      <c r="K59" s="63" t="n">
        <v>-1231</v>
      </c>
      <c r="L59" s="63" t="n">
        <v>-1581</v>
      </c>
      <c r="M59" s="63" t="n">
        <v>-2108</v>
      </c>
      <c r="N59" s="63" t="n">
        <v>-6880</v>
      </c>
      <c r="O59" s="63" t="n">
        <v>-13523</v>
      </c>
      <c r="P59" s="63"/>
      <c r="Q59" s="63"/>
      <c r="R59" s="63"/>
      <c r="S59" s="63"/>
    </row>
    <row r="60">
      <c r="A60" s="1290" t="s">
        <v>1424</v>
      </c>
      <c r="B60" s="1291" t="n">
        <v>10301</v>
      </c>
      <c r="C60" s="1291" t="s">
        <v>239</v>
      </c>
      <c r="D60" s="1291" t="n">
        <v>0</v>
      </c>
      <c r="E60" s="1292" t="n">
        <v>2012</v>
      </c>
      <c r="F60" s="1292" t="n">
        <v>5106</v>
      </c>
      <c r="G60" s="1292" t="n">
        <v>11125</v>
      </c>
      <c r="H60" s="1292" t="n">
        <v>16116</v>
      </c>
      <c r="I60" s="1292" t="n">
        <v>21716</v>
      </c>
      <c r="J60" s="1292" t="n">
        <v>26314</v>
      </c>
      <c r="K60" s="1292" t="n">
        <v>31218</v>
      </c>
      <c r="L60" s="1292" t="n">
        <v>34877</v>
      </c>
      <c r="M60" s="1292" t="n">
        <v>31904</v>
      </c>
      <c r="N60" s="1292" t="n">
        <v>34359</v>
      </c>
      <c r="O60" s="1293" t="n">
        <v>180388</v>
      </c>
      <c r="P60" s="214"/>
      <c r="Q60" s="214"/>
      <c r="R60" s="214"/>
      <c r="S60" s="214"/>
    </row>
    <row r="61">
      <c r="A61" s="63" t="s">
        <v>1425</v>
      </c>
      <c r="B61" s="63" t="n">
        <v>12001</v>
      </c>
      <c r="C61" s="63" t="s">
        <v>239</v>
      </c>
      <c r="D61" s="63" t="n">
        <v>0</v>
      </c>
      <c r="E61" s="63" t="n">
        <v>1297</v>
      </c>
      <c r="F61" s="63" t="n">
        <v>-10555</v>
      </c>
      <c r="G61" s="63" t="n">
        <v>-10586</v>
      </c>
      <c r="H61" s="63" t="n">
        <v>-11431</v>
      </c>
      <c r="I61" s="63" t="n">
        <v>-154</v>
      </c>
      <c r="J61" s="63" t="n">
        <v>132</v>
      </c>
      <c r="K61" s="63" t="n">
        <v>53</v>
      </c>
      <c r="L61" s="63" t="n">
        <v>6</v>
      </c>
      <c r="M61" s="63" t="n">
        <v>0</v>
      </c>
      <c r="N61" s="63" t="n">
        <v>-31275</v>
      </c>
      <c r="O61" s="63" t="n">
        <v>-31238</v>
      </c>
      <c r="P61" s="63"/>
      <c r="Q61" s="63"/>
      <c r="R61" s="63"/>
      <c r="S61" s="63"/>
    </row>
    <row r="62">
      <c r="A62" s="63" t="s">
        <v>1428</v>
      </c>
      <c r="B62" s="63" t="n">
        <v>13301</v>
      </c>
      <c r="C62" s="63" t="s">
        <v>239</v>
      </c>
      <c r="D62" s="63" t="n">
        <v>0</v>
      </c>
      <c r="E62" s="63" t="n">
        <v>-1887</v>
      </c>
      <c r="F62" s="63" t="n">
        <v>-1348</v>
      </c>
      <c r="G62" s="63" t="n">
        <v>-1324</v>
      </c>
      <c r="H62" s="63" t="n">
        <v>-1345</v>
      </c>
      <c r="I62" s="63" t="n">
        <v>-1327</v>
      </c>
      <c r="J62" s="63" t="n">
        <v>-1277</v>
      </c>
      <c r="K62" s="63" t="n">
        <v>-1301</v>
      </c>
      <c r="L62" s="63" t="n">
        <v>-1314</v>
      </c>
      <c r="M62" s="63" t="n">
        <v>-1327</v>
      </c>
      <c r="N62" s="63" t="n">
        <v>-5904</v>
      </c>
      <c r="O62" s="63" t="n">
        <v>-12451</v>
      </c>
      <c r="P62" s="63"/>
      <c r="Q62" s="63"/>
      <c r="R62" s="63"/>
      <c r="S62" s="63"/>
    </row>
    <row r="63">
      <c r="A63" s="63" t="s">
        <v>1429</v>
      </c>
      <c r="B63" s="63" t="n">
        <v>13302</v>
      </c>
      <c r="C63" s="63" t="s">
        <v>239</v>
      </c>
      <c r="D63" s="63" t="n">
        <v>0</v>
      </c>
      <c r="E63" s="63" t="n">
        <v>-459</v>
      </c>
      <c r="F63" s="63" t="n">
        <v>-1021</v>
      </c>
      <c r="G63" s="63" t="n">
        <v>-2692</v>
      </c>
      <c r="H63" s="63" t="n">
        <v>-2770</v>
      </c>
      <c r="I63" s="63" t="n">
        <v>-2850</v>
      </c>
      <c r="J63" s="63" t="n">
        <v>-2935</v>
      </c>
      <c r="K63" s="63" t="n">
        <v>-3019</v>
      </c>
      <c r="L63" s="63" t="n">
        <v>-3092</v>
      </c>
      <c r="M63" s="63" t="n">
        <v>-3185</v>
      </c>
      <c r="N63" s="63" t="n">
        <v>-6942</v>
      </c>
      <c r="O63" s="63" t="n">
        <v>-22022</v>
      </c>
      <c r="P63" s="63"/>
      <c r="Q63" s="63"/>
      <c r="R63" s="63"/>
      <c r="S63" s="63"/>
    </row>
    <row r="64">
      <c r="A64" s="63" t="s">
        <v>1431</v>
      </c>
      <c r="B64" s="63" t="s">
        <v>1432</v>
      </c>
      <c r="C64" s="63" t="s">
        <v>239</v>
      </c>
      <c r="D64" s="63" t="n">
        <v>0</v>
      </c>
      <c r="E64" s="63" t="n">
        <v>-511</v>
      </c>
      <c r="F64" s="63" t="n">
        <v>-852</v>
      </c>
      <c r="G64" s="63" t="n">
        <v>-1050</v>
      </c>
      <c r="H64" s="63" t="n">
        <v>-1275</v>
      </c>
      <c r="I64" s="63" t="n">
        <v>-1572</v>
      </c>
      <c r="J64" s="63" t="n">
        <v>-1862</v>
      </c>
      <c r="K64" s="63" t="n">
        <v>-2104</v>
      </c>
      <c r="L64" s="63" t="n">
        <v>-2364</v>
      </c>
      <c r="M64" s="63" t="n">
        <v>-2615</v>
      </c>
      <c r="N64" s="63" t="n">
        <v>-3689</v>
      </c>
      <c r="O64" s="63" t="n">
        <v>-14209</v>
      </c>
      <c r="P64" s="63"/>
      <c r="Q64" s="63"/>
      <c r="R64" s="63"/>
      <c r="S64" s="63"/>
    </row>
    <row r="67">
      <c r="D67" s="1294" t="n">
        <v>2022</v>
      </c>
      <c r="E67" s="1294" t="n">
        <v>2023</v>
      </c>
      <c r="F67" s="1294" t="n">
        <v>2024</v>
      </c>
      <c r="G67" s="1294" t="n">
        <v>2025</v>
      </c>
      <c r="H67" s="1294" t="n">
        <v>2026</v>
      </c>
      <c r="I67" s="1294" t="n">
        <v>2027</v>
      </c>
      <c r="J67" s="1294" t="n">
        <v>2028</v>
      </c>
      <c r="K67" s="1294" t="n">
        <v>2029</v>
      </c>
      <c r="L67" s="1294" t="n">
        <v>2030</v>
      </c>
      <c r="M67" s="1295" t="n">
        <v>2031</v>
      </c>
      <c r="N67" s="1274" t="s">
        <v>1374</v>
      </c>
      <c r="O67" s="1296" t="s">
        <v>1375</v>
      </c>
      <c r="P67" s="1274"/>
      <c r="Q67" s="1274"/>
      <c r="R67" s="1274"/>
      <c r="S67" s="1274"/>
    </row>
    <row r="68">
      <c r="C68" s="1314" t="s">
        <v>1433</v>
      </c>
      <c r="D68" s="1315"/>
      <c r="E68" s="1315"/>
      <c r="F68" s="1315"/>
      <c r="G68" s="1315"/>
      <c r="H68" s="1315"/>
      <c r="I68" s="1315"/>
      <c r="J68" s="1315"/>
      <c r="K68" s="1315"/>
      <c r="L68" s="1315"/>
      <c r="M68" s="1315"/>
      <c r="N68" s="1315"/>
      <c r="O68" s="1316"/>
      <c r="P68" s="1273"/>
      <c r="Q68" s="1273"/>
      <c r="R68" s="1273"/>
      <c r="S68" s="1273"/>
    </row>
    <row r="69">
      <c r="C69" s="75" t="s">
        <v>1394</v>
      </c>
      <c r="D69" s="63" t="n">
        <f t="shared" ref="D69:O69" si="0">SUM(D3:D8)</f>
        <v>0</v>
      </c>
      <c r="E69" s="63" t="n">
        <f t="shared" si="0"/>
        <v>3947</v>
      </c>
      <c r="F69" s="63" t="n">
        <f t="shared" si="0"/>
        <v>4202</v>
      </c>
      <c r="G69" s="63" t="n">
        <f t="shared" si="0"/>
        <v>6275</v>
      </c>
      <c r="H69" s="63" t="n">
        <f t="shared" si="0"/>
        <v>7956</v>
      </c>
      <c r="I69" s="63" t="n">
        <f t="shared" si="0"/>
        <v>9969</v>
      </c>
      <c r="J69" s="63" t="n">
        <f t="shared" si="0"/>
        <v>12081</v>
      </c>
      <c r="K69" s="63" t="n">
        <f t="shared" si="0"/>
        <v>14493</v>
      </c>
      <c r="L69" s="63" t="n">
        <f t="shared" si="0"/>
        <v>16921</v>
      </c>
      <c r="M69" s="63" t="n">
        <f t="shared" si="0"/>
        <v>17112</v>
      </c>
      <c r="N69" s="63" t="n">
        <f t="shared" si="0"/>
        <v>22380</v>
      </c>
      <c r="O69" s="63" t="n">
        <f t="shared" si="0"/>
        <v>92956</v>
      </c>
      <c r="P69" s="63"/>
      <c r="Q69" s="63"/>
      <c r="R69" s="63"/>
      <c r="S69" s="63"/>
    </row>
    <row r="70">
      <c r="C70" s="75" t="s">
        <v>1262</v>
      </c>
      <c r="D70" s="63" t="n">
        <f t="shared" ref="D70:O70" si="1">SUM(D9)</f>
        <v>0</v>
      </c>
      <c r="E70" s="63" t="n">
        <f t="shared" si="1"/>
        <v>65</v>
      </c>
      <c r="F70" s="63" t="n">
        <f t="shared" si="1"/>
        <v>150</v>
      </c>
      <c r="G70" s="63" t="n">
        <f t="shared" si="1"/>
        <v>290</v>
      </c>
      <c r="H70" s="63" t="n">
        <f t="shared" si="1"/>
        <v>290</v>
      </c>
      <c r="I70" s="63" t="n">
        <f t="shared" si="1"/>
        <v>290</v>
      </c>
      <c r="J70" s="63" t="n">
        <f t="shared" si="1"/>
        <v>285</v>
      </c>
      <c r="K70" s="63" t="n">
        <f t="shared" si="1"/>
        <v>250</v>
      </c>
      <c r="L70" s="63" t="n">
        <f t="shared" si="1"/>
        <v>220</v>
      </c>
      <c r="M70" s="63" t="n">
        <f t="shared" si="1"/>
        <v>160</v>
      </c>
      <c r="N70" s="75" t="n">
        <f t="shared" si="1"/>
        <v>795</v>
      </c>
      <c r="O70" s="200" t="n">
        <f t="shared" si="1"/>
        <v>2000</v>
      </c>
      <c r="P70" s="63"/>
      <c r="Q70" s="63"/>
      <c r="R70" s="63"/>
      <c r="S70" s="63"/>
    </row>
    <row r="71">
      <c r="C71" s="75" t="s">
        <v>210</v>
      </c>
      <c r="D71" s="63" t="n">
        <f t="shared" ref="D71:O71" si="2">SUM(D10:D11)</f>
        <v>0</v>
      </c>
      <c r="E71" s="63" t="n">
        <f t="shared" si="2"/>
        <v>110</v>
      </c>
      <c r="F71" s="63" t="n">
        <f t="shared" si="2"/>
        <v>739</v>
      </c>
      <c r="G71" s="63" t="n">
        <f t="shared" si="2"/>
        <v>1195</v>
      </c>
      <c r="H71" s="63" t="n">
        <f t="shared" si="2"/>
        <v>1497</v>
      </c>
      <c r="I71" s="63" t="n">
        <f t="shared" si="2"/>
        <v>1910</v>
      </c>
      <c r="J71" s="63" t="n">
        <f t="shared" si="2"/>
        <v>2405</v>
      </c>
      <c r="K71" s="63" t="n">
        <f t="shared" si="2"/>
        <v>2922</v>
      </c>
      <c r="L71" s="63" t="n">
        <f t="shared" si="2"/>
        <v>3463</v>
      </c>
      <c r="M71" s="63" t="n">
        <f t="shared" si="2"/>
        <v>4007</v>
      </c>
      <c r="N71" s="75" t="n">
        <f t="shared" si="2"/>
        <v>3541</v>
      </c>
      <c r="O71" s="200" t="n">
        <f t="shared" si="2"/>
        <v>18248</v>
      </c>
      <c r="P71" s="63"/>
      <c r="Q71" s="63"/>
      <c r="R71" s="63"/>
      <c r="S71" s="63"/>
    </row>
    <row r="72">
      <c r="C72" s="75" t="s">
        <v>211</v>
      </c>
      <c r="D72" s="63" t="n">
        <f t="shared" ref="D72:O72" si="3">SUM(D12:D25)</f>
        <v>0</v>
      </c>
      <c r="E72" s="63" t="n">
        <f t="shared" si="3"/>
        <v>-415</v>
      </c>
      <c r="F72" s="63" t="n">
        <f t="shared" si="3"/>
        <v>2768</v>
      </c>
      <c r="G72" s="63" t="n">
        <f t="shared" si="3"/>
        <v>-12473</v>
      </c>
      <c r="H72" s="63" t="n">
        <f t="shared" si="3"/>
        <v>-5374</v>
      </c>
      <c r="I72" s="63" t="n">
        <f t="shared" si="3"/>
        <v>-25515</v>
      </c>
      <c r="J72" s="63" t="n">
        <f t="shared" si="3"/>
        <v>-43975</v>
      </c>
      <c r="K72" s="63" t="n">
        <f t="shared" si="3"/>
        <v>-46426</v>
      </c>
      <c r="L72" s="63" t="n">
        <f t="shared" si="3"/>
        <v>-56228</v>
      </c>
      <c r="M72" s="63" t="n">
        <f t="shared" si="3"/>
        <v>-60581</v>
      </c>
      <c r="N72" s="75" t="n">
        <f t="shared" si="3"/>
        <v>-15494</v>
      </c>
      <c r="O72" s="200" t="n">
        <f t="shared" si="3"/>
        <v>-248219</v>
      </c>
      <c r="P72" s="63"/>
      <c r="Q72" s="63"/>
      <c r="R72" s="63"/>
      <c r="S72" s="63"/>
    </row>
    <row r="73">
      <c r="C73" s="75" t="s">
        <v>1396</v>
      </c>
      <c r="D73" s="63" t="n">
        <f t="shared" ref="D73:O73" si="4">SUM(D26:D31)</f>
        <v>-622</v>
      </c>
      <c r="E73" s="63" t="n">
        <f t="shared" si="4"/>
        <v>21096</v>
      </c>
      <c r="F73" s="63" t="n">
        <f t="shared" si="4"/>
        <v>12256</v>
      </c>
      <c r="G73" s="63" t="n">
        <f t="shared" si="4"/>
        <v>11149</v>
      </c>
      <c r="H73" s="63" t="n">
        <f t="shared" si="4"/>
        <v>-6525</v>
      </c>
      <c r="I73" s="63" t="n">
        <f t="shared" si="4"/>
        <v>2029</v>
      </c>
      <c r="J73" s="63" t="n">
        <f t="shared" si="4"/>
        <v>2582</v>
      </c>
      <c r="K73" s="63" t="n">
        <f t="shared" si="4"/>
        <v>2236</v>
      </c>
      <c r="L73" s="63" t="n">
        <f t="shared" si="4"/>
        <v>1411</v>
      </c>
      <c r="M73" s="63" t="n">
        <f t="shared" si="4"/>
        <v>772</v>
      </c>
      <c r="N73" s="75" t="n">
        <f t="shared" si="4"/>
        <v>37354</v>
      </c>
      <c r="O73" s="200" t="n">
        <f t="shared" si="4"/>
        <v>46384</v>
      </c>
      <c r="P73" s="63"/>
      <c r="Q73" s="63"/>
      <c r="R73" s="63"/>
      <c r="S73" s="63"/>
    </row>
    <row r="74">
      <c r="C74" s="75" t="s">
        <v>1399</v>
      </c>
      <c r="D74" s="63" t="n">
        <f t="shared" ref="D74:O74" si="5">SUM(D32:D40)</f>
        <v>0</v>
      </c>
      <c r="E74" s="63" t="n">
        <f t="shared" si="5"/>
        <v>1216</v>
      </c>
      <c r="F74" s="63" t="n">
        <f t="shared" si="5"/>
        <v>3498</v>
      </c>
      <c r="G74" s="63" t="n">
        <f t="shared" si="5"/>
        <v>5088</v>
      </c>
      <c r="H74" s="63" t="n">
        <f t="shared" si="5"/>
        <v>6663</v>
      </c>
      <c r="I74" s="63" t="n">
        <f t="shared" si="5"/>
        <v>7992</v>
      </c>
      <c r="J74" s="63" t="n">
        <f t="shared" si="5"/>
        <v>8297</v>
      </c>
      <c r="K74" s="63" t="n">
        <f t="shared" si="5"/>
        <v>8309</v>
      </c>
      <c r="L74" s="63" t="n">
        <f t="shared" si="5"/>
        <v>7568</v>
      </c>
      <c r="M74" s="63" t="n">
        <f t="shared" si="5"/>
        <v>6524</v>
      </c>
      <c r="N74" s="201" t="n">
        <f t="shared" si="5"/>
        <v>16463</v>
      </c>
      <c r="O74" s="202" t="n">
        <f t="shared" si="5"/>
        <v>55153</v>
      </c>
      <c r="P74" s="63"/>
      <c r="Q74" s="63"/>
      <c r="R74" s="63"/>
      <c r="S74" s="63"/>
    </row>
    <row r="75">
      <c r="C75" s="1314" t="s">
        <v>1434</v>
      </c>
      <c r="D75" s="1315"/>
      <c r="E75" s="1315"/>
      <c r="F75" s="1315"/>
      <c r="G75" s="1315"/>
      <c r="H75" s="1315"/>
      <c r="I75" s="1315"/>
      <c r="J75" s="1315"/>
      <c r="K75" s="1315"/>
      <c r="L75" s="1315"/>
      <c r="M75" s="1315"/>
      <c r="N75" s="1315"/>
      <c r="O75" s="1316"/>
      <c r="P75" s="1273"/>
      <c r="Q75" s="1273"/>
      <c r="R75" s="1273"/>
      <c r="S75" s="1273"/>
    </row>
    <row r="76">
      <c r="C76" s="75" t="s">
        <v>385</v>
      </c>
      <c r="D76" s="63" t="n">
        <v>0</v>
      </c>
      <c r="E76" s="63" t="n">
        <v>596</v>
      </c>
      <c r="F76" s="63" t="n">
        <v>1406</v>
      </c>
      <c r="G76" s="63" t="n">
        <v>1885</v>
      </c>
      <c r="H76" s="63" t="n">
        <v>2113</v>
      </c>
      <c r="I76" s="63" t="n">
        <v>2058</v>
      </c>
      <c r="J76" s="63" t="n">
        <v>1745</v>
      </c>
      <c r="K76" s="63" t="n">
        <v>1369</v>
      </c>
      <c r="L76" s="63" t="n">
        <v>970</v>
      </c>
      <c r="M76" s="63" t="n">
        <v>369</v>
      </c>
      <c r="N76" s="828" t="n">
        <v>6000</v>
      </c>
      <c r="O76" s="170" t="n">
        <v>12511</v>
      </c>
      <c r="P76" s="63"/>
      <c r="Q76" s="63"/>
      <c r="R76" s="63"/>
      <c r="S76" s="63"/>
    </row>
    <row r="77">
      <c r="C77" s="75" t="s">
        <v>134</v>
      </c>
      <c r="D77" s="63" t="n">
        <v>0</v>
      </c>
      <c r="E77" s="63" t="n">
        <v>754</v>
      </c>
      <c r="F77" s="63" t="n">
        <v>2328</v>
      </c>
      <c r="G77" s="63" t="n">
        <v>3782</v>
      </c>
      <c r="H77" s="63" t="n">
        <v>5158</v>
      </c>
      <c r="I77" s="63" t="n">
        <v>4539</v>
      </c>
      <c r="J77" s="63" t="n">
        <v>3010</v>
      </c>
      <c r="K77" s="63" t="n">
        <v>1730</v>
      </c>
      <c r="L77" s="63" t="n">
        <v>790</v>
      </c>
      <c r="M77" s="63" t="n">
        <v>244</v>
      </c>
      <c r="N77" s="75" t="n">
        <v>12022</v>
      </c>
      <c r="O77" s="200" t="n">
        <v>22335</v>
      </c>
      <c r="P77" s="63"/>
      <c r="Q77" s="63"/>
      <c r="R77" s="63"/>
      <c r="S77" s="63"/>
    </row>
    <row r="78">
      <c r="C78" s="75" t="s">
        <v>192</v>
      </c>
      <c r="D78" s="63" t="n">
        <v>0</v>
      </c>
      <c r="E78" s="63" t="n">
        <v>68</v>
      </c>
      <c r="F78" s="63" t="n">
        <v>1363</v>
      </c>
      <c r="G78" s="63" t="n">
        <v>2433</v>
      </c>
      <c r="H78" s="63" t="n">
        <v>2803</v>
      </c>
      <c r="I78" s="63" t="n">
        <v>1741</v>
      </c>
      <c r="J78" s="63" t="n">
        <v>570</v>
      </c>
      <c r="K78" s="63" t="n">
        <v>35</v>
      </c>
      <c r="L78" s="63" t="n">
        <v>0</v>
      </c>
      <c r="M78" s="63" t="n">
        <v>0</v>
      </c>
      <c r="N78" s="75" t="n">
        <v>6667</v>
      </c>
      <c r="O78" s="200" t="n">
        <v>9013</v>
      </c>
      <c r="P78" s="63"/>
      <c r="Q78" s="63"/>
      <c r="R78" s="63"/>
      <c r="S78" s="63"/>
    </row>
    <row r="79">
      <c r="C79" s="75" t="s">
        <v>52</v>
      </c>
      <c r="D79" s="63" t="n">
        <v>0</v>
      </c>
      <c r="E79" s="63" t="n">
        <v>81</v>
      </c>
      <c r="F79" s="63" t="n">
        <v>350</v>
      </c>
      <c r="G79" s="63" t="n">
        <v>1354</v>
      </c>
      <c r="H79" s="63" t="n">
        <v>2869</v>
      </c>
      <c r="I79" s="63" t="n">
        <v>3890</v>
      </c>
      <c r="J79" s="63" t="n">
        <v>3430</v>
      </c>
      <c r="K79" s="63" t="n">
        <v>2260</v>
      </c>
      <c r="L79" s="63" t="n">
        <v>1320</v>
      </c>
      <c r="M79" s="63" t="n">
        <v>665</v>
      </c>
      <c r="N79" s="75" t="n">
        <v>4654</v>
      </c>
      <c r="O79" s="200" t="n">
        <v>16219</v>
      </c>
      <c r="P79" s="63"/>
      <c r="Q79" s="63"/>
      <c r="R79" s="63"/>
      <c r="S79" s="63"/>
    </row>
    <row r="80">
      <c r="C80" s="75" t="s">
        <v>57</v>
      </c>
      <c r="D80" s="63" t="n">
        <v>0</v>
      </c>
      <c r="E80" s="63" t="n">
        <v>794</v>
      </c>
      <c r="F80" s="63" t="n">
        <v>3183</v>
      </c>
      <c r="G80" s="63" t="n">
        <v>5818</v>
      </c>
      <c r="H80" s="63" t="n">
        <v>7253</v>
      </c>
      <c r="I80" s="63" t="n">
        <v>5628</v>
      </c>
      <c r="J80" s="63" t="n">
        <v>1977</v>
      </c>
      <c r="K80" s="63" t="n">
        <v>229</v>
      </c>
      <c r="L80" s="63" t="n">
        <v>33</v>
      </c>
      <c r="M80" s="63" t="n">
        <v>1</v>
      </c>
      <c r="N80" s="75" t="n">
        <v>17048</v>
      </c>
      <c r="O80" s="200" t="n">
        <v>24916</v>
      </c>
      <c r="P80" s="63"/>
      <c r="Q80" s="63"/>
      <c r="R80" s="63"/>
      <c r="S80" s="63"/>
    </row>
    <row r="81">
      <c r="C81" s="75"/>
      <c r="N81" s="201"/>
      <c r="O81" s="202"/>
      <c r="P81" s="63"/>
      <c r="Q81" s="63"/>
      <c r="R81" s="63"/>
      <c r="S81" s="63"/>
    </row>
    <row r="82">
      <c r="C82" s="1314" t="s">
        <v>1403</v>
      </c>
      <c r="D82" s="1315"/>
      <c r="E82" s="1315"/>
      <c r="F82" s="1315"/>
      <c r="G82" s="1315"/>
      <c r="H82" s="1315"/>
      <c r="I82" s="1315"/>
      <c r="J82" s="1315"/>
      <c r="K82" s="1315"/>
      <c r="L82" s="1315"/>
      <c r="M82" s="1315"/>
      <c r="N82" s="1315"/>
      <c r="O82" s="1316"/>
      <c r="P82" s="1273"/>
      <c r="Q82" s="1273"/>
      <c r="R82" s="1273"/>
      <c r="S82" s="1273"/>
    </row>
    <row r="83">
      <c r="C83" s="75" t="s">
        <v>1405</v>
      </c>
      <c r="D83" s="63" t="n">
        <f t="shared" ref="D83:O83" si="6">SUM(D43:D57)</f>
        <v>0</v>
      </c>
      <c r="E83" s="63" t="n">
        <f t="shared" si="6"/>
        <v>35317</v>
      </c>
      <c r="F83" s="63" t="n">
        <f t="shared" si="6"/>
        <v>36033</v>
      </c>
      <c r="G83" s="63" t="n">
        <f t="shared" si="6"/>
        <v>21076</v>
      </c>
      <c r="H83" s="63" t="n">
        <f t="shared" si="6"/>
        <v>13346</v>
      </c>
      <c r="I83" s="63" t="n">
        <f t="shared" si="6"/>
        <v>27508</v>
      </c>
      <c r="J83" s="63" t="n">
        <f t="shared" si="6"/>
        <v>35850</v>
      </c>
      <c r="K83" s="63" t="n">
        <f t="shared" si="6"/>
        <v>18640</v>
      </c>
      <c r="L83" s="63" t="n">
        <f t="shared" si="6"/>
        <v>8394</v>
      </c>
      <c r="M83" s="63" t="n">
        <f t="shared" si="6"/>
        <v>7982</v>
      </c>
      <c r="N83" s="63" t="n">
        <f t="shared" si="6"/>
        <v>105769</v>
      </c>
      <c r="O83" s="63" t="n">
        <f t="shared" si="6"/>
        <v>204144</v>
      </c>
      <c r="P83" s="63"/>
      <c r="Q83" s="63"/>
      <c r="R83" s="63"/>
      <c r="S83" s="63"/>
    </row>
    <row r="84">
      <c r="C84" s="75" t="s">
        <v>485</v>
      </c>
      <c r="D84" s="63" t="n">
        <f>SUM(D58:D59)</f>
        <v>0</v>
      </c>
      <c r="E84" s="63" t="n">
        <f t="shared" ref="E84:O84" si="7">SUM(E58:E59)</f>
        <v>-3155</v>
      </c>
      <c r="F84" s="63" t="n">
        <f t="shared" si="7"/>
        <v>-2231</v>
      </c>
      <c r="G84" s="63" t="n">
        <f t="shared" si="7"/>
        <v>-1608</v>
      </c>
      <c r="H84" s="63" t="n">
        <f t="shared" si="7"/>
        <v>-770</v>
      </c>
      <c r="I84" s="63" t="n">
        <f t="shared" si="7"/>
        <v>-983</v>
      </c>
      <c r="J84" s="63" t="n">
        <f t="shared" si="7"/>
        <v>-1211</v>
      </c>
      <c r="K84" s="63" t="n">
        <f t="shared" si="7"/>
        <v>-1471</v>
      </c>
      <c r="L84" s="63" t="n">
        <f t="shared" si="7"/>
        <v>-1810</v>
      </c>
      <c r="M84" s="63" t="n">
        <f t="shared" si="7"/>
        <v>-2325</v>
      </c>
      <c r="N84" s="63" t="n">
        <f t="shared" si="7"/>
        <v>-7767</v>
      </c>
      <c r="O84" s="63" t="n">
        <f t="shared" si="7"/>
        <v>-15566</v>
      </c>
      <c r="P84" s="63"/>
      <c r="Q84" s="63"/>
      <c r="R84" s="63"/>
      <c r="S84" s="63"/>
    </row>
    <row r="85">
      <c r="C85" s="75" t="s">
        <v>239</v>
      </c>
      <c r="D85" s="63" t="n">
        <f>SUM(D60:D64)</f>
        <v>0</v>
      </c>
      <c r="E85" s="63" t="n">
        <f t="shared" ref="E85:O85" si="8">SUM(E60:E64)</f>
        <v>452</v>
      </c>
      <c r="F85" s="63" t="n">
        <f t="shared" si="8"/>
        <v>-8670</v>
      </c>
      <c r="G85" s="63" t="n">
        <f t="shared" si="8"/>
        <v>-4527</v>
      </c>
      <c r="H85" s="63" t="n">
        <f t="shared" si="8"/>
        <v>-705</v>
      </c>
      <c r="I85" s="63" t="n">
        <f t="shared" si="8"/>
        <v>15813</v>
      </c>
      <c r="J85" s="63" t="n">
        <f t="shared" si="8"/>
        <v>20372</v>
      </c>
      <c r="K85" s="63" t="n">
        <f t="shared" si="8"/>
        <v>24847</v>
      </c>
      <c r="L85" s="63" t="n">
        <f t="shared" si="8"/>
        <v>28113</v>
      </c>
      <c r="M85" s="63" t="n">
        <f t="shared" si="8"/>
        <v>24777</v>
      </c>
      <c r="N85" s="63" t="n">
        <f t="shared" si="8"/>
        <v>-13451</v>
      </c>
      <c r="O85" s="63" t="n">
        <f t="shared" si="8"/>
        <v>100468</v>
      </c>
      <c r="P85" s="63"/>
      <c r="Q85" s="63"/>
      <c r="R85" s="63"/>
      <c r="S85" s="63"/>
    </row>
    <row r="87">
      <c r="A87" s="88" t="s">
        <v>1385</v>
      </c>
    </row>
    <row r="88">
      <c r="A88" s="1209" t="s">
        <v>1192</v>
      </c>
      <c r="B88" s="1210" t="s">
        <v>1193</v>
      </c>
      <c r="C88" s="1211" t="n">
        <v>2022</v>
      </c>
      <c r="D88" s="1211" t="n">
        <v>2023</v>
      </c>
      <c r="E88" s="1211" t="n">
        <v>2024</v>
      </c>
      <c r="F88" s="1211" t="n">
        <v>2025</v>
      </c>
      <c r="G88" s="1211" t="n">
        <v>2026</v>
      </c>
      <c r="H88" s="1211" t="n">
        <v>2027</v>
      </c>
      <c r="I88" s="1211" t="n">
        <v>2028</v>
      </c>
      <c r="J88" s="1211" t="n">
        <v>2029</v>
      </c>
      <c r="K88" s="1211" t="n">
        <v>2030</v>
      </c>
      <c r="L88" s="1211" t="n">
        <v>2031</v>
      </c>
      <c r="M88" s="1212" t="s">
        <v>1194</v>
      </c>
      <c r="N88" s="1212" t="s">
        <v>1195</v>
      </c>
      <c r="O88" s="1213" t="s">
        <v>1196</v>
      </c>
      <c r="P88" s="1213"/>
      <c r="Q88" s="1213"/>
      <c r="R88" s="1213"/>
      <c r="S88" s="1213"/>
      <c r="T88" s="1214" t="s">
        <v>1197</v>
      </c>
    </row>
    <row r="89">
      <c r="A89" s="1215" t="s">
        <v>1198</v>
      </c>
      <c r="B89" s="1216" t="s">
        <v>1199</v>
      </c>
      <c r="C89" s="1217" t="n">
        <v>0</v>
      </c>
      <c r="D89" s="1217" t="n">
        <v>3</v>
      </c>
      <c r="E89" s="1217" t="n">
        <v>3</v>
      </c>
      <c r="F89" s="1217" t="n">
        <v>3</v>
      </c>
      <c r="G89" s="1217" t="n">
        <v>3</v>
      </c>
      <c r="H89" s="1217" t="n">
        <v>1</v>
      </c>
      <c r="I89" s="1217" t="n">
        <v>0</v>
      </c>
      <c r="J89" s="1217" t="n">
        <v>0</v>
      </c>
      <c r="K89" s="1217" t="n">
        <v>0</v>
      </c>
      <c r="L89" s="1217" t="n">
        <v>0</v>
      </c>
      <c r="M89" s="1217" t="n">
        <v>12</v>
      </c>
      <c r="N89" s="1217" t="n">
        <v>13</v>
      </c>
      <c r="O89" s="1218" t="s">
        <v>1200</v>
      </c>
      <c r="P89" s="1218"/>
      <c r="Q89" s="1218"/>
      <c r="R89" s="1218"/>
      <c r="S89" s="1218"/>
      <c r="T89" s="1219"/>
    </row>
    <row r="90" ht="24" customHeight="1">
      <c r="A90" s="1215" t="s">
        <v>1201</v>
      </c>
      <c r="B90" s="1216" t="s">
        <v>1202</v>
      </c>
      <c r="C90" s="1217" t="n">
        <v>0</v>
      </c>
      <c r="D90" s="1217" t="n">
        <v>65</v>
      </c>
      <c r="E90" s="1217" t="n">
        <v>1360</v>
      </c>
      <c r="F90" s="1217" t="n">
        <v>2430</v>
      </c>
      <c r="G90" s="1217" t="n">
        <v>2800</v>
      </c>
      <c r="H90" s="1217" t="n">
        <v>1740</v>
      </c>
      <c r="I90" s="1217" t="n">
        <v>570</v>
      </c>
      <c r="J90" s="1217" t="n">
        <v>35</v>
      </c>
      <c r="K90" s="1217" t="n">
        <v>0</v>
      </c>
      <c r="L90" s="1217" t="n">
        <v>0</v>
      </c>
      <c r="M90" s="1217" t="n">
        <v>6655</v>
      </c>
      <c r="N90" s="1217" t="n">
        <v>9000</v>
      </c>
      <c r="O90" s="1218" t="s">
        <v>1200</v>
      </c>
      <c r="P90" s="1218"/>
      <c r="Q90" s="1218"/>
      <c r="R90" s="1218"/>
      <c r="S90" s="1218"/>
      <c r="T90" s="1220"/>
    </row>
    <row r="91">
      <c r="A91" s="1221" t="s">
        <v>1203</v>
      </c>
      <c r="B91" s="1222" t="s">
        <v>1204</v>
      </c>
      <c r="C91" s="1223" t="n">
        <v>0</v>
      </c>
      <c r="D91" s="1223" t="n">
        <v>0</v>
      </c>
      <c r="E91" s="1223" t="n">
        <v>601</v>
      </c>
      <c r="F91" s="1224" t="n">
        <v>1038</v>
      </c>
      <c r="G91" s="1224" t="n">
        <v>1251</v>
      </c>
      <c r="H91" s="1224" t="n">
        <v>1431</v>
      </c>
      <c r="I91" s="1224" t="n">
        <v>1492</v>
      </c>
      <c r="J91" s="1224" t="n">
        <v>1530</v>
      </c>
      <c r="K91" s="1224" t="n">
        <v>1567</v>
      </c>
      <c r="L91" s="1224" t="n">
        <v>1606</v>
      </c>
      <c r="M91" s="1224" t="n">
        <v>2890</v>
      </c>
      <c r="N91" s="1224" t="n">
        <v>10516</v>
      </c>
      <c r="O91" s="1225" t="s">
        <v>1205</v>
      </c>
      <c r="P91" s="1225"/>
      <c r="Q91" s="1225"/>
      <c r="R91" s="1225"/>
      <c r="S91" s="1225"/>
      <c r="T91" s="1226"/>
    </row>
    <row r="92">
      <c r="A92" s="1227" t="s">
        <v>1206</v>
      </c>
      <c r="B92" s="1228" t="s">
        <v>1207</v>
      </c>
      <c r="C92" s="1294" t="n">
        <v>0</v>
      </c>
      <c r="D92" s="1294" t="n">
        <v>30</v>
      </c>
      <c r="E92" s="1294" t="n">
        <v>120</v>
      </c>
      <c r="F92" s="1294" t="n">
        <v>165</v>
      </c>
      <c r="G92" s="1294" t="n">
        <v>370</v>
      </c>
      <c r="H92" s="1294" t="n">
        <v>470</v>
      </c>
      <c r="I92" s="1294" t="n">
        <v>420</v>
      </c>
      <c r="J92" s="1294" t="n">
        <v>285</v>
      </c>
      <c r="K92" s="1294" t="n">
        <v>220</v>
      </c>
      <c r="L92" s="1295" t="n">
        <v>65</v>
      </c>
      <c r="M92" s="1294" t="n">
        <v>685</v>
      </c>
      <c r="N92" s="1229" t="n">
        <v>2145</v>
      </c>
      <c r="O92" s="1230" t="s">
        <v>1208</v>
      </c>
      <c r="P92" s="1275"/>
      <c r="Q92" s="1275"/>
      <c r="R92" s="1275"/>
      <c r="S92" s="1275"/>
      <c r="T92" s="1231" t="s">
        <v>1209</v>
      </c>
    </row>
    <row r="93">
      <c r="A93" s="1215" t="s">
        <v>1210</v>
      </c>
      <c r="B93" s="1216" t="s">
        <v>1211</v>
      </c>
      <c r="C93" s="1217" t="n">
        <v>0</v>
      </c>
      <c r="D93" s="1217" t="n">
        <v>2</v>
      </c>
      <c r="E93" s="1217" t="n">
        <v>10</v>
      </c>
      <c r="F93" s="1217" t="n">
        <v>25</v>
      </c>
      <c r="G93" s="1217" t="n">
        <v>28</v>
      </c>
      <c r="H93" s="1217" t="n">
        <v>17</v>
      </c>
      <c r="I93" s="1217" t="n">
        <v>11</v>
      </c>
      <c r="J93" s="1217" t="n">
        <v>4</v>
      </c>
      <c r="K93" s="1217" t="n">
        <v>2</v>
      </c>
      <c r="L93" s="1217" t="n">
        <v>1</v>
      </c>
      <c r="M93" s="1217" t="n">
        <v>65</v>
      </c>
      <c r="N93" s="1217" t="n">
        <v>100</v>
      </c>
      <c r="O93" s="1218" t="s">
        <v>1208</v>
      </c>
      <c r="P93" s="1218"/>
      <c r="Q93" s="1218"/>
      <c r="R93" s="1218"/>
      <c r="S93" s="1218"/>
      <c r="T93" s="1219" t="s">
        <v>1212</v>
      </c>
    </row>
    <row r="94" ht="24" customHeight="1">
      <c r="A94" s="1232" t="s">
        <v>1213</v>
      </c>
      <c r="B94" s="1233" t="s">
        <v>1214</v>
      </c>
      <c r="C94" s="1217" t="n">
        <v>0</v>
      </c>
      <c r="D94" s="1217" t="n">
        <v>36</v>
      </c>
      <c r="E94" s="1217" t="n">
        <v>30</v>
      </c>
      <c r="F94" s="1217" t="n">
        <v>14</v>
      </c>
      <c r="G94" s="1217" t="n">
        <v>7</v>
      </c>
      <c r="H94" s="1217" t="n">
        <v>0</v>
      </c>
      <c r="I94" s="1217" t="n">
        <v>0</v>
      </c>
      <c r="J94" s="1217" t="n">
        <v>0</v>
      </c>
      <c r="K94" s="1217" t="n">
        <v>0</v>
      </c>
      <c r="L94" s="1217" t="n">
        <v>0</v>
      </c>
      <c r="M94" s="1217" t="n">
        <v>87</v>
      </c>
      <c r="N94" s="1217" t="n">
        <v>87</v>
      </c>
      <c r="O94" s="1218" t="s">
        <v>1208</v>
      </c>
      <c r="P94" s="1218"/>
      <c r="Q94" s="1218"/>
      <c r="R94" s="1218"/>
      <c r="S94" s="1218"/>
      <c r="T94" s="1219" t="s">
        <v>1215</v>
      </c>
    </row>
    <row r="95">
      <c r="A95" s="1215" t="s">
        <v>1216</v>
      </c>
      <c r="B95" s="1216" t="s">
        <v>1217</v>
      </c>
      <c r="C95" s="1217" t="n">
        <v>0</v>
      </c>
      <c r="D95" s="1234" t="n">
        <v>5240</v>
      </c>
      <c r="E95" s="1234" t="n">
        <v>4175</v>
      </c>
      <c r="F95" s="1234" t="n">
        <v>5215</v>
      </c>
      <c r="G95" s="1234" t="n">
        <v>6493</v>
      </c>
      <c r="H95" s="1234" t="n">
        <v>7982</v>
      </c>
      <c r="I95" s="1234" t="n">
        <v>9820</v>
      </c>
      <c r="J95" s="1234" t="n">
        <v>11813</v>
      </c>
      <c r="K95" s="1234" t="n">
        <v>14269</v>
      </c>
      <c r="L95" s="1234" t="n">
        <v>14605</v>
      </c>
      <c r="M95" s="1234" t="n">
        <v>21123</v>
      </c>
      <c r="N95" s="1234" t="n">
        <v>79612</v>
      </c>
      <c r="O95" s="1235" t="s">
        <v>1208</v>
      </c>
      <c r="P95" s="1235"/>
      <c r="Q95" s="1235"/>
      <c r="R95" s="1235"/>
      <c r="S95" s="1235"/>
      <c r="T95" s="1219"/>
    </row>
    <row r="96">
      <c r="A96" s="1215" t="s">
        <v>1218</v>
      </c>
      <c r="B96" s="1216" t="s">
        <v>1219</v>
      </c>
      <c r="C96" s="1236" t="n">
        <v>0</v>
      </c>
      <c r="D96" s="1236" t="n">
        <v>55</v>
      </c>
      <c r="E96" s="1236" t="n">
        <v>55</v>
      </c>
      <c r="F96" s="1236" t="n">
        <v>55</v>
      </c>
      <c r="G96" s="1236" t="n">
        <v>55</v>
      </c>
      <c r="H96" s="1236" t="n">
        <v>55</v>
      </c>
      <c r="I96" s="1236" t="n">
        <v>55</v>
      </c>
      <c r="J96" s="1236" t="n">
        <v>55</v>
      </c>
      <c r="K96" s="1236" t="n">
        <v>55</v>
      </c>
      <c r="L96" s="1236" t="n">
        <v>55</v>
      </c>
      <c r="M96" s="1236" t="n">
        <v>220</v>
      </c>
      <c r="N96" s="1236" t="n">
        <v>495</v>
      </c>
      <c r="O96" s="1237" t="s">
        <v>1208</v>
      </c>
      <c r="P96" s="1237"/>
      <c r="Q96" s="1237"/>
      <c r="R96" s="1237"/>
      <c r="S96" s="1237"/>
      <c r="T96" s="1220"/>
    </row>
    <row r="97">
      <c r="A97" s="1215" t="s">
        <v>1220</v>
      </c>
      <c r="B97" s="1216" t="s">
        <v>1221</v>
      </c>
      <c r="C97" s="1217" t="n">
        <v>0</v>
      </c>
      <c r="D97" s="1217" t="n">
        <v>19</v>
      </c>
      <c r="E97" s="1217" t="n">
        <v>26</v>
      </c>
      <c r="F97" s="1217" t="n">
        <v>27</v>
      </c>
      <c r="G97" s="1217" t="n">
        <v>17</v>
      </c>
      <c r="H97" s="1217" t="n">
        <v>7</v>
      </c>
      <c r="I97" s="1217" t="n">
        <v>3</v>
      </c>
      <c r="J97" s="1217" t="n">
        <v>1</v>
      </c>
      <c r="K97" s="1217" t="n">
        <v>0</v>
      </c>
      <c r="L97" s="1217" t="n">
        <v>0</v>
      </c>
      <c r="M97" s="1217" t="n">
        <v>89</v>
      </c>
      <c r="N97" s="1217" t="n">
        <v>100</v>
      </c>
      <c r="O97" s="1235" t="s">
        <v>1208</v>
      </c>
      <c r="P97" s="1235"/>
      <c r="Q97" s="1235"/>
      <c r="R97" s="1235"/>
      <c r="S97" s="1235"/>
      <c r="T97" s="1220"/>
    </row>
    <row r="98">
      <c r="A98" s="1215" t="s">
        <v>1222</v>
      </c>
      <c r="B98" s="1216" t="s">
        <v>1223</v>
      </c>
      <c r="C98" s="1217" t="n">
        <v>0</v>
      </c>
      <c r="D98" s="1217" t="n">
        <v>15</v>
      </c>
      <c r="E98" s="1217" t="n">
        <v>15</v>
      </c>
      <c r="F98" s="1217" t="n">
        <v>15</v>
      </c>
      <c r="G98" s="1217" t="n">
        <v>10</v>
      </c>
      <c r="H98" s="1217" t="n">
        <v>10</v>
      </c>
      <c r="I98" s="1217" t="n">
        <v>10</v>
      </c>
      <c r="J98" s="1217" t="n">
        <v>10</v>
      </c>
      <c r="K98" s="1217" t="n">
        <v>10</v>
      </c>
      <c r="L98" s="1217" t="n">
        <v>5</v>
      </c>
      <c r="M98" s="1217" t="n">
        <v>55</v>
      </c>
      <c r="N98" s="1217" t="n">
        <v>100</v>
      </c>
      <c r="O98" s="1218" t="s">
        <v>1208</v>
      </c>
      <c r="P98" s="1218"/>
      <c r="Q98" s="1218"/>
      <c r="R98" s="1218"/>
      <c r="S98" s="1218"/>
      <c r="T98" s="1220"/>
    </row>
    <row r="99" ht="36" customHeight="1">
      <c r="A99" s="1215" t="s">
        <v>1224</v>
      </c>
      <c r="B99" s="1216" t="s">
        <v>1225</v>
      </c>
      <c r="C99" s="1238" t="n">
        <v>0</v>
      </c>
      <c r="D99" s="1238" t="n">
        <v>22</v>
      </c>
      <c r="E99" s="1238" t="n">
        <v>96</v>
      </c>
      <c r="F99" s="1238" t="n">
        <v>170</v>
      </c>
      <c r="G99" s="1238" t="n">
        <v>213</v>
      </c>
      <c r="H99" s="1238" t="n">
        <v>160</v>
      </c>
      <c r="I99" s="1238" t="n">
        <v>47</v>
      </c>
      <c r="J99" s="1238" t="n">
        <v>2</v>
      </c>
      <c r="K99" s="1238" t="n">
        <v>0</v>
      </c>
      <c r="L99" s="1238" t="n">
        <v>0</v>
      </c>
      <c r="M99" s="1238" t="n">
        <v>501</v>
      </c>
      <c r="N99" s="1238" t="n">
        <v>710</v>
      </c>
      <c r="O99" s="1217" t="s">
        <v>1208</v>
      </c>
      <c r="P99" s="1217"/>
      <c r="Q99" s="1217"/>
      <c r="R99" s="1217"/>
      <c r="S99" s="1217"/>
      <c r="T99" s="1220"/>
    </row>
    <row r="100" ht="36" customHeight="1">
      <c r="A100" s="1215" t="s">
        <v>1226</v>
      </c>
      <c r="B100" s="1216" t="s">
        <v>1227</v>
      </c>
      <c r="C100" s="1239"/>
      <c r="D100" s="1239" t="n">
        <v>90</v>
      </c>
      <c r="E100" s="1239" t="n">
        <v>260</v>
      </c>
      <c r="F100" s="1239" t="n">
        <v>427</v>
      </c>
      <c r="G100" s="1239" t="n">
        <v>560</v>
      </c>
      <c r="H100" s="1239" t="n">
        <v>572</v>
      </c>
      <c r="I100" s="1239" t="n">
        <v>534</v>
      </c>
      <c r="J100" s="1239" t="n">
        <v>275</v>
      </c>
      <c r="K100" s="1239" t="n">
        <v>162</v>
      </c>
      <c r="L100" s="1239" t="n">
        <v>70</v>
      </c>
      <c r="M100" s="1239" t="n">
        <v>1347</v>
      </c>
      <c r="N100" s="1239" t="n">
        <v>2960</v>
      </c>
      <c r="O100" s="1240" t="s">
        <v>1208</v>
      </c>
      <c r="P100" s="1240"/>
      <c r="Q100" s="1240"/>
      <c r="R100" s="1240"/>
      <c r="S100" s="1240"/>
      <c r="T100" s="1220"/>
    </row>
    <row r="101">
      <c r="A101" s="1215" t="s">
        <v>1228</v>
      </c>
      <c r="B101" s="1216" t="s">
        <v>1229</v>
      </c>
      <c r="C101" s="1217" t="n">
        <v>0</v>
      </c>
      <c r="D101" s="1217" t="n">
        <v>40</v>
      </c>
      <c r="E101" s="1217" t="n">
        <v>60</v>
      </c>
      <c r="F101" s="1217" t="n">
        <v>52</v>
      </c>
      <c r="G101" s="1217" t="n">
        <v>40</v>
      </c>
      <c r="H101" s="1217" t="n">
        <v>27</v>
      </c>
      <c r="I101" s="1217" t="n">
        <v>19</v>
      </c>
      <c r="J101" s="1217" t="n">
        <v>10</v>
      </c>
      <c r="K101" s="1217" t="n">
        <v>2</v>
      </c>
      <c r="L101" s="1217" t="n">
        <v>0</v>
      </c>
      <c r="M101" s="1217" t="n">
        <v>192</v>
      </c>
      <c r="N101" s="1217" t="n">
        <v>250</v>
      </c>
      <c r="O101" s="1218" t="s">
        <v>1208</v>
      </c>
      <c r="P101" s="1218"/>
      <c r="Q101" s="1218"/>
      <c r="R101" s="1218"/>
      <c r="S101" s="1218"/>
      <c r="T101" s="1220"/>
    </row>
    <row r="102">
      <c r="A102" s="1232" t="s">
        <v>1230</v>
      </c>
      <c r="B102" s="1233" t="s">
        <v>1231</v>
      </c>
      <c r="C102" s="1217" t="n">
        <v>0</v>
      </c>
      <c r="D102" s="1217" t="n">
        <v>49</v>
      </c>
      <c r="E102" s="1217" t="n">
        <v>62</v>
      </c>
      <c r="F102" s="1217" t="n">
        <v>62</v>
      </c>
      <c r="G102" s="1217" t="n">
        <v>62</v>
      </c>
      <c r="H102" s="1217" t="n">
        <v>63</v>
      </c>
      <c r="I102" s="1217" t="n">
        <v>63</v>
      </c>
      <c r="J102" s="1217" t="n">
        <v>63</v>
      </c>
      <c r="K102" s="1217" t="n">
        <v>64</v>
      </c>
      <c r="L102" s="1217" t="n">
        <v>12</v>
      </c>
      <c r="M102" s="1217" t="n">
        <v>235</v>
      </c>
      <c r="N102" s="1217" t="n">
        <v>500</v>
      </c>
      <c r="O102" s="1218" t="s">
        <v>1208</v>
      </c>
      <c r="P102" s="1218"/>
      <c r="Q102" s="1218"/>
      <c r="R102" s="1218"/>
      <c r="S102" s="1218"/>
      <c r="T102" s="1220"/>
    </row>
    <row r="103">
      <c r="A103" s="1215" t="s">
        <v>1232</v>
      </c>
      <c r="B103" s="1216" t="s">
        <v>1233</v>
      </c>
      <c r="C103" s="1217" t="n">
        <v>0</v>
      </c>
      <c r="D103" s="1217" t="n">
        <v>0</v>
      </c>
      <c r="E103" s="1217" t="n">
        <v>0</v>
      </c>
      <c r="F103" s="1217" t="n">
        <v>0</v>
      </c>
      <c r="G103" s="1217" t="n">
        <v>-20</v>
      </c>
      <c r="H103" s="1217" t="n">
        <v>-28</v>
      </c>
      <c r="I103" s="1217" t="n">
        <v>-28</v>
      </c>
      <c r="J103" s="1217" t="n">
        <v>-28</v>
      </c>
      <c r="K103" s="1217" t="n">
        <v>-28</v>
      </c>
      <c r="L103" s="1217" t="n">
        <v>-28</v>
      </c>
      <c r="M103" s="1217" t="n">
        <v>-20</v>
      </c>
      <c r="N103" s="1217" t="n">
        <v>-160</v>
      </c>
      <c r="O103" s="1218" t="s">
        <v>1208</v>
      </c>
      <c r="P103" s="1218"/>
      <c r="Q103" s="1218"/>
      <c r="R103" s="1218"/>
      <c r="S103" s="1218"/>
      <c r="T103" s="1220"/>
    </row>
    <row r="104" ht="24" customHeight="1">
      <c r="A104" s="1215" t="s">
        <v>1234</v>
      </c>
      <c r="B104" s="1216" t="s">
        <v>1235</v>
      </c>
      <c r="C104" s="1217" t="n">
        <v>0</v>
      </c>
      <c r="D104" s="1217" t="n">
        <v>-235</v>
      </c>
      <c r="E104" s="1217" t="n">
        <v>-44</v>
      </c>
      <c r="F104" s="1217" t="n">
        <v>-22</v>
      </c>
      <c r="G104" s="1217" t="n">
        <v>-26</v>
      </c>
      <c r="H104" s="1217" t="n">
        <v>-23</v>
      </c>
      <c r="I104" s="1217" t="n">
        <v>-19</v>
      </c>
      <c r="J104" s="1217" t="n">
        <v>-41</v>
      </c>
      <c r="K104" s="1217" t="n">
        <v>-35</v>
      </c>
      <c r="L104" s="1217" t="n">
        <v>-39</v>
      </c>
      <c r="M104" s="1217" t="n">
        <v>-327</v>
      </c>
      <c r="N104" s="1217" t="n">
        <v>-484</v>
      </c>
      <c r="O104" s="1218" t="s">
        <v>1208</v>
      </c>
      <c r="P104" s="1218"/>
      <c r="Q104" s="1218"/>
      <c r="R104" s="1218"/>
      <c r="S104" s="1218"/>
      <c r="T104" s="1220"/>
    </row>
    <row r="105">
      <c r="A105" s="1215" t="s">
        <v>1236</v>
      </c>
      <c r="B105" s="1216" t="s">
        <v>1237</v>
      </c>
      <c r="C105" s="1217" t="n">
        <v>0</v>
      </c>
      <c r="D105" s="1217" t="n">
        <v>7</v>
      </c>
      <c r="E105" s="1217" t="n">
        <v>8</v>
      </c>
      <c r="F105" s="1217" t="n">
        <v>6</v>
      </c>
      <c r="G105" s="1217" t="n">
        <v>2</v>
      </c>
      <c r="H105" s="1217" t="n">
        <v>1</v>
      </c>
      <c r="I105" s="1217" t="n">
        <v>0</v>
      </c>
      <c r="J105" s="1217" t="n">
        <v>0</v>
      </c>
      <c r="K105" s="1217" t="n">
        <v>0</v>
      </c>
      <c r="L105" s="1217" t="n">
        <v>0</v>
      </c>
      <c r="M105" s="1217" t="n">
        <v>23</v>
      </c>
      <c r="N105" s="1217" t="n">
        <v>24</v>
      </c>
      <c r="O105" s="1218" t="s">
        <v>1208</v>
      </c>
      <c r="P105" s="1218"/>
      <c r="Q105" s="1218"/>
      <c r="R105" s="1218"/>
      <c r="S105" s="1218"/>
      <c r="T105" s="1220"/>
    </row>
    <row r="106" ht="36" customHeight="1">
      <c r="A106" s="1215" t="s">
        <v>1238</v>
      </c>
      <c r="B106" s="1216" t="s">
        <v>1239</v>
      </c>
      <c r="C106" s="1217" t="n">
        <v>0</v>
      </c>
      <c r="D106" s="1217" t="n">
        <v>50</v>
      </c>
      <c r="E106" s="1217" t="n">
        <v>77</v>
      </c>
      <c r="F106" s="1217" t="n">
        <v>87</v>
      </c>
      <c r="G106" s="1217" t="n">
        <v>81</v>
      </c>
      <c r="H106" s="1217" t="n">
        <v>50</v>
      </c>
      <c r="I106" s="1217" t="n">
        <v>30</v>
      </c>
      <c r="J106" s="1217" t="n">
        <v>10</v>
      </c>
      <c r="K106" s="1217" t="n">
        <v>0</v>
      </c>
      <c r="L106" s="1217" t="n">
        <v>0</v>
      </c>
      <c r="M106" s="1217" t="n">
        <v>295</v>
      </c>
      <c r="N106" s="1217" t="n">
        <v>385</v>
      </c>
      <c r="O106" s="1218" t="s">
        <v>1208</v>
      </c>
      <c r="P106" s="1218"/>
      <c r="Q106" s="1218"/>
      <c r="R106" s="1218"/>
      <c r="S106" s="1218"/>
      <c r="T106" s="1220"/>
    </row>
    <row r="107">
      <c r="A107" s="1232" t="s">
        <v>1240</v>
      </c>
      <c r="B107" s="1233" t="s">
        <v>1241</v>
      </c>
      <c r="C107" s="1217" t="n">
        <v>0</v>
      </c>
      <c r="D107" s="1217" t="n">
        <v>3</v>
      </c>
      <c r="E107" s="1217" t="n">
        <v>2</v>
      </c>
      <c r="F107" s="1217" t="n">
        <v>0</v>
      </c>
      <c r="G107" s="1217" t="n">
        <v>0</v>
      </c>
      <c r="H107" s="1217" t="n">
        <v>0</v>
      </c>
      <c r="I107" s="1217" t="n">
        <v>0</v>
      </c>
      <c r="J107" s="1217" t="n">
        <v>0</v>
      </c>
      <c r="K107" s="1217" t="n">
        <v>0</v>
      </c>
      <c r="L107" s="1217" t="n">
        <v>0</v>
      </c>
      <c r="M107" s="1217" t="n">
        <v>5</v>
      </c>
      <c r="N107" s="1217" t="n">
        <v>5</v>
      </c>
      <c r="O107" s="1218" t="s">
        <v>1242</v>
      </c>
      <c r="P107" s="1218"/>
      <c r="Q107" s="1218"/>
      <c r="R107" s="1218"/>
      <c r="S107" s="1218"/>
      <c r="T107" s="1220"/>
    </row>
    <row r="108">
      <c r="A108" s="1232" t="s">
        <v>1243</v>
      </c>
      <c r="B108" s="1233" t="s">
        <v>1244</v>
      </c>
      <c r="C108" s="1217" t="n">
        <v>0</v>
      </c>
      <c r="D108" s="1217" t="n">
        <v>70</v>
      </c>
      <c r="E108" s="1217" t="n">
        <v>80</v>
      </c>
      <c r="F108" s="1217" t="n">
        <v>62</v>
      </c>
      <c r="G108" s="1217" t="n">
        <v>25</v>
      </c>
      <c r="H108" s="1217" t="n">
        <v>13</v>
      </c>
      <c r="I108" s="1217" t="n">
        <v>0</v>
      </c>
      <c r="J108" s="1217" t="n">
        <v>0</v>
      </c>
      <c r="K108" s="1217" t="n">
        <v>0</v>
      </c>
      <c r="L108" s="1217" t="n">
        <v>0</v>
      </c>
      <c r="M108" s="1217" t="n">
        <v>237</v>
      </c>
      <c r="N108" s="1217" t="n">
        <v>250</v>
      </c>
      <c r="O108" s="1218" t="s">
        <v>1242</v>
      </c>
      <c r="P108" s="1218"/>
      <c r="Q108" s="1218"/>
      <c r="R108" s="1218"/>
      <c r="S108" s="1218"/>
      <c r="T108" s="1220"/>
    </row>
    <row r="109" ht="24" customHeight="1">
      <c r="A109" s="1232" t="s">
        <v>1245</v>
      </c>
      <c r="B109" s="1233" t="s">
        <v>1246</v>
      </c>
      <c r="C109" s="1236" t="n">
        <v>0</v>
      </c>
      <c r="D109" s="1236" t="n">
        <v>33</v>
      </c>
      <c r="E109" s="1236" t="n">
        <v>54</v>
      </c>
      <c r="F109" s="1236" t="n">
        <v>37</v>
      </c>
      <c r="G109" s="1236" t="n">
        <v>16</v>
      </c>
      <c r="H109" s="1236" t="n">
        <v>0</v>
      </c>
      <c r="I109" s="1236" t="n">
        <v>0</v>
      </c>
      <c r="J109" s="1236" t="n">
        <v>0</v>
      </c>
      <c r="K109" s="1236" t="n">
        <v>0</v>
      </c>
      <c r="L109" s="1236" t="n">
        <v>0</v>
      </c>
      <c r="M109" s="1236" t="n">
        <v>140</v>
      </c>
      <c r="N109" s="1236" t="n">
        <v>140</v>
      </c>
      <c r="O109" s="1218" t="s">
        <v>1208</v>
      </c>
      <c r="P109" s="1218"/>
      <c r="Q109" s="1218"/>
      <c r="R109" s="1218"/>
      <c r="S109" s="1218"/>
      <c r="T109" s="1220"/>
    </row>
    <row r="110">
      <c r="A110" s="1215" t="s">
        <v>1247</v>
      </c>
      <c r="B110" s="1216" t="s">
        <v>1248</v>
      </c>
      <c r="C110" s="1217" t="n">
        <v>0</v>
      </c>
      <c r="D110" s="1217" t="n">
        <v>40</v>
      </c>
      <c r="E110" s="1217" t="n">
        <v>40</v>
      </c>
      <c r="F110" s="1217" t="n">
        <v>30</v>
      </c>
      <c r="G110" s="1217" t="n">
        <v>10</v>
      </c>
      <c r="H110" s="1217" t="n">
        <v>5</v>
      </c>
      <c r="I110" s="1217" t="n">
        <v>0</v>
      </c>
      <c r="J110" s="1217" t="n">
        <v>0</v>
      </c>
      <c r="K110" s="1217" t="n">
        <v>0</v>
      </c>
      <c r="L110" s="1217" t="n">
        <v>0</v>
      </c>
      <c r="M110" s="1217" t="n">
        <v>120</v>
      </c>
      <c r="N110" s="1217" t="n">
        <v>125</v>
      </c>
      <c r="O110" s="1218" t="s">
        <v>1208</v>
      </c>
      <c r="P110" s="1218"/>
      <c r="Q110" s="1218"/>
      <c r="R110" s="1218"/>
      <c r="S110" s="1218"/>
      <c r="T110" s="1220"/>
    </row>
    <row r="111">
      <c r="A111" s="1232" t="s">
        <v>1249</v>
      </c>
      <c r="B111" s="1216" t="s">
        <v>1250</v>
      </c>
      <c r="C111" s="1217" t="n">
        <v>0</v>
      </c>
      <c r="D111" s="1217" t="n">
        <v>5</v>
      </c>
      <c r="E111" s="1217" t="n">
        <v>8</v>
      </c>
      <c r="F111" s="1217" t="n">
        <v>8</v>
      </c>
      <c r="G111" s="1217" t="n">
        <v>8</v>
      </c>
      <c r="H111" s="1217" t="n">
        <v>4</v>
      </c>
      <c r="I111" s="1217" t="n">
        <v>0</v>
      </c>
      <c r="J111" s="1217" t="n">
        <v>0</v>
      </c>
      <c r="K111" s="1217" t="n">
        <v>0</v>
      </c>
      <c r="L111" s="1217" t="n">
        <v>0</v>
      </c>
      <c r="M111" s="1217" t="n">
        <v>29</v>
      </c>
      <c r="N111" s="1217" t="n">
        <v>33</v>
      </c>
      <c r="O111" s="1218" t="s">
        <v>1208</v>
      </c>
      <c r="P111" s="1218"/>
      <c r="Q111" s="1218"/>
      <c r="R111" s="1218"/>
      <c r="S111" s="1218"/>
      <c r="T111" s="1220"/>
    </row>
    <row r="112">
      <c r="A112" s="1215" t="s">
        <v>1251</v>
      </c>
      <c r="B112" s="1233" t="s">
        <v>1252</v>
      </c>
      <c r="C112" s="1217" t="n">
        <v>0</v>
      </c>
      <c r="D112" s="1217" t="n">
        <v>3</v>
      </c>
      <c r="E112" s="1217" t="n">
        <v>8</v>
      </c>
      <c r="F112" s="1217" t="n">
        <v>8</v>
      </c>
      <c r="G112" s="1217" t="n">
        <v>8</v>
      </c>
      <c r="H112" s="1217" t="n">
        <v>3</v>
      </c>
      <c r="I112" s="1217" t="n">
        <v>0</v>
      </c>
      <c r="J112" s="1217" t="n">
        <v>0</v>
      </c>
      <c r="K112" s="1217" t="n">
        <v>0</v>
      </c>
      <c r="L112" s="1217" t="n">
        <v>0</v>
      </c>
      <c r="M112" s="1217" t="n">
        <v>27</v>
      </c>
      <c r="N112" s="1217" t="n">
        <v>30</v>
      </c>
      <c r="O112" s="1218" t="s">
        <v>1208</v>
      </c>
      <c r="P112" s="1218"/>
      <c r="Q112" s="1218"/>
      <c r="R112" s="1218"/>
      <c r="S112" s="1218"/>
      <c r="T112" s="1220"/>
    </row>
    <row r="113" ht="24" customHeight="1">
      <c r="A113" s="1215" t="s">
        <v>1253</v>
      </c>
      <c r="B113" s="1216" t="s">
        <v>1254</v>
      </c>
      <c r="C113" s="1236" t="n">
        <v>0</v>
      </c>
      <c r="D113" s="1236" t="n">
        <v>165</v>
      </c>
      <c r="E113" s="1236" t="n">
        <v>165</v>
      </c>
      <c r="F113" s="1236" t="n">
        <v>230</v>
      </c>
      <c r="G113" s="1236" t="n">
        <v>340</v>
      </c>
      <c r="H113" s="1236" t="n">
        <v>490</v>
      </c>
      <c r="I113" s="1236" t="n">
        <v>540</v>
      </c>
      <c r="J113" s="1236" t="n">
        <v>640</v>
      </c>
      <c r="K113" s="1236" t="n">
        <v>475</v>
      </c>
      <c r="L113" s="1236" t="n">
        <v>330</v>
      </c>
      <c r="M113" s="1236" t="n">
        <v>900</v>
      </c>
      <c r="N113" s="1236" t="n">
        <v>3375</v>
      </c>
      <c r="O113" s="1235" t="s">
        <v>1208</v>
      </c>
      <c r="P113" s="1235"/>
      <c r="Q113" s="1235"/>
      <c r="R113" s="1235"/>
      <c r="S113" s="1235"/>
      <c r="T113" s="1220"/>
    </row>
    <row r="114" ht="24" customHeight="1">
      <c r="A114" s="1241" t="s">
        <v>1224</v>
      </c>
      <c r="B114" s="1242" t="s">
        <v>1255</v>
      </c>
      <c r="C114" s="1217" t="n">
        <v>0</v>
      </c>
      <c r="D114" s="1217" t="n">
        <v>195</v>
      </c>
      <c r="E114" s="1217" t="n">
        <v>448</v>
      </c>
      <c r="F114" s="1217" t="n">
        <v>641</v>
      </c>
      <c r="G114" s="1217" t="n">
        <v>716</v>
      </c>
      <c r="H114" s="1217" t="n">
        <v>681</v>
      </c>
      <c r="I114" s="1217" t="n">
        <v>528</v>
      </c>
      <c r="J114" s="1217" t="n">
        <v>421</v>
      </c>
      <c r="K114" s="1217" t="n">
        <v>323</v>
      </c>
      <c r="L114" s="1217" t="n">
        <v>23</v>
      </c>
      <c r="M114" s="1234" t="n">
        <v>2000</v>
      </c>
      <c r="N114" s="1234" t="n">
        <v>3976</v>
      </c>
      <c r="O114" s="1235" t="s">
        <v>1208</v>
      </c>
      <c r="P114" s="1235"/>
      <c r="Q114" s="1235"/>
      <c r="R114" s="1235"/>
      <c r="S114" s="1235"/>
      <c r="T114" s="1243"/>
    </row>
    <row r="115" ht="30" customHeight="1">
      <c r="A115" s="1227" t="s">
        <v>1256</v>
      </c>
      <c r="B115" s="1228" t="s">
        <v>1257</v>
      </c>
      <c r="C115" s="1244" t="n">
        <v>0</v>
      </c>
      <c r="D115" s="1244" t="n">
        <v>20</v>
      </c>
      <c r="E115" s="1244" t="n">
        <v>57</v>
      </c>
      <c r="F115" s="1244" t="n">
        <v>96</v>
      </c>
      <c r="G115" s="1244" t="n">
        <v>150</v>
      </c>
      <c r="H115" s="1244" t="n">
        <v>200</v>
      </c>
      <c r="I115" s="1244" t="n">
        <v>185</v>
      </c>
      <c r="J115" s="1244" t="n">
        <v>147</v>
      </c>
      <c r="K115" s="1244" t="n">
        <v>106</v>
      </c>
      <c r="L115" s="1244" t="n">
        <v>39</v>
      </c>
      <c r="M115" s="1244" t="n">
        <v>323</v>
      </c>
      <c r="N115" s="1245" t="n">
        <v>1000</v>
      </c>
      <c r="O115" s="1246" t="s">
        <v>1258</v>
      </c>
      <c r="P115" s="1276"/>
      <c r="Q115" s="1276"/>
      <c r="R115" s="1276"/>
      <c r="S115" s="1276"/>
      <c r="T115" s="1247" t="s">
        <v>1259</v>
      </c>
    </row>
    <row r="116">
      <c r="A116" s="1232" t="s">
        <v>1260</v>
      </c>
      <c r="B116" s="1216" t="s">
        <v>1261</v>
      </c>
      <c r="C116" s="1217" t="n">
        <v>0</v>
      </c>
      <c r="D116" s="1217" t="n">
        <v>15</v>
      </c>
      <c r="E116" s="1217" t="n">
        <v>53</v>
      </c>
      <c r="F116" s="1217" t="n">
        <v>57</v>
      </c>
      <c r="G116" s="1217" t="n">
        <v>48</v>
      </c>
      <c r="H116" s="1217" t="n">
        <v>43</v>
      </c>
      <c r="I116" s="1217" t="n">
        <v>17</v>
      </c>
      <c r="J116" s="1217" t="n">
        <v>2</v>
      </c>
      <c r="K116" s="1217" t="n">
        <v>0</v>
      </c>
      <c r="L116" s="1217" t="n">
        <v>0</v>
      </c>
      <c r="M116" s="1217" t="n">
        <v>173</v>
      </c>
      <c r="N116" s="1217" t="n">
        <v>235</v>
      </c>
      <c r="O116" s="1218" t="s">
        <v>1262</v>
      </c>
      <c r="P116" s="1218"/>
      <c r="Q116" s="1218"/>
      <c r="R116" s="1218"/>
      <c r="S116" s="1218"/>
      <c r="T116" s="1219" t="s">
        <v>1263</v>
      </c>
    </row>
    <row r="117">
      <c r="A117" s="1215" t="s">
        <v>1264</v>
      </c>
      <c r="B117" s="1216" t="s">
        <v>1265</v>
      </c>
      <c r="C117" s="1217" t="n">
        <v>0</v>
      </c>
      <c r="D117" s="1217" t="n">
        <v>15</v>
      </c>
      <c r="E117" s="1217" t="n">
        <v>53</v>
      </c>
      <c r="F117" s="1217" t="n">
        <v>57</v>
      </c>
      <c r="G117" s="1217" t="n">
        <v>48</v>
      </c>
      <c r="H117" s="1217" t="n">
        <v>43</v>
      </c>
      <c r="I117" s="1217" t="n">
        <v>17</v>
      </c>
      <c r="J117" s="1217" t="n">
        <v>2</v>
      </c>
      <c r="K117" s="1217" t="n">
        <v>0</v>
      </c>
      <c r="L117" s="1217" t="n">
        <v>0</v>
      </c>
      <c r="M117" s="1217" t="n">
        <v>173</v>
      </c>
      <c r="N117" s="1217" t="n">
        <v>235</v>
      </c>
      <c r="O117" s="1218" t="s">
        <v>1262</v>
      </c>
      <c r="P117" s="1218"/>
      <c r="Q117" s="1218"/>
      <c r="R117" s="1218"/>
      <c r="S117" s="1218"/>
      <c r="T117" s="1219" t="s">
        <v>1263</v>
      </c>
    </row>
    <row r="118">
      <c r="A118" s="1232" t="s">
        <v>1266</v>
      </c>
      <c r="B118" s="1233" t="s">
        <v>1267</v>
      </c>
      <c r="C118" s="1217" t="n">
        <v>0</v>
      </c>
      <c r="D118" s="1217" t="n">
        <v>42</v>
      </c>
      <c r="E118" s="1217" t="n">
        <v>18</v>
      </c>
      <c r="F118" s="1217" t="n">
        <v>0</v>
      </c>
      <c r="G118" s="1217" t="n">
        <v>0</v>
      </c>
      <c r="H118" s="1217" t="n">
        <v>0</v>
      </c>
      <c r="I118" s="1217" t="n">
        <v>0</v>
      </c>
      <c r="J118" s="1217" t="n">
        <v>0</v>
      </c>
      <c r="K118" s="1217" t="n">
        <v>0</v>
      </c>
      <c r="L118" s="1217" t="n">
        <v>0</v>
      </c>
      <c r="M118" s="1217" t="n">
        <v>60</v>
      </c>
      <c r="N118" s="1217" t="n">
        <v>60</v>
      </c>
      <c r="O118" s="1218" t="s">
        <v>1258</v>
      </c>
      <c r="P118" s="1218"/>
      <c r="Q118" s="1218"/>
      <c r="R118" s="1218"/>
      <c r="S118" s="1218"/>
      <c r="T118" s="1220" t="s">
        <v>1268</v>
      </c>
    </row>
    <row r="119">
      <c r="A119" s="1215" t="s">
        <v>1269</v>
      </c>
      <c r="B119" s="1216" t="s">
        <v>1270</v>
      </c>
      <c r="C119" s="1217" t="n">
        <v>0</v>
      </c>
      <c r="D119" s="1217" t="n">
        <v>2</v>
      </c>
      <c r="E119" s="1217" t="n">
        <v>13</v>
      </c>
      <c r="F119" s="1217" t="n">
        <v>26</v>
      </c>
      <c r="G119" s="1217" t="n">
        <v>30</v>
      </c>
      <c r="H119" s="1217" t="n">
        <v>24</v>
      </c>
      <c r="I119" s="1217" t="n">
        <v>0</v>
      </c>
      <c r="J119" s="1217" t="n">
        <v>0</v>
      </c>
      <c r="K119" s="1217" t="n">
        <v>0</v>
      </c>
      <c r="L119" s="1217" t="n">
        <v>0</v>
      </c>
      <c r="M119" s="1217" t="n">
        <v>71</v>
      </c>
      <c r="N119" s="1217" t="n">
        <v>95</v>
      </c>
      <c r="O119" s="1218" t="s">
        <v>1258</v>
      </c>
      <c r="P119" s="1218"/>
      <c r="Q119" s="1218"/>
      <c r="R119" s="1218"/>
      <c r="S119" s="1218"/>
      <c r="T119" s="1219" t="s">
        <v>1271</v>
      </c>
    </row>
    <row r="120" ht="36" customHeight="1">
      <c r="A120" s="1215" t="s">
        <v>1272</v>
      </c>
      <c r="B120" s="1216" t="s">
        <v>1273</v>
      </c>
      <c r="C120" s="1217" t="n">
        <v>0</v>
      </c>
      <c r="D120" s="1217" t="n">
        <v>3</v>
      </c>
      <c r="E120" s="1217" t="n">
        <v>19</v>
      </c>
      <c r="F120" s="1217" t="n">
        <v>67</v>
      </c>
      <c r="G120" s="1217" t="n">
        <v>86</v>
      </c>
      <c r="H120" s="1217" t="n">
        <v>59</v>
      </c>
      <c r="I120" s="1217" t="n">
        <v>35</v>
      </c>
      <c r="J120" s="1217" t="n">
        <v>19</v>
      </c>
      <c r="K120" s="1217" t="n">
        <v>6</v>
      </c>
      <c r="L120" s="1217" t="n">
        <v>0</v>
      </c>
      <c r="M120" s="1217" t="n">
        <v>175</v>
      </c>
      <c r="N120" s="1217" t="n">
        <v>294</v>
      </c>
      <c r="O120" s="1218" t="s">
        <v>1258</v>
      </c>
      <c r="P120" s="1218"/>
      <c r="Q120" s="1218"/>
      <c r="R120" s="1218"/>
      <c r="S120" s="1218"/>
      <c r="T120" s="1243" t="s">
        <v>1274</v>
      </c>
    </row>
    <row r="121">
      <c r="A121" s="1215" t="s">
        <v>1275</v>
      </c>
      <c r="B121" s="1216" t="s">
        <v>1276</v>
      </c>
      <c r="C121" s="1217" t="n">
        <v>0</v>
      </c>
      <c r="D121" s="1217" t="n">
        <v>65</v>
      </c>
      <c r="E121" s="1217" t="n">
        <v>150</v>
      </c>
      <c r="F121" s="1217" t="n">
        <v>290</v>
      </c>
      <c r="G121" s="1217" t="n">
        <v>290</v>
      </c>
      <c r="H121" s="1217" t="n">
        <v>290</v>
      </c>
      <c r="I121" s="1217" t="n">
        <v>285</v>
      </c>
      <c r="J121" s="1217" t="n">
        <v>250</v>
      </c>
      <c r="K121" s="1217" t="n">
        <v>220</v>
      </c>
      <c r="L121" s="1217" t="n">
        <v>160</v>
      </c>
      <c r="M121" s="1217" t="n">
        <v>795</v>
      </c>
      <c r="N121" s="1234" t="n">
        <v>2000</v>
      </c>
      <c r="O121" s="1218" t="s">
        <v>1258</v>
      </c>
      <c r="P121" s="1218"/>
      <c r="Q121" s="1218"/>
      <c r="R121" s="1218"/>
      <c r="S121" s="1218"/>
      <c r="T121" s="1220"/>
    </row>
    <row r="122">
      <c r="A122" s="1215" t="s">
        <v>1277</v>
      </c>
      <c r="B122" s="1216" t="s">
        <v>1278</v>
      </c>
      <c r="C122" s="1217" t="n">
        <v>0</v>
      </c>
      <c r="D122" s="1217" t="n">
        <v>5</v>
      </c>
      <c r="E122" s="1217" t="n">
        <v>20</v>
      </c>
      <c r="F122" s="1217" t="n">
        <v>65</v>
      </c>
      <c r="G122" s="1217" t="n">
        <v>105</v>
      </c>
      <c r="H122" s="1217" t="n">
        <v>140</v>
      </c>
      <c r="I122" s="1217" t="n">
        <v>175</v>
      </c>
      <c r="J122" s="1217" t="n">
        <v>210</v>
      </c>
      <c r="K122" s="1217" t="n">
        <v>150</v>
      </c>
      <c r="L122" s="1217" t="n">
        <v>35</v>
      </c>
      <c r="M122" s="1217" t="n">
        <v>195</v>
      </c>
      <c r="N122" s="1217" t="n">
        <v>905</v>
      </c>
      <c r="O122" s="1248" t="s">
        <v>1258</v>
      </c>
      <c r="P122" s="1248"/>
      <c r="Q122" s="1248"/>
      <c r="R122" s="1248"/>
      <c r="S122" s="1248"/>
      <c r="T122" s="1249"/>
    </row>
    <row r="123">
      <c r="A123" s="1215" t="s">
        <v>1279</v>
      </c>
      <c r="B123" s="1216" t="s">
        <v>1280</v>
      </c>
      <c r="C123" s="1217" t="n">
        <v>0</v>
      </c>
      <c r="D123" s="1217" t="n">
        <v>10</v>
      </c>
      <c r="E123" s="1217" t="n">
        <v>150</v>
      </c>
      <c r="F123" s="1217" t="n">
        <v>300</v>
      </c>
      <c r="G123" s="1217" t="n">
        <v>590</v>
      </c>
      <c r="H123" s="1217" t="n">
        <v>460</v>
      </c>
      <c r="I123" s="1217" t="n">
        <v>295</v>
      </c>
      <c r="J123" s="1217" t="n">
        <v>195</v>
      </c>
      <c r="K123" s="1217" t="n">
        <v>0</v>
      </c>
      <c r="L123" s="1217" t="n">
        <v>0</v>
      </c>
      <c r="M123" s="1234" t="n">
        <v>1050</v>
      </c>
      <c r="N123" s="1234" t="n">
        <v>2000</v>
      </c>
      <c r="O123" s="1218" t="s">
        <v>1258</v>
      </c>
      <c r="P123" s="1218"/>
      <c r="Q123" s="1218"/>
      <c r="R123" s="1218"/>
      <c r="S123" s="1218"/>
      <c r="T123" s="1220"/>
    </row>
    <row r="124">
      <c r="A124" s="1215" t="s">
        <v>1281</v>
      </c>
      <c r="B124" s="1216" t="s">
        <v>1282</v>
      </c>
      <c r="C124" s="1217"/>
      <c r="D124" s="1217"/>
      <c r="E124" s="1217"/>
      <c r="F124" s="1217"/>
      <c r="G124" s="1217"/>
      <c r="H124" s="1217"/>
      <c r="I124" s="1217"/>
      <c r="J124" s="1217"/>
      <c r="K124" s="1217"/>
      <c r="L124" s="1217"/>
      <c r="M124" s="1217"/>
      <c r="N124" s="1217"/>
      <c r="O124" s="1218"/>
      <c r="P124" s="1218"/>
      <c r="Q124" s="1218"/>
      <c r="R124" s="1218"/>
      <c r="S124" s="1218"/>
      <c r="T124" s="1220"/>
    </row>
    <row r="125" ht="24" customHeight="1">
      <c r="A125" s="1232" t="s">
        <v>1283</v>
      </c>
      <c r="B125" s="1233" t="s">
        <v>1284</v>
      </c>
      <c r="C125" s="1236" t="n">
        <v>0</v>
      </c>
      <c r="D125" s="1236" t="n">
        <v>72</v>
      </c>
      <c r="E125" s="1236" t="n">
        <v>123</v>
      </c>
      <c r="F125" s="1236" t="n">
        <v>122</v>
      </c>
      <c r="G125" s="1236" t="n">
        <v>115</v>
      </c>
      <c r="H125" s="1236" t="n">
        <v>55</v>
      </c>
      <c r="I125" s="1236" t="n">
        <v>55</v>
      </c>
      <c r="J125" s="1236" t="n">
        <v>33</v>
      </c>
      <c r="K125" s="1236" t="n">
        <v>0</v>
      </c>
      <c r="L125" s="1236" t="n">
        <v>0</v>
      </c>
      <c r="M125" s="1236" t="n">
        <v>432</v>
      </c>
      <c r="N125" s="1236" t="n">
        <v>575</v>
      </c>
      <c r="O125" s="1217" t="s">
        <v>1258</v>
      </c>
      <c r="P125" s="1217"/>
      <c r="Q125" s="1217"/>
      <c r="R125" s="1217"/>
      <c r="S125" s="1217"/>
      <c r="T125" s="1220"/>
    </row>
    <row r="126">
      <c r="A126" s="1215" t="s">
        <v>1285</v>
      </c>
      <c r="B126" s="1216" t="s">
        <v>1286</v>
      </c>
      <c r="C126" s="1217" t="n">
        <v>0</v>
      </c>
      <c r="D126" s="1217" t="n">
        <v>1</v>
      </c>
      <c r="E126" s="1217" t="n">
        <v>2</v>
      </c>
      <c r="F126" s="1217" t="n">
        <v>2</v>
      </c>
      <c r="G126" s="1217" t="n">
        <v>2</v>
      </c>
      <c r="H126" s="1217" t="n">
        <v>2</v>
      </c>
      <c r="I126" s="1217" t="n">
        <v>2</v>
      </c>
      <c r="J126" s="1217" t="n">
        <v>2</v>
      </c>
      <c r="K126" s="1217" t="n">
        <v>2</v>
      </c>
      <c r="L126" s="1217" t="n">
        <v>1</v>
      </c>
      <c r="M126" s="1217" t="n">
        <v>7</v>
      </c>
      <c r="N126" s="1217" t="n">
        <v>16</v>
      </c>
      <c r="O126" s="1218" t="s">
        <v>1258</v>
      </c>
      <c r="P126" s="1218"/>
      <c r="Q126" s="1218"/>
      <c r="R126" s="1218"/>
      <c r="S126" s="1218"/>
      <c r="T126" s="1220"/>
    </row>
    <row r="127">
      <c r="A127" s="1215" t="s">
        <v>1287</v>
      </c>
      <c r="B127" s="1216" t="s">
        <v>1288</v>
      </c>
      <c r="C127" s="1217" t="n">
        <v>0</v>
      </c>
      <c r="D127" s="1217" t="n">
        <v>49</v>
      </c>
      <c r="E127" s="1217" t="n">
        <v>190</v>
      </c>
      <c r="F127" s="1217" t="n">
        <v>379</v>
      </c>
      <c r="G127" s="1217" t="n">
        <v>531</v>
      </c>
      <c r="H127" s="1217" t="n">
        <v>619</v>
      </c>
      <c r="I127" s="1217" t="n">
        <v>580</v>
      </c>
      <c r="J127" s="1217" t="n">
        <v>387</v>
      </c>
      <c r="K127" s="1217" t="n">
        <v>196</v>
      </c>
      <c r="L127" s="1217" t="n">
        <v>69</v>
      </c>
      <c r="M127" s="1234" t="n">
        <v>1149</v>
      </c>
      <c r="N127" s="1234" t="n">
        <v>3000</v>
      </c>
      <c r="O127" s="1218" t="s">
        <v>1258</v>
      </c>
      <c r="P127" s="1218"/>
      <c r="Q127" s="1218"/>
      <c r="R127" s="1218"/>
      <c r="S127" s="1218"/>
      <c r="T127" s="1220"/>
    </row>
    <row r="128">
      <c r="A128" s="1232" t="s">
        <v>1289</v>
      </c>
      <c r="B128" s="1233" t="s">
        <v>1290</v>
      </c>
      <c r="C128" s="1217" t="n">
        <v>0</v>
      </c>
      <c r="D128" s="1217" t="n">
        <v>22</v>
      </c>
      <c r="E128" s="1217" t="n">
        <v>22</v>
      </c>
      <c r="F128" s="1217" t="n">
        <v>6</v>
      </c>
      <c r="G128" s="1217" t="n">
        <v>0</v>
      </c>
      <c r="H128" s="1217" t="n">
        <v>0</v>
      </c>
      <c r="I128" s="1217" t="n">
        <v>0</v>
      </c>
      <c r="J128" s="1217" t="n">
        <v>0</v>
      </c>
      <c r="K128" s="1217" t="n">
        <v>0</v>
      </c>
      <c r="L128" s="1217" t="n">
        <v>0</v>
      </c>
      <c r="M128" s="1217" t="n">
        <v>50</v>
      </c>
      <c r="N128" s="1217" t="n">
        <v>50</v>
      </c>
      <c r="O128" s="1218" t="s">
        <v>1258</v>
      </c>
      <c r="P128" s="1218"/>
      <c r="Q128" s="1218"/>
      <c r="R128" s="1218"/>
      <c r="S128" s="1218"/>
      <c r="T128" s="1219"/>
    </row>
    <row r="129">
      <c r="A129" s="1215" t="s">
        <v>1291</v>
      </c>
      <c r="B129" s="1216" t="s">
        <v>1292</v>
      </c>
      <c r="C129" s="1217" t="n">
        <v>0</v>
      </c>
      <c r="D129" s="1217" t="n">
        <v>30</v>
      </c>
      <c r="E129" s="1217" t="n">
        <v>30</v>
      </c>
      <c r="F129" s="1217" t="n">
        <v>40</v>
      </c>
      <c r="G129" s="1217" t="n">
        <v>15</v>
      </c>
      <c r="H129" s="1217" t="n">
        <v>5</v>
      </c>
      <c r="I129" s="1217" t="n">
        <v>5</v>
      </c>
      <c r="J129" s="1217" t="n">
        <v>0</v>
      </c>
      <c r="K129" s="1217" t="n">
        <v>0</v>
      </c>
      <c r="L129" s="1217" t="n">
        <v>0</v>
      </c>
      <c r="M129" s="1217" t="n">
        <v>115</v>
      </c>
      <c r="N129" s="1217" t="n">
        <v>125</v>
      </c>
      <c r="O129" s="1218" t="s">
        <v>1258</v>
      </c>
      <c r="P129" s="1218"/>
      <c r="Q129" s="1218"/>
      <c r="R129" s="1218"/>
      <c r="S129" s="1218"/>
      <c r="T129" s="1220"/>
    </row>
    <row r="130">
      <c r="A130" s="1215" t="s">
        <v>1293</v>
      </c>
      <c r="B130" s="1216" t="s">
        <v>1294</v>
      </c>
      <c r="C130" s="1217" t="n">
        <v>0</v>
      </c>
      <c r="D130" s="1217" t="n">
        <v>10</v>
      </c>
      <c r="E130" s="1217" t="n">
        <v>230</v>
      </c>
      <c r="F130" s="1217" t="n">
        <v>660</v>
      </c>
      <c r="G130" s="1217" t="n">
        <v>945</v>
      </c>
      <c r="H130" s="1217" t="n">
        <v>605</v>
      </c>
      <c r="I130" s="1217" t="n">
        <v>100</v>
      </c>
      <c r="J130" s="1217" t="n">
        <v>0</v>
      </c>
      <c r="K130" s="1217" t="n">
        <v>0</v>
      </c>
      <c r="L130" s="1217" t="n">
        <v>0</v>
      </c>
      <c r="M130" s="1234" t="n">
        <v>1845</v>
      </c>
      <c r="N130" s="1234" t="n">
        <v>2550</v>
      </c>
      <c r="O130" s="1218" t="s">
        <v>1258</v>
      </c>
      <c r="P130" s="1218"/>
      <c r="Q130" s="1218"/>
      <c r="R130" s="1218"/>
      <c r="S130" s="1218"/>
      <c r="T130" s="1220"/>
    </row>
    <row r="131">
      <c r="A131" s="1215" t="s">
        <v>1295</v>
      </c>
      <c r="B131" s="1216" t="s">
        <v>1296</v>
      </c>
      <c r="C131" s="1217" t="n">
        <v>0</v>
      </c>
      <c r="D131" s="1217" t="n">
        <v>10</v>
      </c>
      <c r="E131" s="1217" t="n">
        <v>45</v>
      </c>
      <c r="F131" s="1217" t="n">
        <v>70</v>
      </c>
      <c r="G131" s="1217" t="n">
        <v>100</v>
      </c>
      <c r="H131" s="1217" t="n">
        <v>100</v>
      </c>
      <c r="I131" s="1217" t="n">
        <v>100</v>
      </c>
      <c r="J131" s="1217" t="n">
        <v>100</v>
      </c>
      <c r="K131" s="1217" t="n">
        <v>100</v>
      </c>
      <c r="L131" s="1217" t="n">
        <v>100</v>
      </c>
      <c r="M131" s="1217" t="n">
        <v>225</v>
      </c>
      <c r="N131" s="1217" t="n">
        <v>725</v>
      </c>
      <c r="O131" s="1218" t="s">
        <v>1258</v>
      </c>
      <c r="P131" s="1218"/>
      <c r="Q131" s="1218"/>
      <c r="R131" s="1218"/>
      <c r="S131" s="1218"/>
      <c r="T131" s="1220"/>
    </row>
    <row r="132">
      <c r="A132" s="1232" t="s">
        <v>1297</v>
      </c>
      <c r="B132" s="1233" t="s">
        <v>1298</v>
      </c>
      <c r="C132" s="1217" t="n">
        <v>0</v>
      </c>
      <c r="D132" s="1217" t="n">
        <v>14</v>
      </c>
      <c r="E132" s="1217" t="n">
        <v>11</v>
      </c>
      <c r="F132" s="1217" t="n">
        <v>0</v>
      </c>
      <c r="G132" s="1217" t="n">
        <v>0</v>
      </c>
      <c r="H132" s="1217" t="n">
        <v>0</v>
      </c>
      <c r="I132" s="1217" t="n">
        <v>0</v>
      </c>
      <c r="J132" s="1217" t="n">
        <v>0</v>
      </c>
      <c r="K132" s="1217" t="n">
        <v>0</v>
      </c>
      <c r="L132" s="1217" t="n">
        <v>0</v>
      </c>
      <c r="M132" s="1217" t="n">
        <v>25</v>
      </c>
      <c r="N132" s="1217" t="n">
        <v>25</v>
      </c>
      <c r="O132" s="1218" t="s">
        <v>1262</v>
      </c>
      <c r="P132" s="1218"/>
      <c r="Q132" s="1218"/>
      <c r="R132" s="1218"/>
      <c r="S132" s="1218"/>
      <c r="T132" s="1219"/>
    </row>
    <row r="133">
      <c r="A133" s="1232" t="s">
        <v>1299</v>
      </c>
      <c r="B133" s="1233" t="s">
        <v>1300</v>
      </c>
      <c r="C133" s="1217" t="n">
        <v>0</v>
      </c>
      <c r="D133" s="1217" t="n">
        <v>84</v>
      </c>
      <c r="E133" s="1217" t="n">
        <v>320</v>
      </c>
      <c r="F133" s="1217" t="n">
        <v>638</v>
      </c>
      <c r="G133" s="1217" t="n">
        <v>928</v>
      </c>
      <c r="H133" s="1217" t="n">
        <v>940</v>
      </c>
      <c r="I133" s="1217" t="n">
        <v>720</v>
      </c>
      <c r="J133" s="1217" t="n">
        <v>300</v>
      </c>
      <c r="K133" s="1217" t="n">
        <v>120</v>
      </c>
      <c r="L133" s="1217" t="n">
        <v>0</v>
      </c>
      <c r="M133" s="1234" t="n">
        <v>1970</v>
      </c>
      <c r="N133" s="1234" t="n">
        <v>4050</v>
      </c>
      <c r="O133" s="1218" t="s">
        <v>1262</v>
      </c>
      <c r="P133" s="1218"/>
      <c r="Q133" s="1218"/>
      <c r="R133" s="1218"/>
      <c r="S133" s="1218"/>
      <c r="T133" s="1220"/>
    </row>
    <row r="134">
      <c r="A134" s="1215" t="s">
        <v>1301</v>
      </c>
      <c r="B134" s="1216" t="s">
        <v>1302</v>
      </c>
      <c r="C134" s="1217" t="n">
        <v>0</v>
      </c>
      <c r="D134" s="1217" t="n">
        <v>40</v>
      </c>
      <c r="E134" s="1217" t="n">
        <v>200</v>
      </c>
      <c r="F134" s="1217" t="n">
        <v>400</v>
      </c>
      <c r="G134" s="1217" t="n">
        <v>660</v>
      </c>
      <c r="H134" s="1217" t="n">
        <v>640</v>
      </c>
      <c r="I134" s="1217" t="n">
        <v>515</v>
      </c>
      <c r="J134" s="1217" t="n">
        <v>240</v>
      </c>
      <c r="K134" s="1217" t="n">
        <v>105</v>
      </c>
      <c r="L134" s="1217" t="n">
        <v>0</v>
      </c>
      <c r="M134" s="1234" t="n">
        <v>1300</v>
      </c>
      <c r="N134" s="1234" t="n">
        <v>2800</v>
      </c>
      <c r="O134" s="1218" t="s">
        <v>1262</v>
      </c>
      <c r="P134" s="1218"/>
      <c r="Q134" s="1218"/>
      <c r="R134" s="1218"/>
      <c r="S134" s="1218"/>
      <c r="T134" s="1220"/>
    </row>
    <row r="135">
      <c r="A135" s="1215" t="s">
        <v>1303</v>
      </c>
      <c r="B135" s="1216" t="s">
        <v>1304</v>
      </c>
      <c r="C135" s="1250" t="n">
        <v>0</v>
      </c>
      <c r="D135" s="1250" t="n">
        <v>138</v>
      </c>
      <c r="E135" s="1250" t="n">
        <v>566</v>
      </c>
      <c r="F135" s="1250" t="n">
        <v>994</v>
      </c>
      <c r="G135" s="1251" t="n">
        <v>1328</v>
      </c>
      <c r="H135" s="1251" t="n">
        <v>1791</v>
      </c>
      <c r="I135" s="1251" t="n">
        <v>2350</v>
      </c>
      <c r="J135" s="1251" t="n">
        <v>2928</v>
      </c>
      <c r="K135" s="1251" t="n">
        <v>3548</v>
      </c>
      <c r="L135" s="1251" t="n">
        <v>4162</v>
      </c>
      <c r="M135" s="1251" t="n">
        <v>3026</v>
      </c>
      <c r="N135" s="1251" t="n">
        <v>17805</v>
      </c>
      <c r="O135" s="1252" t="s">
        <v>54</v>
      </c>
      <c r="P135" s="1252"/>
      <c r="Q135" s="1252"/>
      <c r="R135" s="1252"/>
      <c r="S135" s="1252"/>
      <c r="T135" s="1253"/>
    </row>
    <row r="136">
      <c r="A136" s="1215" t="s">
        <v>1305</v>
      </c>
      <c r="B136" s="1216" t="s">
        <v>1306</v>
      </c>
      <c r="C136" s="1250" t="n">
        <v>0</v>
      </c>
      <c r="D136" s="1250" t="n">
        <v>0</v>
      </c>
      <c r="E136" s="1250" t="n">
        <v>235</v>
      </c>
      <c r="F136" s="1250" t="n">
        <v>317</v>
      </c>
      <c r="G136" s="1250" t="n">
        <v>304</v>
      </c>
      <c r="H136" s="1250" t="n">
        <v>314</v>
      </c>
      <c r="I136" s="1250" t="n">
        <v>324</v>
      </c>
      <c r="J136" s="1250" t="n">
        <v>335</v>
      </c>
      <c r="K136" s="1250" t="n">
        <v>346</v>
      </c>
      <c r="L136" s="1250" t="n">
        <v>359</v>
      </c>
      <c r="M136" s="1250" t="n">
        <v>856</v>
      </c>
      <c r="N136" s="1251" t="n">
        <v>2534</v>
      </c>
      <c r="O136" s="1252" t="s">
        <v>54</v>
      </c>
      <c r="P136" s="1252"/>
      <c r="Q136" s="1252"/>
      <c r="R136" s="1252"/>
      <c r="S136" s="1252"/>
      <c r="T136" s="1220"/>
    </row>
    <row r="137" ht="24" customHeight="1">
      <c r="A137" s="1215" t="s">
        <v>1307</v>
      </c>
      <c r="B137" s="1216" t="s">
        <v>1308</v>
      </c>
      <c r="C137" s="1254"/>
      <c r="D137" s="1254" t="n">
        <v>333</v>
      </c>
      <c r="E137" s="1254" t="n">
        <v>314</v>
      </c>
      <c r="F137" s="1254" t="n">
        <v>314</v>
      </c>
      <c r="G137" s="1254" t="n">
        <v>-4530</v>
      </c>
      <c r="H137" s="1254" t="n">
        <v>-9118</v>
      </c>
      <c r="I137" s="1254" t="n">
        <v>-18184</v>
      </c>
      <c r="J137" s="1254" t="n">
        <v>-20493</v>
      </c>
      <c r="K137" s="1254" t="n">
        <v>-23289</v>
      </c>
      <c r="L137" s="1254" t="n">
        <v>-24298</v>
      </c>
      <c r="M137" s="1254" t="n">
        <v>-569</v>
      </c>
      <c r="N137" s="1254" t="n">
        <v>-95951</v>
      </c>
      <c r="O137" s="1255" t="s">
        <v>55</v>
      </c>
      <c r="P137" s="1255"/>
      <c r="Q137" s="1255"/>
      <c r="R137" s="1255"/>
      <c r="S137" s="1255"/>
      <c r="T137" s="1256"/>
    </row>
    <row r="138" ht="36" customHeight="1">
      <c r="A138" s="1215" t="s">
        <v>1303</v>
      </c>
      <c r="B138" s="1216" t="s">
        <v>1309</v>
      </c>
      <c r="C138" s="1257" t="n">
        <v>0</v>
      </c>
      <c r="D138" s="1257" t="n">
        <v>-2447</v>
      </c>
      <c r="E138" s="1257" t="n">
        <v>-3716</v>
      </c>
      <c r="F138" s="1257" t="n">
        <v>-19171</v>
      </c>
      <c r="G138" s="1257" t="n">
        <v>-7014</v>
      </c>
      <c r="H138" s="1257" t="n">
        <v>-7706</v>
      </c>
      <c r="I138" s="1257" t="n">
        <v>-8497</v>
      </c>
      <c r="J138" s="1257" t="n">
        <v>-9360</v>
      </c>
      <c r="K138" s="1257" t="n">
        <v>-10602</v>
      </c>
      <c r="L138" s="1257" t="n">
        <v>-11603</v>
      </c>
      <c r="M138" s="1257" t="n">
        <v>-32348</v>
      </c>
      <c r="N138" s="1257" t="n">
        <v>-80116</v>
      </c>
      <c r="O138" s="1255" t="s">
        <v>55</v>
      </c>
      <c r="P138" s="1255"/>
      <c r="Q138" s="1255"/>
      <c r="R138" s="1255"/>
      <c r="S138" s="1255"/>
      <c r="T138" s="1220"/>
    </row>
    <row r="139">
      <c r="A139" s="1215" t="s">
        <v>1310</v>
      </c>
      <c r="B139" s="1216" t="s">
        <v>1311</v>
      </c>
      <c r="C139" s="1254" t="n">
        <v>0</v>
      </c>
      <c r="D139" s="1254" t="n">
        <v>53</v>
      </c>
      <c r="E139" s="1254" t="n">
        <v>1991</v>
      </c>
      <c r="F139" s="1254" t="n">
        <v>3308</v>
      </c>
      <c r="G139" s="1254" t="n">
        <v>3545</v>
      </c>
      <c r="H139" s="1254" t="n">
        <v>4537</v>
      </c>
      <c r="I139" s="1254" t="n">
        <v>4476</v>
      </c>
      <c r="J139" s="1254" t="n">
        <v>3947</v>
      </c>
      <c r="K139" s="1254" t="n">
        <v>1781</v>
      </c>
      <c r="L139" s="1254" t="n">
        <v>1462</v>
      </c>
      <c r="M139" s="1254" t="n">
        <v>8897</v>
      </c>
      <c r="N139" s="1254" t="n">
        <v>25100</v>
      </c>
      <c r="O139" s="1255" t="s">
        <v>55</v>
      </c>
      <c r="P139" s="1255"/>
      <c r="Q139" s="1255"/>
      <c r="R139" s="1255"/>
      <c r="S139" s="1255"/>
      <c r="T139" s="1220"/>
    </row>
    <row r="140">
      <c r="A140" s="1215" t="s">
        <v>1312</v>
      </c>
      <c r="B140" s="1216" t="s">
        <v>1313</v>
      </c>
      <c r="C140" s="1258" t="n">
        <v>0</v>
      </c>
      <c r="D140" s="1258" t="n">
        <v>0</v>
      </c>
      <c r="E140" s="1258" t="n">
        <v>0</v>
      </c>
      <c r="F140" s="1258" t="n">
        <v>0</v>
      </c>
      <c r="G140" s="1258" t="n">
        <v>0</v>
      </c>
      <c r="H140" s="1259" t="n">
        <v>-16290</v>
      </c>
      <c r="I140" s="1259" t="n">
        <v>-25656</v>
      </c>
      <c r="J140" s="1259" t="n">
        <v>-23394</v>
      </c>
      <c r="K140" s="1259" t="n">
        <v>-27561</v>
      </c>
      <c r="L140" s="1259" t="n">
        <v>-29250</v>
      </c>
      <c r="M140" s="1258" t="n">
        <v>0</v>
      </c>
      <c r="N140" s="1259" t="n">
        <v>-122151</v>
      </c>
      <c r="O140" s="1255" t="s">
        <v>55</v>
      </c>
      <c r="P140" s="1255"/>
      <c r="Q140" s="1255"/>
      <c r="R140" s="1255"/>
      <c r="S140" s="1255"/>
      <c r="T140" s="1220"/>
    </row>
    <row r="141" ht="36" customHeight="1">
      <c r="A141" s="1215" t="s">
        <v>1314</v>
      </c>
      <c r="B141" s="1216" t="s">
        <v>1315</v>
      </c>
      <c r="C141" s="1254" t="n">
        <v>0</v>
      </c>
      <c r="D141" s="1254" t="n">
        <v>-70</v>
      </c>
      <c r="E141" s="1254" t="n">
        <v>300</v>
      </c>
      <c r="F141" s="1254" t="n">
        <v>862</v>
      </c>
      <c r="G141" s="1254" t="n">
        <v>577</v>
      </c>
      <c r="H141" s="1254" t="n">
        <v>464</v>
      </c>
      <c r="I141" s="1254" t="n">
        <v>549</v>
      </c>
      <c r="J141" s="1254" t="n">
        <v>501</v>
      </c>
      <c r="K141" s="1254" t="n">
        <v>591</v>
      </c>
      <c r="L141" s="1254" t="n">
        <v>630</v>
      </c>
      <c r="M141" s="1254" t="n">
        <v>1669</v>
      </c>
      <c r="N141" s="1254" t="n">
        <v>4404</v>
      </c>
      <c r="O141" s="1255" t="s">
        <v>55</v>
      </c>
      <c r="P141" s="1255"/>
      <c r="Q141" s="1255"/>
      <c r="R141" s="1255"/>
      <c r="S141" s="1255"/>
      <c r="T141" s="1220"/>
    </row>
    <row r="142">
      <c r="A142" s="1215" t="s">
        <v>1316</v>
      </c>
      <c r="B142" s="1216" t="s">
        <v>1317</v>
      </c>
      <c r="C142" s="1258" t="n">
        <v>0</v>
      </c>
      <c r="D142" s="1258" t="n">
        <v>0</v>
      </c>
      <c r="E142" s="1258" t="n">
        <v>195</v>
      </c>
      <c r="F142" s="1258" t="n">
        <v>230</v>
      </c>
      <c r="G142" s="1258" t="n">
        <v>248</v>
      </c>
      <c r="H142" s="1258" t="n">
        <v>266</v>
      </c>
      <c r="I142" s="1258" t="n">
        <v>311</v>
      </c>
      <c r="J142" s="1258" t="n">
        <v>281</v>
      </c>
      <c r="K142" s="1258" t="n">
        <v>327</v>
      </c>
      <c r="L142" s="1258" t="n">
        <v>347</v>
      </c>
      <c r="M142" s="1258" t="n">
        <v>673</v>
      </c>
      <c r="N142" s="1259" t="n">
        <v>2205</v>
      </c>
      <c r="O142" s="1255" t="s">
        <v>55</v>
      </c>
      <c r="P142" s="1255"/>
      <c r="Q142" s="1255"/>
      <c r="R142" s="1255"/>
      <c r="S142" s="1255"/>
      <c r="T142" s="1220"/>
    </row>
    <row r="143">
      <c r="A143" s="1232" t="s">
        <v>1318</v>
      </c>
      <c r="B143" s="1233" t="s">
        <v>1319</v>
      </c>
      <c r="C143" s="1260" t="n">
        <v>0</v>
      </c>
      <c r="D143" s="1260" t="n">
        <v>70</v>
      </c>
      <c r="E143" s="1260" t="n">
        <v>132</v>
      </c>
      <c r="F143" s="1260" t="n">
        <v>51</v>
      </c>
      <c r="G143" s="1260" t="n">
        <v>20</v>
      </c>
      <c r="H143" s="1260" t="n">
        <v>8</v>
      </c>
      <c r="I143" s="1260" t="n">
        <v>0</v>
      </c>
      <c r="J143" s="1260" t="n">
        <v>0</v>
      </c>
      <c r="K143" s="1260" t="n">
        <v>0</v>
      </c>
      <c r="L143" s="1260" t="n">
        <v>0</v>
      </c>
      <c r="M143" s="1260" t="n">
        <v>273</v>
      </c>
      <c r="N143" s="1260" t="n">
        <v>281</v>
      </c>
      <c r="O143" s="1261" t="s">
        <v>1320</v>
      </c>
      <c r="P143" s="1261"/>
      <c r="Q143" s="1261"/>
      <c r="R143" s="1261"/>
      <c r="S143" s="1261"/>
      <c r="T143" s="1220" t="s">
        <v>1321</v>
      </c>
    </row>
    <row r="144">
      <c r="A144" s="1232" t="s">
        <v>1322</v>
      </c>
      <c r="B144" s="1233" t="s">
        <v>1323</v>
      </c>
      <c r="C144" s="1260" t="n">
        <v>0</v>
      </c>
      <c r="D144" s="1260" t="n">
        <v>465</v>
      </c>
      <c r="E144" s="1262" t="n">
        <v>2420</v>
      </c>
      <c r="F144" s="1262" t="n">
        <v>4755</v>
      </c>
      <c r="G144" s="1262" t="n">
        <v>5980</v>
      </c>
      <c r="H144" s="1262" t="n">
        <v>4694</v>
      </c>
      <c r="I144" s="1262" t="n">
        <v>1573</v>
      </c>
      <c r="J144" s="1260" t="n">
        <v>93</v>
      </c>
      <c r="K144" s="1260" t="n">
        <v>0</v>
      </c>
      <c r="L144" s="1260" t="n">
        <v>0</v>
      </c>
      <c r="M144" s="1262" t="n">
        <v>13620</v>
      </c>
      <c r="N144" s="1262" t="n">
        <v>19980</v>
      </c>
      <c r="O144" s="1261" t="s">
        <v>1320</v>
      </c>
      <c r="P144" s="1261"/>
      <c r="Q144" s="1261"/>
      <c r="R144" s="1261"/>
      <c r="S144" s="1261"/>
      <c r="T144" s="1220" t="s">
        <v>1324</v>
      </c>
    </row>
    <row r="145">
      <c r="A145" s="1215" t="s">
        <v>1325</v>
      </c>
      <c r="B145" s="1216" t="s">
        <v>1326</v>
      </c>
      <c r="C145" s="1260" t="n">
        <v>0</v>
      </c>
      <c r="D145" s="1260" t="n">
        <v>20</v>
      </c>
      <c r="E145" s="1260" t="n">
        <v>65</v>
      </c>
      <c r="F145" s="1260" t="n">
        <v>110</v>
      </c>
      <c r="G145" s="1260" t="n">
        <v>135</v>
      </c>
      <c r="H145" s="1260" t="n">
        <v>180</v>
      </c>
      <c r="I145" s="1260" t="n">
        <v>230</v>
      </c>
      <c r="J145" s="1260" t="n">
        <v>180</v>
      </c>
      <c r="K145" s="1260" t="n">
        <v>60</v>
      </c>
      <c r="L145" s="1260" t="n">
        <v>10</v>
      </c>
      <c r="M145" s="1260" t="n">
        <v>330</v>
      </c>
      <c r="N145" s="1260" t="n">
        <v>990</v>
      </c>
      <c r="O145" s="1261" t="s">
        <v>1320</v>
      </c>
      <c r="P145" s="1261"/>
      <c r="Q145" s="1261"/>
      <c r="R145" s="1261"/>
      <c r="S145" s="1261"/>
      <c r="T145" s="1243" t="s">
        <v>1327</v>
      </c>
    </row>
    <row r="146">
      <c r="A146" s="1215" t="s">
        <v>1328</v>
      </c>
      <c r="B146" s="1216" t="s">
        <v>1329</v>
      </c>
      <c r="C146" s="1260" t="n">
        <v>0</v>
      </c>
      <c r="D146" s="1262" t="n">
        <v>20892</v>
      </c>
      <c r="E146" s="1262" t="n">
        <v>11288</v>
      </c>
      <c r="F146" s="1262" t="n">
        <v>9651</v>
      </c>
      <c r="G146" s="1262" t="n">
        <v>-8548</v>
      </c>
      <c r="H146" s="1260" t="n">
        <v>-463</v>
      </c>
      <c r="I146" s="1260" t="n">
        <v>0</v>
      </c>
      <c r="J146" s="1260" t="n">
        <v>0</v>
      </c>
      <c r="K146" s="1260" t="n">
        <v>0</v>
      </c>
      <c r="L146" s="1260" t="n">
        <v>0</v>
      </c>
      <c r="M146" s="1262" t="n">
        <v>33283</v>
      </c>
      <c r="N146" s="1262" t="n">
        <v>32820</v>
      </c>
      <c r="O146" s="1263" t="s">
        <v>1320</v>
      </c>
      <c r="P146" s="1263"/>
      <c r="Q146" s="1263"/>
      <c r="R146" s="1263"/>
      <c r="S146" s="1263"/>
      <c r="T146" s="1220"/>
    </row>
    <row r="147">
      <c r="A147" s="1215" t="s">
        <v>1330</v>
      </c>
      <c r="B147" s="1216" t="s">
        <v>1331</v>
      </c>
      <c r="C147" s="1260" t="n">
        <v>0</v>
      </c>
      <c r="D147" s="1260" t="n">
        <v>24</v>
      </c>
      <c r="E147" s="1260" t="n">
        <v>65</v>
      </c>
      <c r="F147" s="1260" t="n">
        <v>112</v>
      </c>
      <c r="G147" s="1260" t="n">
        <v>130</v>
      </c>
      <c r="H147" s="1260" t="n">
        <v>98</v>
      </c>
      <c r="I147" s="1260" t="n">
        <v>56</v>
      </c>
      <c r="J147" s="1260" t="n">
        <v>15</v>
      </c>
      <c r="K147" s="1260" t="n">
        <v>0</v>
      </c>
      <c r="L147" s="1260" t="n">
        <v>0</v>
      </c>
      <c r="M147" s="1260" t="n">
        <v>331</v>
      </c>
      <c r="N147" s="1260" t="n">
        <v>500</v>
      </c>
      <c r="O147" s="1263" t="s">
        <v>1320</v>
      </c>
      <c r="P147" s="1263"/>
      <c r="Q147" s="1263"/>
      <c r="R147" s="1263"/>
      <c r="S147" s="1263"/>
      <c r="T147" s="1220"/>
    </row>
    <row r="148">
      <c r="A148" s="1264" t="s">
        <v>1332</v>
      </c>
      <c r="B148" s="1265" t="s">
        <v>1333</v>
      </c>
      <c r="C148" s="1260" t="n">
        <v>0</v>
      </c>
      <c r="D148" s="1260" t="n">
        <v>50</v>
      </c>
      <c r="E148" s="1260" t="n">
        <v>500</v>
      </c>
      <c r="F148" s="1260" t="n">
        <v>920</v>
      </c>
      <c r="G148" s="1262" t="n">
        <v>1310</v>
      </c>
      <c r="H148" s="1262" t="n">
        <v>1680</v>
      </c>
      <c r="I148" s="1262" t="n">
        <v>1780</v>
      </c>
      <c r="J148" s="1262" t="n">
        <v>1640</v>
      </c>
      <c r="K148" s="1262" t="n">
        <v>1090</v>
      </c>
      <c r="L148" s="1260" t="n">
        <v>630</v>
      </c>
      <c r="M148" s="1262" t="n">
        <v>2780</v>
      </c>
      <c r="N148" s="1262" t="n">
        <v>9600</v>
      </c>
      <c r="O148" s="1263" t="s">
        <v>1320</v>
      </c>
      <c r="P148" s="1263"/>
      <c r="Q148" s="1263"/>
      <c r="R148" s="1263"/>
      <c r="S148" s="1263"/>
      <c r="T148" s="1266"/>
    </row>
    <row r="149">
      <c r="A149" s="1215" t="s">
        <v>1334</v>
      </c>
      <c r="B149" s="1216" t="s">
        <v>1335</v>
      </c>
      <c r="C149" s="1260" t="n">
        <v>0</v>
      </c>
      <c r="D149" s="1260" t="n">
        <v>30</v>
      </c>
      <c r="E149" s="1260" t="n">
        <v>90</v>
      </c>
      <c r="F149" s="1260" t="n">
        <v>90</v>
      </c>
      <c r="G149" s="1260" t="n">
        <v>85</v>
      </c>
      <c r="H149" s="1260" t="n">
        <v>70</v>
      </c>
      <c r="I149" s="1260" t="n">
        <v>65</v>
      </c>
      <c r="J149" s="1260" t="n">
        <v>65</v>
      </c>
      <c r="K149" s="1260" t="n">
        <v>35</v>
      </c>
      <c r="L149" s="1260" t="n">
        <v>15</v>
      </c>
      <c r="M149" s="1260" t="n">
        <v>295</v>
      </c>
      <c r="N149" s="1260" t="n">
        <v>545</v>
      </c>
      <c r="O149" s="1263" t="s">
        <v>1320</v>
      </c>
      <c r="P149" s="1263"/>
      <c r="Q149" s="1263"/>
      <c r="R149" s="1263"/>
      <c r="S149" s="1263"/>
      <c r="T149" s="1220"/>
    </row>
    <row r="150">
      <c r="A150" s="1215" t="s">
        <v>1336</v>
      </c>
      <c r="B150" s="1216" t="s">
        <v>1337</v>
      </c>
      <c r="C150" s="1260" t="n">
        <v>0</v>
      </c>
      <c r="D150" s="1260" t="n">
        <v>185</v>
      </c>
      <c r="E150" s="1260" t="n">
        <v>394</v>
      </c>
      <c r="F150" s="1260" t="n">
        <v>639</v>
      </c>
      <c r="G150" s="1260" t="n">
        <v>722</v>
      </c>
      <c r="H150" s="1260" t="n">
        <v>595</v>
      </c>
      <c r="I150" s="1260" t="n">
        <v>346</v>
      </c>
      <c r="J150" s="1260" t="n">
        <v>101</v>
      </c>
      <c r="K150" s="1260" t="n">
        <v>18</v>
      </c>
      <c r="L150" s="1260" t="n">
        <v>0</v>
      </c>
      <c r="M150" s="1262" t="n">
        <v>1940</v>
      </c>
      <c r="N150" s="1262" t="n">
        <v>3000</v>
      </c>
      <c r="O150" s="1261" t="s">
        <v>1320</v>
      </c>
      <c r="P150" s="1261"/>
      <c r="Q150" s="1261"/>
      <c r="R150" s="1261"/>
      <c r="S150" s="1261"/>
      <c r="T150" s="1220"/>
    </row>
    <row r="151">
      <c r="A151" s="1215" t="s">
        <v>1338</v>
      </c>
      <c r="B151" s="1216" t="s">
        <v>1339</v>
      </c>
      <c r="C151" s="1260" t="n">
        <v>0</v>
      </c>
      <c r="D151" s="1260" t="n">
        <v>8</v>
      </c>
      <c r="E151" s="1260" t="n">
        <v>26</v>
      </c>
      <c r="F151" s="1260" t="n">
        <v>41</v>
      </c>
      <c r="G151" s="1260" t="n">
        <v>38</v>
      </c>
      <c r="H151" s="1260" t="n">
        <v>22</v>
      </c>
      <c r="I151" s="1260" t="n">
        <v>11</v>
      </c>
      <c r="J151" s="1260" t="n">
        <v>4</v>
      </c>
      <c r="K151" s="1260" t="n">
        <v>0</v>
      </c>
      <c r="L151" s="1260" t="n">
        <v>0</v>
      </c>
      <c r="M151" s="1260" t="n">
        <v>113</v>
      </c>
      <c r="N151" s="1260" t="n">
        <v>150</v>
      </c>
      <c r="O151" s="1261" t="s">
        <v>1320</v>
      </c>
      <c r="P151" s="1261"/>
      <c r="Q151" s="1261"/>
      <c r="R151" s="1261"/>
      <c r="S151" s="1261"/>
      <c r="T151" s="1220"/>
    </row>
    <row r="152" ht="24" customHeight="1">
      <c r="A152" s="1232" t="s">
        <v>1340</v>
      </c>
      <c r="B152" s="1233" t="s">
        <v>1341</v>
      </c>
      <c r="C152" s="1267" t="n">
        <v>0</v>
      </c>
      <c r="D152" s="1268" t="n">
        <v>77</v>
      </c>
      <c r="E152" s="1268" t="n">
        <v>232</v>
      </c>
      <c r="F152" s="1268" t="n">
        <v>341</v>
      </c>
      <c r="G152" s="1268" t="n">
        <v>496</v>
      </c>
      <c r="H152" s="1268" t="n">
        <v>310</v>
      </c>
      <c r="I152" s="1268" t="n">
        <v>47</v>
      </c>
      <c r="J152" s="1268" t="n">
        <v>31</v>
      </c>
      <c r="K152" s="1268" t="n">
        <v>15</v>
      </c>
      <c r="L152" s="1268" t="n">
        <v>1</v>
      </c>
      <c r="M152" s="1269" t="n">
        <v>1146</v>
      </c>
      <c r="N152" s="1269" t="n">
        <v>1550</v>
      </c>
      <c r="O152" s="1270" t="s">
        <v>1342</v>
      </c>
      <c r="P152" s="1277"/>
      <c r="Q152" s="1277"/>
      <c r="R152" s="1277"/>
      <c r="S152" s="1277"/>
      <c r="T152" s="1220" t="s">
        <v>1343</v>
      </c>
    </row>
    <row r="153" ht="30" customHeight="1">
      <c r="A153" s="1215" t="s">
        <v>1344</v>
      </c>
      <c r="B153" s="1216" t="s">
        <v>1345</v>
      </c>
      <c r="C153" s="1271" t="n">
        <v>0</v>
      </c>
      <c r="D153" s="1271" t="n">
        <v>264</v>
      </c>
      <c r="E153" s="1271" t="n">
        <v>715</v>
      </c>
      <c r="F153" s="1271" t="n">
        <v>1393</v>
      </c>
      <c r="G153" s="1271" t="n">
        <v>2492</v>
      </c>
      <c r="H153" s="1271" t="n">
        <v>3364</v>
      </c>
      <c r="I153" s="1271" t="n">
        <v>3209</v>
      </c>
      <c r="J153" s="1271" t="n">
        <v>2750</v>
      </c>
      <c r="K153" s="1271" t="n">
        <v>1783</v>
      </c>
      <c r="L153" s="1271" t="n">
        <v>744</v>
      </c>
      <c r="M153" s="1272" t="n">
        <v>4864</v>
      </c>
      <c r="N153" s="1272" t="n">
        <v>16714</v>
      </c>
      <c r="O153" s="1278" t="s">
        <v>52</v>
      </c>
      <c r="P153" s="1278"/>
      <c r="Q153" s="1278"/>
      <c r="R153" s="1278"/>
      <c r="S153" s="1278"/>
      <c r="T153" s="1279" t="s">
        <v>1346</v>
      </c>
    </row>
    <row r="154">
      <c r="A154" s="1215" t="s">
        <v>1347</v>
      </c>
      <c r="B154" s="1216" t="s">
        <v>1348</v>
      </c>
      <c r="C154" s="1280" t="n">
        <v>0</v>
      </c>
      <c r="D154" s="1280" t="n">
        <v>0</v>
      </c>
      <c r="E154" s="1280" t="n">
        <v>50</v>
      </c>
      <c r="F154" s="1280" t="n">
        <v>270</v>
      </c>
      <c r="G154" s="1280" t="n">
        <v>680</v>
      </c>
      <c r="H154" s="1280" t="n">
        <v>850</v>
      </c>
      <c r="I154" s="1280" t="n">
        <v>730</v>
      </c>
      <c r="J154" s="1280" t="n">
        <v>485</v>
      </c>
      <c r="K154" s="1280" t="n">
        <v>285</v>
      </c>
      <c r="L154" s="1280" t="n">
        <v>145</v>
      </c>
      <c r="M154" s="1281" t="n">
        <v>1000</v>
      </c>
      <c r="N154" s="1281" t="n">
        <v>3495</v>
      </c>
      <c r="O154" s="1282" t="s">
        <v>52</v>
      </c>
      <c r="P154" s="1282"/>
      <c r="Q154" s="1282"/>
      <c r="R154" s="1282"/>
      <c r="S154" s="1282"/>
      <c r="T154" s="1283" t="s">
        <v>1349</v>
      </c>
    </row>
    <row r="155">
      <c r="A155" s="1215" t="s">
        <v>1350</v>
      </c>
      <c r="B155" s="1216" t="s">
        <v>1351</v>
      </c>
      <c r="C155" s="1280" t="n">
        <v>0</v>
      </c>
      <c r="D155" s="1280" t="n">
        <v>5</v>
      </c>
      <c r="E155" s="1280" t="n">
        <v>5</v>
      </c>
      <c r="F155" s="1280" t="n">
        <v>10</v>
      </c>
      <c r="G155" s="1280" t="n">
        <v>25</v>
      </c>
      <c r="H155" s="1280" t="n">
        <v>70</v>
      </c>
      <c r="I155" s="1280" t="n">
        <v>175</v>
      </c>
      <c r="J155" s="1280" t="n">
        <v>385</v>
      </c>
      <c r="K155" s="1280" t="n">
        <v>460</v>
      </c>
      <c r="L155" s="1280" t="n">
        <v>325</v>
      </c>
      <c r="M155" s="1280" t="n">
        <v>45</v>
      </c>
      <c r="N155" s="1281" t="n">
        <v>1460</v>
      </c>
      <c r="O155" s="1284" t="s">
        <v>52</v>
      </c>
      <c r="P155" s="1284"/>
      <c r="Q155" s="1284"/>
      <c r="R155" s="1284"/>
      <c r="S155" s="1284"/>
      <c r="T155" s="1283" t="s">
        <v>1352</v>
      </c>
    </row>
    <row r="156">
      <c r="A156" s="1232" t="s">
        <v>1353</v>
      </c>
      <c r="B156" s="1233" t="s">
        <v>1354</v>
      </c>
      <c r="C156" s="1280" t="n">
        <v>0</v>
      </c>
      <c r="D156" s="1280" t="n">
        <v>6</v>
      </c>
      <c r="E156" s="1280" t="n">
        <v>8</v>
      </c>
      <c r="F156" s="1280" t="n">
        <v>1</v>
      </c>
      <c r="G156" s="1280" t="n">
        <v>0</v>
      </c>
      <c r="H156" s="1280" t="n">
        <v>0</v>
      </c>
      <c r="I156" s="1280" t="n">
        <v>0</v>
      </c>
      <c r="J156" s="1280" t="n">
        <v>0</v>
      </c>
      <c r="K156" s="1280" t="n">
        <v>0</v>
      </c>
      <c r="L156" s="1280" t="n">
        <v>0</v>
      </c>
      <c r="M156" s="1280" t="n">
        <v>15</v>
      </c>
      <c r="N156" s="1280" t="n">
        <v>15</v>
      </c>
      <c r="O156" s="1284" t="s">
        <v>52</v>
      </c>
      <c r="P156" s="1284"/>
      <c r="Q156" s="1284"/>
      <c r="R156" s="1284"/>
      <c r="S156" s="1284"/>
      <c r="T156" s="1283" t="s">
        <v>1355</v>
      </c>
    </row>
    <row r="157" ht="24" customHeight="1">
      <c r="A157" s="1215" t="s">
        <v>1356</v>
      </c>
      <c r="B157" s="1216" t="s">
        <v>1357</v>
      </c>
      <c r="C157" s="1280" t="n">
        <v>0</v>
      </c>
      <c r="D157" s="1280" t="n">
        <v>5</v>
      </c>
      <c r="E157" s="1280" t="n">
        <v>41</v>
      </c>
      <c r="F157" s="1280" t="n">
        <v>116</v>
      </c>
      <c r="G157" s="1280" t="n">
        <v>284</v>
      </c>
      <c r="H157" s="1280" t="n">
        <v>417</v>
      </c>
      <c r="I157" s="1280" t="n">
        <v>459</v>
      </c>
      <c r="J157" s="1280" t="n">
        <v>355</v>
      </c>
      <c r="K157" s="1280" t="n">
        <v>210</v>
      </c>
      <c r="L157" s="1280" t="n">
        <v>90</v>
      </c>
      <c r="M157" s="1280" t="n">
        <v>446</v>
      </c>
      <c r="N157" s="1281" t="n">
        <v>1977</v>
      </c>
      <c r="O157" s="1285" t="s">
        <v>52</v>
      </c>
      <c r="P157" s="1285"/>
      <c r="Q157" s="1285"/>
      <c r="R157" s="1285"/>
      <c r="S157" s="1285"/>
      <c r="T157" s="1286" t="s">
        <v>1358</v>
      </c>
    </row>
    <row r="158" ht="24" customHeight="1">
      <c r="A158" s="1215" t="s">
        <v>1359</v>
      </c>
      <c r="B158" s="1216" t="s">
        <v>1360</v>
      </c>
      <c r="C158" s="1280" t="n">
        <v>0</v>
      </c>
      <c r="D158" s="1280" t="n">
        <v>20</v>
      </c>
      <c r="E158" s="1280" t="n">
        <v>100</v>
      </c>
      <c r="F158" s="1280" t="n">
        <v>460</v>
      </c>
      <c r="G158" s="1281" t="n">
        <v>1070</v>
      </c>
      <c r="H158" s="1281" t="n">
        <v>1430</v>
      </c>
      <c r="I158" s="1281" t="n">
        <v>1110</v>
      </c>
      <c r="J158" s="1280" t="n">
        <v>660</v>
      </c>
      <c r="K158" s="1280" t="n">
        <v>300</v>
      </c>
      <c r="L158" s="1280" t="n">
        <v>100</v>
      </c>
      <c r="M158" s="1281" t="n">
        <v>1650</v>
      </c>
      <c r="N158" s="1281" t="n">
        <v>5250</v>
      </c>
      <c r="O158" s="1284" t="s">
        <v>52</v>
      </c>
      <c r="P158" s="1284"/>
      <c r="Q158" s="1284"/>
      <c r="R158" s="1284"/>
      <c r="S158" s="1284"/>
      <c r="T158" s="1283" t="s">
        <v>1361</v>
      </c>
    </row>
    <row r="159">
      <c r="A159" s="1215" t="s">
        <v>1362</v>
      </c>
      <c r="B159" s="1216" t="s">
        <v>1363</v>
      </c>
      <c r="C159" s="1298" t="n">
        <v>0</v>
      </c>
      <c r="D159" s="1298" t="n">
        <v>56</v>
      </c>
      <c r="E159" s="1298" t="n">
        <v>141</v>
      </c>
      <c r="F159" s="1298" t="n">
        <v>230</v>
      </c>
      <c r="G159" s="1298" t="n">
        <v>343</v>
      </c>
      <c r="H159" s="1298" t="n">
        <v>470</v>
      </c>
      <c r="I159" s="1298" t="n">
        <v>620</v>
      </c>
      <c r="J159" s="1298" t="n">
        <v>802</v>
      </c>
      <c r="K159" s="1298" t="n">
        <v>1024</v>
      </c>
      <c r="L159" s="1298" t="n">
        <v>1330</v>
      </c>
      <c r="M159" s="1298" t="n">
        <v>769</v>
      </c>
      <c r="N159" s="1298" t="n">
        <v>5015</v>
      </c>
      <c r="O159" s="1282" t="s">
        <v>52</v>
      </c>
      <c r="P159" s="1282"/>
      <c r="Q159" s="1282"/>
      <c r="R159" s="1282"/>
      <c r="S159" s="1282"/>
      <c r="T159" s="1220"/>
    </row>
    <row r="160">
      <c r="A160" s="1215" t="s">
        <v>1364</v>
      </c>
      <c r="B160" s="1216" t="s">
        <v>1365</v>
      </c>
      <c r="C160" s="1280"/>
      <c r="D160" s="1280"/>
      <c r="E160" s="1280"/>
      <c r="F160" s="1280"/>
      <c r="G160" s="1280"/>
      <c r="H160" s="1280"/>
      <c r="I160" s="1280"/>
      <c r="J160" s="1280"/>
      <c r="K160" s="1280"/>
      <c r="L160" s="1280"/>
      <c r="M160" s="1280"/>
      <c r="N160" s="1281"/>
      <c r="O160" s="1285"/>
      <c r="P160" s="1285"/>
      <c r="Q160" s="1285"/>
      <c r="R160" s="1285"/>
      <c r="S160" s="1285"/>
      <c r="T160" s="1220"/>
    </row>
    <row r="161">
      <c r="A161" s="1215" t="s">
        <v>1366</v>
      </c>
      <c r="B161" s="1216" t="s">
        <v>1367</v>
      </c>
      <c r="C161" s="1280"/>
      <c r="D161" s="1280"/>
      <c r="E161" s="1280"/>
      <c r="F161" s="1280"/>
      <c r="G161" s="1280"/>
      <c r="H161" s="1280"/>
      <c r="I161" s="1280"/>
      <c r="J161" s="1280"/>
      <c r="K161" s="1280"/>
      <c r="L161" s="1280"/>
      <c r="M161" s="1280"/>
      <c r="N161" s="1281"/>
      <c r="O161" s="1299"/>
      <c r="P161" s="1299"/>
      <c r="Q161" s="1299"/>
      <c r="R161" s="1299"/>
      <c r="S161" s="1299"/>
      <c r="T161" s="1300"/>
    </row>
    <row r="162">
      <c r="A162" s="1215" t="s">
        <v>1368</v>
      </c>
      <c r="B162" s="1216" t="s">
        <v>1369</v>
      </c>
      <c r="C162" s="1280" t="n">
        <v>0</v>
      </c>
      <c r="D162" s="1280" t="n">
        <v>20</v>
      </c>
      <c r="E162" s="1280" t="n">
        <v>70</v>
      </c>
      <c r="F162" s="1280" t="n">
        <v>130</v>
      </c>
      <c r="G162" s="1280" t="n">
        <v>155</v>
      </c>
      <c r="H162" s="1280" t="n">
        <v>155</v>
      </c>
      <c r="I162" s="1280" t="n">
        <v>155</v>
      </c>
      <c r="J162" s="1280" t="n">
        <v>135</v>
      </c>
      <c r="K162" s="1280" t="n">
        <v>80</v>
      </c>
      <c r="L162" s="1280" t="n">
        <v>20</v>
      </c>
      <c r="M162" s="1280" t="n">
        <v>375</v>
      </c>
      <c r="N162" s="1280" t="n">
        <v>920</v>
      </c>
      <c r="O162" s="1284" t="s">
        <v>52</v>
      </c>
      <c r="P162" s="1284"/>
      <c r="Q162" s="1284"/>
      <c r="R162" s="1284"/>
      <c r="S162" s="1284"/>
      <c r="T162" s="1220"/>
    </row>
    <row r="163">
      <c r="A163" s="1232" t="s">
        <v>1370</v>
      </c>
      <c r="B163" s="1233" t="s">
        <v>1371</v>
      </c>
      <c r="C163" s="1280" t="n">
        <v>0</v>
      </c>
      <c r="D163" s="1280" t="n">
        <v>15</v>
      </c>
      <c r="E163" s="1280" t="n">
        <v>12</v>
      </c>
      <c r="F163" s="1280" t="n">
        <v>8</v>
      </c>
      <c r="G163" s="1280" t="n">
        <v>4</v>
      </c>
      <c r="H163" s="1280" t="n">
        <v>0</v>
      </c>
      <c r="I163" s="1280" t="n">
        <v>0</v>
      </c>
      <c r="J163" s="1280" t="n">
        <v>0</v>
      </c>
      <c r="K163" s="1280" t="n">
        <v>0</v>
      </c>
      <c r="L163" s="1280" t="n">
        <v>0</v>
      </c>
      <c r="M163" s="1280" t="n">
        <v>39</v>
      </c>
      <c r="N163" s="1280" t="n">
        <v>39</v>
      </c>
      <c r="O163" s="1284" t="s">
        <v>52</v>
      </c>
      <c r="P163" s="1284"/>
      <c r="Q163" s="1284"/>
      <c r="R163" s="1284"/>
      <c r="S163" s="1284"/>
      <c r="T163" s="1220"/>
    </row>
    <row r="164">
      <c r="A164" s="1215" t="s">
        <v>1372</v>
      </c>
      <c r="B164" s="1216" t="s">
        <v>1373</v>
      </c>
      <c r="C164" s="1301" t="n">
        <v>0</v>
      </c>
      <c r="D164" s="1301" t="n">
        <v>25</v>
      </c>
      <c r="E164" s="1301" t="n">
        <v>100</v>
      </c>
      <c r="F164" s="1301" t="n">
        <v>125</v>
      </c>
      <c r="G164" s="1301" t="n">
        <v>100</v>
      </c>
      <c r="H164" s="1301" t="n">
        <v>75</v>
      </c>
      <c r="I164" s="1301" t="n">
        <v>30</v>
      </c>
      <c r="J164" s="1301" t="n">
        <v>20</v>
      </c>
      <c r="K164" s="1301" t="n">
        <v>0</v>
      </c>
      <c r="L164" s="1301" t="n">
        <v>0</v>
      </c>
      <c r="M164" s="1301" t="n">
        <v>350</v>
      </c>
      <c r="N164" s="1301" t="n">
        <v>475</v>
      </c>
      <c r="O164" s="1302" t="s">
        <v>52</v>
      </c>
      <c r="P164" s="1302"/>
      <c r="Q164" s="1302"/>
      <c r="R164" s="1302"/>
      <c r="S164" s="1302"/>
      <c r="T164" s="1220"/>
    </row>
    <row r="165">
      <c r="A165" s="83"/>
      <c r="B165" s="37"/>
      <c r="C165" s="65"/>
      <c r="D165" s="65"/>
      <c r="E165" s="65"/>
      <c r="F165" s="65"/>
      <c r="G165" s="65"/>
      <c r="H165" s="65"/>
      <c r="I165" s="65"/>
      <c r="J165" s="65"/>
      <c r="K165" s="65"/>
      <c r="L165" s="65"/>
      <c r="M165" s="65"/>
      <c r="N165" s="65"/>
      <c r="O165" s="83"/>
      <c r="P165" s="83"/>
      <c r="Q165" s="83"/>
      <c r="R165" s="83"/>
      <c r="S165" s="83"/>
      <c r="T165" s="37"/>
    </row>
    <row r="167">
      <c r="A167" s="84" t="s">
        <v>1381</v>
      </c>
    </row>
    <row r="168">
      <c r="A168" s="1303"/>
      <c r="B168" s="1303"/>
      <c r="C168" s="1287"/>
      <c r="D168" s="1287" t="n">
        <v>2022</v>
      </c>
      <c r="E168" s="1287" t="n">
        <v>2023</v>
      </c>
      <c r="F168" s="1287" t="n">
        <v>2024</v>
      </c>
      <c r="G168" s="1287" t="n">
        <v>2025</v>
      </c>
      <c r="H168" s="1287" t="n">
        <v>2026</v>
      </c>
      <c r="I168" s="1287" t="n">
        <v>2027</v>
      </c>
      <c r="J168" s="1287" t="n">
        <v>2028</v>
      </c>
      <c r="K168" s="1287" t="n">
        <v>2029</v>
      </c>
      <c r="L168" s="1287" t="n">
        <v>2030</v>
      </c>
      <c r="M168" s="1288" t="n">
        <v>2031</v>
      </c>
      <c r="N168" s="1289" t="s">
        <v>1374</v>
      </c>
      <c r="O168" s="1289" t="s">
        <v>1375</v>
      </c>
      <c r="P168" s="1274"/>
      <c r="Q168" s="1274"/>
      <c r="R168" s="1274"/>
      <c r="S168" s="1274"/>
      <c r="U168" s="90"/>
    </row>
    <row r="169">
      <c r="A169" s="1304" t="s">
        <v>1376</v>
      </c>
      <c r="B169" s="1304"/>
      <c r="C169" s="1310"/>
      <c r="D169" s="1310" t="n">
        <f t="shared" ref="D169:O169" si="9">D78/1000</f>
        <v>0</v>
      </c>
      <c r="E169" s="1310" t="n">
        <f t="shared" si="9"/>
        <v>6.8000000000000005E-2</v>
      </c>
      <c r="F169" s="1310" t="n">
        <f t="shared" si="9"/>
        <v>1.363</v>
      </c>
      <c r="G169" s="1310" t="n">
        <f t="shared" si="9"/>
        <v>2.4329999999999998</v>
      </c>
      <c r="H169" s="1310" t="n">
        <f t="shared" si="9"/>
        <v>2.8029999999999999</v>
      </c>
      <c r="I169" s="1310" t="n">
        <f t="shared" si="9"/>
        <v>1.7410000000000001</v>
      </c>
      <c r="J169" s="1310" t="n">
        <f t="shared" si="9"/>
        <v>0.56999999999999995</v>
      </c>
      <c r="K169" s="1310" t="n">
        <f t="shared" si="9"/>
        <v>3.5000000000000003E-2</v>
      </c>
      <c r="L169" s="1310" t="n">
        <f t="shared" si="9"/>
        <v>0</v>
      </c>
      <c r="M169" s="1310" t="n">
        <f t="shared" si="9"/>
        <v>0</v>
      </c>
      <c r="N169" s="1310" t="n">
        <f t="shared" si="9"/>
        <v>6.6669999999999998</v>
      </c>
      <c r="O169" s="1310" t="n">
        <f t="shared" si="9"/>
        <v>9.0129999999999999</v>
      </c>
      <c r="P169" s="1310"/>
      <c r="Q169" s="1310"/>
      <c r="R169" s="1310"/>
      <c r="S169" s="1310"/>
      <c r="U169" s="90"/>
    </row>
    <row r="170">
      <c r="A170" s="1304" t="s">
        <v>1377</v>
      </c>
      <c r="B170" s="1304"/>
      <c r="C170" s="1310"/>
      <c r="D170" s="1310" t="n">
        <f t="shared" ref="D170:O170" si="10">(D77+D70)/1000</f>
        <v>0</v>
      </c>
      <c r="E170" s="1310" t="n">
        <f t="shared" si="10"/>
        <v>0.81899999999999995</v>
      </c>
      <c r="F170" s="1310" t="n">
        <f t="shared" si="10"/>
        <v>2.4780000000000002</v>
      </c>
      <c r="G170" s="1310" t="n">
        <f t="shared" si="10"/>
        <v>4.0720000000000001</v>
      </c>
      <c r="H170" s="1310" t="n">
        <f t="shared" si="10"/>
        <v>5.4480000000000004</v>
      </c>
      <c r="I170" s="1310" t="n">
        <f t="shared" si="10"/>
        <v>4.8289999999999997</v>
      </c>
      <c r="J170" s="1310" t="n">
        <f t="shared" si="10"/>
        <v>3.2949999999999999</v>
      </c>
      <c r="K170" s="1310" t="n">
        <f t="shared" si="10"/>
        <v>1.98</v>
      </c>
      <c r="L170" s="1310" t="n">
        <f t="shared" si="10"/>
        <v>1.01</v>
      </c>
      <c r="M170" s="1310" t="n">
        <f t="shared" si="10"/>
        <v>0.40400000000000003</v>
      </c>
      <c r="N170" s="1310" t="n">
        <f t="shared" si="10"/>
        <v>12.817</v>
      </c>
      <c r="O170" s="1310" t="n">
        <f t="shared" si="10"/>
        <v>24.335000000000001</v>
      </c>
      <c r="P170" s="1310"/>
      <c r="Q170" s="1310"/>
      <c r="R170" s="1310"/>
      <c r="S170" s="1310"/>
      <c r="U170" s="90"/>
    </row>
    <row r="171">
      <c r="A171" s="1304" t="s">
        <v>1378</v>
      </c>
      <c r="B171" s="1304"/>
      <c r="C171" s="1310"/>
      <c r="D171" s="1310" t="n">
        <f t="shared" ref="D171:O171" si="11">(D69+D76)/1000</f>
        <v>0</v>
      </c>
      <c r="E171" s="1310" t="n">
        <f t="shared" si="11"/>
        <v>4.5430000000000001</v>
      </c>
      <c r="F171" s="1310" t="n">
        <f t="shared" si="11"/>
        <v>5.6079999999999997</v>
      </c>
      <c r="G171" s="1310" t="n">
        <f t="shared" si="11"/>
        <v>8.16</v>
      </c>
      <c r="H171" s="1310" t="n">
        <f t="shared" si="11"/>
        <v>10.069000000000001</v>
      </c>
      <c r="I171" s="1310" t="n">
        <f t="shared" si="11"/>
        <v>12.026999999999999</v>
      </c>
      <c r="J171" s="1310" t="n">
        <f t="shared" si="11"/>
        <v>13.826000000000001</v>
      </c>
      <c r="K171" s="1310" t="n">
        <f t="shared" si="11"/>
        <v>15.862</v>
      </c>
      <c r="L171" s="1310" t="n">
        <f t="shared" si="11"/>
        <v>17.890999999999998</v>
      </c>
      <c r="M171" s="1310" t="n">
        <f t="shared" si="11"/>
        <v>17.481000000000002</v>
      </c>
      <c r="N171" s="1310" t="n">
        <f t="shared" si="11"/>
        <v>28.38</v>
      </c>
      <c r="O171" s="1310" t="n">
        <f t="shared" si="11"/>
        <v>105.467</v>
      </c>
      <c r="P171" s="1310"/>
      <c r="Q171" s="1310"/>
      <c r="R171" s="1310"/>
      <c r="S171" s="1310"/>
      <c r="U171" s="90"/>
    </row>
    <row r="172">
      <c r="A172" s="1305" t="s">
        <v>52</v>
      </c>
      <c r="B172" s="1305"/>
      <c r="C172" s="1310"/>
      <c r="D172" s="1310" t="n">
        <f t="shared" ref="D172:O172" si="12">(D79+D74)/1000</f>
        <v>0</v>
      </c>
      <c r="E172" s="1310" t="n">
        <f t="shared" si="12"/>
        <v>1.2969999999999999</v>
      </c>
      <c r="F172" s="1310" t="n">
        <f t="shared" si="12"/>
        <v>3.8479999999999999</v>
      </c>
      <c r="G172" s="1310" t="n">
        <f t="shared" si="12"/>
        <v>6.4420000000000002</v>
      </c>
      <c r="H172" s="1310" t="n">
        <f t="shared" si="12"/>
        <v>9.532</v>
      </c>
      <c r="I172" s="1310" t="n">
        <f t="shared" si="12"/>
        <v>11.882</v>
      </c>
      <c r="J172" s="1310" t="n">
        <f t="shared" si="12"/>
        <v>11.727</v>
      </c>
      <c r="K172" s="1310" t="n">
        <f t="shared" si="12"/>
        <v>10.569000000000001</v>
      </c>
      <c r="L172" s="1310" t="n">
        <f t="shared" si="12"/>
        <v>8.8879999999999999</v>
      </c>
      <c r="M172" s="1310" t="n">
        <f t="shared" si="12"/>
        <v>7.1890000000000001</v>
      </c>
      <c r="N172" s="1310" t="n">
        <f t="shared" si="12"/>
        <v>21.117000000000001</v>
      </c>
      <c r="O172" s="1310" t="n">
        <f t="shared" si="12"/>
        <v>71.372</v>
      </c>
      <c r="P172" s="1310"/>
      <c r="Q172" s="1310"/>
      <c r="R172" s="1310"/>
      <c r="S172" s="1310"/>
      <c r="U172" s="90"/>
    </row>
    <row r="173">
      <c r="A173" s="1306" t="s">
        <v>532</v>
      </c>
      <c r="B173" s="1306"/>
      <c r="C173" s="1310"/>
      <c r="D173" s="1310"/>
      <c r="E173" s="1310"/>
      <c r="F173" s="1310"/>
      <c r="G173" s="1310"/>
      <c r="H173" s="1310"/>
      <c r="I173" s="1310"/>
      <c r="J173" s="1310"/>
      <c r="K173" s="1310"/>
      <c r="L173" s="1310"/>
      <c r="M173" s="1310"/>
      <c r="N173" s="1310"/>
      <c r="O173" s="1310"/>
      <c r="P173" s="1310"/>
      <c r="Q173" s="1310"/>
      <c r="R173" s="1310"/>
      <c r="S173" s="1310"/>
      <c r="U173" s="90"/>
    </row>
    <row r="174">
      <c r="A174" s="1307" t="s">
        <v>54</v>
      </c>
      <c r="B174" s="1307"/>
      <c r="C174" s="1310"/>
      <c r="D174" s="1310" t="n">
        <f t="shared" ref="D174:O174" si="13">D71/1000</f>
        <v>0</v>
      </c>
      <c r="E174" s="1310" t="n">
        <f t="shared" si="13"/>
        <v>0.11</v>
      </c>
      <c r="F174" s="1310" t="n">
        <f t="shared" si="13"/>
        <v>0.73899999999999999</v>
      </c>
      <c r="G174" s="1310" t="n">
        <f t="shared" si="13"/>
        <v>1.1950000000000001</v>
      </c>
      <c r="H174" s="1310" t="n">
        <f t="shared" si="13"/>
        <v>1.4970000000000001</v>
      </c>
      <c r="I174" s="1310" t="n">
        <f t="shared" si="13"/>
        <v>1.91</v>
      </c>
      <c r="J174" s="1310" t="n">
        <f t="shared" si="13"/>
        <v>2.4049999999999998</v>
      </c>
      <c r="K174" s="1310" t="n">
        <f t="shared" si="13"/>
        <v>2.9220000000000002</v>
      </c>
      <c r="L174" s="1310" t="n">
        <f t="shared" si="13"/>
        <v>3.4630000000000001</v>
      </c>
      <c r="M174" s="1310" t="n">
        <f t="shared" si="13"/>
        <v>4.0069999999999997</v>
      </c>
      <c r="N174" s="1310" t="n">
        <f t="shared" si="13"/>
        <v>3.5409999999999999</v>
      </c>
      <c r="O174" s="1310" t="n">
        <f t="shared" si="13"/>
        <v>18.248000000000001</v>
      </c>
      <c r="P174" s="1310"/>
      <c r="Q174" s="1310"/>
      <c r="R174" s="1310"/>
      <c r="S174" s="1310"/>
      <c r="U174" s="90"/>
    </row>
    <row r="175">
      <c r="A175" s="1307" t="s">
        <v>1379</v>
      </c>
      <c r="B175" s="1307"/>
      <c r="C175" s="1310"/>
      <c r="D175" s="1310" t="n">
        <f t="shared" ref="D175:O175" si="14">D72/1000</f>
        <v>0</v>
      </c>
      <c r="E175" s="1310" t="n">
        <f t="shared" si="14"/>
        <v>-0.41499999999999998</v>
      </c>
      <c r="F175" s="1310" t="n">
        <f t="shared" si="14"/>
        <v>2.7679999999999998</v>
      </c>
      <c r="G175" s="1310" t="n">
        <f t="shared" si="14"/>
        <v>-12.473000000000001</v>
      </c>
      <c r="H175" s="1310" t="n">
        <f t="shared" si="14"/>
        <v>-5.3739999999999997</v>
      </c>
      <c r="I175" s="1310" t="n">
        <f t="shared" si="14"/>
        <v>-25.515000000000001</v>
      </c>
      <c r="J175" s="1310" t="n">
        <f t="shared" si="14"/>
        <v>-43.975000000000001</v>
      </c>
      <c r="K175" s="1310" t="n">
        <f t="shared" si="14"/>
        <v>-46.426000000000002</v>
      </c>
      <c r="L175" s="1310" t="n">
        <f t="shared" si="14"/>
        <v>-56.228000000000002</v>
      </c>
      <c r="M175" s="1310" t="n">
        <f t="shared" si="14"/>
        <v>-60.581000000000003</v>
      </c>
      <c r="N175" s="1310" t="n">
        <f t="shared" si="14"/>
        <v>-15.494</v>
      </c>
      <c r="O175" s="1310" t="n">
        <f t="shared" si="14"/>
        <v>-248.21899999999999</v>
      </c>
      <c r="P175" s="1310"/>
      <c r="Q175" s="1310"/>
      <c r="R175" s="1310"/>
      <c r="S175" s="1310"/>
      <c r="U175" s="90"/>
    </row>
    <row r="176">
      <c r="A176" s="1308" t="s">
        <v>57</v>
      </c>
      <c r="B176" s="1308"/>
      <c r="C176" s="1310"/>
      <c r="D176" s="1310" t="n">
        <f t="shared" ref="D176:O176" si="15">(D80+D73)/1000</f>
        <v>-0.622</v>
      </c>
      <c r="E176" s="1310" t="n">
        <f t="shared" si="15"/>
        <v>21.89</v>
      </c>
      <c r="F176" s="1310" t="n">
        <f t="shared" si="15"/>
        <v>15.439</v>
      </c>
      <c r="G176" s="1310" t="n">
        <f t="shared" si="15"/>
        <v>16.966999999999999</v>
      </c>
      <c r="H176" s="1310" t="n">
        <f t="shared" si="15"/>
        <v>0.72799999999999998</v>
      </c>
      <c r="I176" s="1310" t="n">
        <f t="shared" si="15"/>
        <v>7.657</v>
      </c>
      <c r="J176" s="1310" t="n">
        <f t="shared" si="15"/>
        <v>4.5590000000000002</v>
      </c>
      <c r="K176" s="1310" t="n">
        <f t="shared" si="15"/>
        <v>2.4649999999999999</v>
      </c>
      <c r="L176" s="1310" t="n">
        <f t="shared" si="15"/>
        <v>1.444</v>
      </c>
      <c r="M176" s="1310" t="n">
        <f t="shared" si="15"/>
        <v>0.77300000000000002</v>
      </c>
      <c r="N176" s="1310" t="n">
        <f t="shared" si="15"/>
        <v>54.402000000000001</v>
      </c>
      <c r="O176" s="1310" t="n">
        <f t="shared" si="15"/>
        <v>71.3</v>
      </c>
      <c r="P176" s="1310"/>
      <c r="Q176" s="1310"/>
      <c r="R176" s="1310"/>
      <c r="S176" s="1310"/>
      <c r="U176" s="90"/>
    </row>
    <row r="177">
      <c r="A177" s="1309" t="s">
        <v>1435</v>
      </c>
      <c r="B177" s="1309"/>
      <c r="C177" s="1310"/>
      <c r="D177" s="1297" t="n">
        <f t="shared" ref="D177:O177" si="16">D84/1000</f>
        <v>0</v>
      </c>
      <c r="E177" s="1297" t="n">
        <f t="shared" si="16"/>
        <v>-3.1549999999999998</v>
      </c>
      <c r="F177" s="1297" t="n">
        <f t="shared" si="16"/>
        <v>-2.2309999999999999</v>
      </c>
      <c r="G177" s="1297" t="n">
        <f t="shared" si="16"/>
        <v>-1.6080000000000001</v>
      </c>
      <c r="H177" s="1297" t="n">
        <f t="shared" si="16"/>
        <v>-0.77</v>
      </c>
      <c r="I177" s="1297" t="n">
        <f t="shared" si="16"/>
        <v>-0.98299999999999998</v>
      </c>
      <c r="J177" s="1297" t="n">
        <f t="shared" si="16"/>
        <v>-1.2110000000000001</v>
      </c>
      <c r="K177" s="1297" t="n">
        <f t="shared" si="16"/>
        <v>-1.4710000000000001</v>
      </c>
      <c r="L177" s="1297" t="n">
        <f t="shared" si="16"/>
        <v>-1.81</v>
      </c>
      <c r="M177" s="1297" t="n">
        <f t="shared" si="16"/>
        <v>-2.3250000000000002</v>
      </c>
      <c r="N177" s="1297" t="n">
        <f t="shared" si="16"/>
        <v>-7.7670000000000003</v>
      </c>
      <c r="O177" s="1297" t="n">
        <f t="shared" si="16"/>
        <v>-15.566000000000001</v>
      </c>
      <c r="P177" s="1297"/>
      <c r="Q177" s="1297"/>
      <c r="R177" s="1297"/>
      <c r="S177" s="1297"/>
      <c r="U177" s="90"/>
    </row>
    <row r="178">
      <c r="A178" s="1309" t="s">
        <v>239</v>
      </c>
      <c r="B178" s="1309"/>
      <c r="C178" s="1310"/>
      <c r="D178" s="1297" t="n">
        <f t="shared" ref="D178:O178" si="17">D85/1000</f>
        <v>0</v>
      </c>
      <c r="E178" s="1297" t="n">
        <f t="shared" si="17"/>
        <v>0.45200000000000001</v>
      </c>
      <c r="F178" s="1297" t="n">
        <f t="shared" si="17"/>
        <v>-8.67</v>
      </c>
      <c r="G178" s="1297" t="n">
        <f t="shared" si="17"/>
        <v>-4.5270000000000001</v>
      </c>
      <c r="H178" s="1297" t="n">
        <f t="shared" si="17"/>
        <v>-0.70499999999999996</v>
      </c>
      <c r="I178" s="1297" t="n">
        <f t="shared" si="17"/>
        <v>15.813000000000001</v>
      </c>
      <c r="J178" s="1297" t="n">
        <f t="shared" si="17"/>
        <v>20.372</v>
      </c>
      <c r="K178" s="1297" t="n">
        <f t="shared" si="17"/>
        <v>24.847000000000001</v>
      </c>
      <c r="L178" s="1297" t="n">
        <f t="shared" si="17"/>
        <v>28.113</v>
      </c>
      <c r="M178" s="1297" t="n">
        <f t="shared" si="17"/>
        <v>24.777000000000001</v>
      </c>
      <c r="N178" s="1297" t="n">
        <f t="shared" si="17"/>
        <v>-13.451000000000001</v>
      </c>
      <c r="O178" s="1297" t="n">
        <f t="shared" si="17"/>
        <v>100.468</v>
      </c>
      <c r="P178" s="1297"/>
      <c r="Q178" s="1297"/>
      <c r="R178" s="1297"/>
      <c r="S178" s="1297"/>
      <c r="U178" s="90"/>
    </row>
    <row r="179">
      <c r="A179" s="1309" t="s">
        <v>106</v>
      </c>
      <c r="B179" s="1309"/>
      <c r="C179" s="1310"/>
      <c r="D179" s="1297" t="n">
        <f t="shared" ref="D179:O179" si="18">D83/1000</f>
        <v>0</v>
      </c>
      <c r="E179" s="1297" t="n">
        <f t="shared" si="18"/>
        <v>35.317</v>
      </c>
      <c r="F179" s="1297" t="n">
        <f t="shared" si="18"/>
        <v>36.033000000000001</v>
      </c>
      <c r="G179" s="1297" t="n">
        <f t="shared" si="18"/>
        <v>21.076000000000001</v>
      </c>
      <c r="H179" s="1297" t="n">
        <f t="shared" si="18"/>
        <v>13.346</v>
      </c>
      <c r="I179" s="1297" t="n">
        <f t="shared" si="18"/>
        <v>27.507999999999999</v>
      </c>
      <c r="J179" s="1297" t="n">
        <f t="shared" si="18"/>
        <v>35.85</v>
      </c>
      <c r="K179" s="1297" t="n">
        <f t="shared" si="18"/>
        <v>18.64</v>
      </c>
      <c r="L179" s="1297" t="n">
        <f t="shared" si="18"/>
        <v>8.3940000000000001</v>
      </c>
      <c r="M179" s="1297" t="n">
        <f t="shared" si="18"/>
        <v>7.9820000000000002</v>
      </c>
      <c r="N179" s="1297" t="n">
        <f t="shared" si="18"/>
        <v>105.76900000000001</v>
      </c>
      <c r="O179" s="1297" t="n">
        <f t="shared" si="18"/>
        <v>204.14400000000001</v>
      </c>
      <c r="P179" s="1297"/>
      <c r="Q179" s="1297"/>
      <c r="R179" s="1297"/>
      <c r="S179" s="1297"/>
      <c r="U179" s="90"/>
    </row>
    <row r="182">
      <c r="A182" s="84" t="s">
        <v>1380</v>
      </c>
    </row>
    <row r="183">
      <c r="A183" s="1303"/>
      <c r="B183" s="1303"/>
      <c r="C183" s="1303"/>
      <c r="D183" s="1303" t="s">
        <v>183</v>
      </c>
      <c r="E183" s="1303" t="s">
        <v>184</v>
      </c>
      <c r="F183" s="1303" t="s">
        <v>185</v>
      </c>
      <c r="G183" s="1303" t="s">
        <v>186</v>
      </c>
      <c r="H183" s="1303" t="s">
        <v>187</v>
      </c>
      <c r="I183" s="1303" t="s">
        <v>188</v>
      </c>
      <c r="J183" s="1303" t="s">
        <v>189</v>
      </c>
      <c r="K183" s="1303" t="s">
        <v>190</v>
      </c>
      <c r="L183" s="1303" t="s">
        <v>191</v>
      </c>
      <c r="M183" s="1303" t="s">
        <v>175</v>
      </c>
      <c r="N183" s="1303" t="s">
        <v>176</v>
      </c>
      <c r="O183" s="1303" t="s">
        <v>177</v>
      </c>
      <c r="P183" s="1303" t="s">
        <v>769</v>
      </c>
      <c r="Q183" s="1303" t="s">
        <v>770</v>
      </c>
      <c r="R183" s="1303" t="s">
        <v>771</v>
      </c>
      <c r="S183" s="1303" t="s">
        <v>1163</v>
      </c>
      <c r="U183" s="90"/>
    </row>
    <row r="184">
      <c r="A184" s="1304" t="s">
        <v>1376</v>
      </c>
      <c r="B184" s="1304"/>
      <c r="C184" s="1311"/>
      <c r="D184" s="1311" t="n">
        <f t="shared" ref="D184:D191" si="19">D169</f>
        <v>0</v>
      </c>
      <c r="E184" s="1311" t="n">
        <f>D184</f>
        <v>0</v>
      </c>
      <c r="F184" s="1311" t="n">
        <f t="shared" ref="F184:F191" si="20">E169</f>
        <v>6.8000000000000005E-2</v>
      </c>
      <c r="G184" s="1311" t="n">
        <f>F184</f>
        <v>6.8000000000000005E-2</v>
      </c>
      <c r="H184" s="1311" t="n">
        <f>G184</f>
        <v>6.8000000000000005E-2</v>
      </c>
      <c r="I184" s="1311" t="n">
        <f>H184</f>
        <v>6.8000000000000005E-2</v>
      </c>
      <c r="J184" s="1311" t="n">
        <f t="shared" ref="J184:J191" si="21">F169</f>
        <v>1.363</v>
      </c>
      <c r="K184" s="1311" t="n">
        <f t="shared" ref="K184:M191" si="22">J184</f>
        <v>1.363</v>
      </c>
      <c r="L184" s="1311" t="n">
        <f t="shared" si="22"/>
        <v>1.363</v>
      </c>
      <c r="M184" s="1311" t="n">
        <f>L184</f>
        <v>1.363</v>
      </c>
      <c r="N184" s="1311" t="n">
        <f>G169</f>
        <v>2.4329999999999998</v>
      </c>
      <c r="O184" s="1311" t="n">
        <f>N184</f>
        <v>2.4329999999999998</v>
      </c>
      <c r="P184" s="1311" t="n">
        <f t="shared" ref="P184:Q184" si="23">O184</f>
        <v>2.4329999999999998</v>
      </c>
      <c r="Q184" s="1311" t="n">
        <f t="shared" si="23"/>
        <v>2.4329999999999998</v>
      </c>
      <c r="R184" s="1311" t="n">
        <f>H169</f>
        <v>2.8029999999999999</v>
      </c>
      <c r="S184" s="1311" t="n">
        <f>R184</f>
        <v>2.8029999999999999</v>
      </c>
      <c r="U184" s="90"/>
    </row>
    <row r="185">
      <c r="A185" s="1304" t="s">
        <v>1377</v>
      </c>
      <c r="B185" s="1304"/>
      <c r="C185" s="1311"/>
      <c r="D185" s="1311" t="n">
        <f t="shared" si="19"/>
        <v>0</v>
      </c>
      <c r="E185" s="1311" t="n">
        <f t="shared" ref="E185:E191" si="24">D185</f>
        <v>0</v>
      </c>
      <c r="F185" s="1311" t="n">
        <f t="shared" si="20"/>
        <v>0.81899999999999995</v>
      </c>
      <c r="G185" s="1311" t="n">
        <f t="shared" ref="G185:I191" si="25">F185</f>
        <v>0.81899999999999995</v>
      </c>
      <c r="H185" s="1311" t="n">
        <f t="shared" si="25"/>
        <v>0.81899999999999995</v>
      </c>
      <c r="I185" s="1311" t="n">
        <f t="shared" si="25"/>
        <v>0.81899999999999995</v>
      </c>
      <c r="J185" s="1311" t="n">
        <f>F170</f>
        <v>2.4780000000000002</v>
      </c>
      <c r="K185" s="1311" t="n">
        <f t="shared" si="22"/>
        <v>2.4780000000000002</v>
      </c>
      <c r="L185" s="1311" t="n">
        <f t="shared" si="22"/>
        <v>2.4780000000000002</v>
      </c>
      <c r="M185" s="1311" t="n">
        <f>L185</f>
        <v>2.4780000000000002</v>
      </c>
      <c r="N185" s="1311" t="n">
        <f>G170</f>
        <v>4.0720000000000001</v>
      </c>
      <c r="O185" s="1311" t="n">
        <f>N185</f>
        <v>4.0720000000000001</v>
      </c>
      <c r="P185" s="1311" t="n">
        <f t="shared" ref="P185:Q194" si="26">O185</f>
        <v>4.0720000000000001</v>
      </c>
      <c r="Q185" s="1311" t="n">
        <f t="shared" si="26"/>
        <v>4.0720000000000001</v>
      </c>
      <c r="R185" s="1311" t="n">
        <f>H170</f>
        <v>5.4480000000000004</v>
      </c>
      <c r="S185" s="1311" t="n">
        <f t="shared" ref="S185:S194" si="27">R185</f>
        <v>5.4480000000000004</v>
      </c>
      <c r="U185" s="90"/>
    </row>
    <row r="186">
      <c r="A186" s="1304" t="s">
        <v>1378</v>
      </c>
      <c r="B186" s="1304"/>
      <c r="C186" s="1311"/>
      <c r="D186" s="1311" t="n">
        <f t="shared" si="19"/>
        <v>0</v>
      </c>
      <c r="E186" s="1311" t="n">
        <f t="shared" si="24"/>
        <v>0</v>
      </c>
      <c r="F186" s="1311" t="n">
        <f t="shared" si="20"/>
        <v>4.5430000000000001</v>
      </c>
      <c r="G186" s="1311" t="n">
        <f t="shared" si="25"/>
        <v>4.5430000000000001</v>
      </c>
      <c r="H186" s="1311" t="n">
        <f t="shared" si="25"/>
        <v>4.5430000000000001</v>
      </c>
      <c r="I186" s="1311" t="n">
        <f t="shared" si="25"/>
        <v>4.5430000000000001</v>
      </c>
      <c r="J186" s="1311" t="n">
        <f t="shared" si="21"/>
        <v>5.6079999999999997</v>
      </c>
      <c r="K186" s="1311" t="n">
        <f t="shared" si="22"/>
        <v>5.6079999999999997</v>
      </c>
      <c r="L186" s="1311" t="n">
        <f t="shared" si="22"/>
        <v>5.6079999999999997</v>
      </c>
      <c r="M186" s="1311" t="n">
        <f t="shared" si="22"/>
        <v>5.6079999999999997</v>
      </c>
      <c r="N186" s="1311" t="n">
        <f>G171</f>
        <v>8.16</v>
      </c>
      <c r="O186" s="1311" t="n">
        <f t="shared" ref="O186:O191" si="28">N186</f>
        <v>8.16</v>
      </c>
      <c r="P186" s="1311" t="n">
        <f t="shared" si="26"/>
        <v>8.16</v>
      </c>
      <c r="Q186" s="1311" t="n">
        <f t="shared" si="26"/>
        <v>8.16</v>
      </c>
      <c r="R186" s="1311" t="n">
        <f t="shared" ref="R186:R194" si="29">H171</f>
        <v>10.069000000000001</v>
      </c>
      <c r="S186" s="1311" t="n">
        <f t="shared" si="27"/>
        <v>10.069000000000001</v>
      </c>
      <c r="U186" s="90"/>
    </row>
    <row r="187">
      <c r="A187" s="1305" t="s">
        <v>52</v>
      </c>
      <c r="B187" s="1305"/>
      <c r="C187" s="1311"/>
      <c r="D187" s="1311" t="n">
        <f t="shared" si="19"/>
        <v>0</v>
      </c>
      <c r="E187" s="1311" t="n">
        <f t="shared" si="24"/>
        <v>0</v>
      </c>
      <c r="F187" s="1311" t="n">
        <f t="shared" si="20"/>
        <v>1.2969999999999999</v>
      </c>
      <c r="G187" s="1311" t="n">
        <f t="shared" si="25"/>
        <v>1.2969999999999999</v>
      </c>
      <c r="H187" s="1311" t="n">
        <f t="shared" si="25"/>
        <v>1.2969999999999999</v>
      </c>
      <c r="I187" s="1311" t="n">
        <f t="shared" si="25"/>
        <v>1.2969999999999999</v>
      </c>
      <c r="J187" s="1311" t="n">
        <f t="shared" si="21"/>
        <v>3.8479999999999999</v>
      </c>
      <c r="K187" s="1311" t="n">
        <f t="shared" si="22"/>
        <v>3.8479999999999999</v>
      </c>
      <c r="L187" s="1311" t="n">
        <f t="shared" si="22"/>
        <v>3.8479999999999999</v>
      </c>
      <c r="M187" s="1311" t="n">
        <f t="shared" si="22"/>
        <v>3.8479999999999999</v>
      </c>
      <c r="N187" s="1311" t="n">
        <f t="shared" ref="N187:N191" si="30">G172</f>
        <v>6.4420000000000002</v>
      </c>
      <c r="O187" s="1311" t="n">
        <f t="shared" si="28"/>
        <v>6.4420000000000002</v>
      </c>
      <c r="P187" s="1311" t="n">
        <f t="shared" si="26"/>
        <v>6.4420000000000002</v>
      </c>
      <c r="Q187" s="1311" t="n">
        <f t="shared" si="26"/>
        <v>6.4420000000000002</v>
      </c>
      <c r="R187" s="1311" t="n">
        <f t="shared" si="29"/>
        <v>9.532</v>
      </c>
      <c r="S187" s="1311" t="n">
        <f t="shared" si="27"/>
        <v>9.532</v>
      </c>
      <c r="U187" s="90"/>
    </row>
    <row r="188">
      <c r="A188" s="1306" t="s">
        <v>532</v>
      </c>
      <c r="B188" s="1306"/>
      <c r="C188" s="1311"/>
      <c r="D188" s="1311" t="n">
        <f t="shared" si="19"/>
        <v>0</v>
      </c>
      <c r="E188" s="1311" t="n">
        <f t="shared" si="24"/>
        <v>0</v>
      </c>
      <c r="F188" s="1311" t="n">
        <f t="shared" si="20"/>
        <v>0</v>
      </c>
      <c r="G188" s="1311" t="n">
        <f t="shared" si="25"/>
        <v>0</v>
      </c>
      <c r="H188" s="1311" t="n">
        <f t="shared" si="25"/>
        <v>0</v>
      </c>
      <c r="I188" s="1311" t="n">
        <f t="shared" si="25"/>
        <v>0</v>
      </c>
      <c r="J188" s="1311" t="n">
        <f t="shared" si="21"/>
        <v>0</v>
      </c>
      <c r="K188" s="1311" t="n">
        <f t="shared" si="22"/>
        <v>0</v>
      </c>
      <c r="L188" s="1311" t="n">
        <f t="shared" si="22"/>
        <v>0</v>
      </c>
      <c r="M188" s="1311" t="n">
        <f t="shared" si="22"/>
        <v>0</v>
      </c>
      <c r="N188" s="1311" t="n">
        <f t="shared" si="30"/>
        <v>0</v>
      </c>
      <c r="O188" s="1311" t="n">
        <f t="shared" si="28"/>
        <v>0</v>
      </c>
      <c r="P188" s="1311" t="n">
        <f t="shared" si="26"/>
        <v>0</v>
      </c>
      <c r="Q188" s="1311" t="n">
        <f t="shared" si="26"/>
        <v>0</v>
      </c>
      <c r="R188" s="1311" t="n">
        <f t="shared" si="29"/>
        <v>0</v>
      </c>
      <c r="S188" s="1311" t="n">
        <f t="shared" si="27"/>
        <v>0</v>
      </c>
      <c r="U188" s="90"/>
    </row>
    <row r="189">
      <c r="A189" s="1307" t="s">
        <v>54</v>
      </c>
      <c r="B189" s="1307"/>
      <c r="C189" s="1311"/>
      <c r="D189" s="1311" t="n">
        <f t="shared" si="19"/>
        <v>0</v>
      </c>
      <c r="E189" s="1311" t="n">
        <f t="shared" si="24"/>
        <v>0</v>
      </c>
      <c r="F189" s="1311" t="n">
        <f t="shared" si="20"/>
        <v>0.11</v>
      </c>
      <c r="G189" s="1311" t="n">
        <f t="shared" si="25"/>
        <v>0.11</v>
      </c>
      <c r="H189" s="1311" t="n">
        <f t="shared" si="25"/>
        <v>0.11</v>
      </c>
      <c r="I189" s="1311" t="n">
        <f t="shared" si="25"/>
        <v>0.11</v>
      </c>
      <c r="J189" s="1311" t="n">
        <f t="shared" si="21"/>
        <v>0.73899999999999999</v>
      </c>
      <c r="K189" s="1311" t="n">
        <f t="shared" si="22"/>
        <v>0.73899999999999999</v>
      </c>
      <c r="L189" s="1311" t="n">
        <f t="shared" si="22"/>
        <v>0.73899999999999999</v>
      </c>
      <c r="M189" s="1311" t="n">
        <f t="shared" si="22"/>
        <v>0.73899999999999999</v>
      </c>
      <c r="N189" s="1311" t="n">
        <f t="shared" si="30"/>
        <v>1.1950000000000001</v>
      </c>
      <c r="O189" s="1311" t="n">
        <f t="shared" si="28"/>
        <v>1.1950000000000001</v>
      </c>
      <c r="P189" s="1311" t="n">
        <f t="shared" si="26"/>
        <v>1.1950000000000001</v>
      </c>
      <c r="Q189" s="1311" t="n">
        <f t="shared" si="26"/>
        <v>1.1950000000000001</v>
      </c>
      <c r="R189" s="1311" t="n">
        <f t="shared" si="29"/>
        <v>1.4970000000000001</v>
      </c>
      <c r="S189" s="1311" t="n">
        <f t="shared" si="27"/>
        <v>1.4970000000000001</v>
      </c>
      <c r="U189" s="90"/>
    </row>
    <row r="190">
      <c r="A190" s="1307" t="s">
        <v>1379</v>
      </c>
      <c r="B190" s="1307"/>
      <c r="C190" s="1311"/>
      <c r="D190" s="1311" t="n">
        <f t="shared" si="19"/>
        <v>0</v>
      </c>
      <c r="E190" s="1311" t="n">
        <f t="shared" si="24"/>
        <v>0</v>
      </c>
      <c r="F190" s="1311" t="n">
        <f t="shared" si="20"/>
        <v>-0.41499999999999998</v>
      </c>
      <c r="G190" s="1311" t="n">
        <f t="shared" si="25"/>
        <v>-0.41499999999999998</v>
      </c>
      <c r="H190" s="1311" t="n">
        <f t="shared" si="25"/>
        <v>-0.41499999999999998</v>
      </c>
      <c r="I190" s="1311" t="n">
        <f t="shared" si="25"/>
        <v>-0.41499999999999998</v>
      </c>
      <c r="J190" s="1311" t="n">
        <f t="shared" si="21"/>
        <v>2.7679999999999998</v>
      </c>
      <c r="K190" s="1311" t="n">
        <f t="shared" si="22"/>
        <v>2.7679999999999998</v>
      </c>
      <c r="L190" s="1311" t="n">
        <f t="shared" si="22"/>
        <v>2.7679999999999998</v>
      </c>
      <c r="M190" s="1311" t="n">
        <f t="shared" si="22"/>
        <v>2.7679999999999998</v>
      </c>
      <c r="N190" s="1311" t="n">
        <f t="shared" si="30"/>
        <v>-12.473000000000001</v>
      </c>
      <c r="O190" s="1311" t="n">
        <f t="shared" si="28"/>
        <v>-12.473000000000001</v>
      </c>
      <c r="P190" s="1311" t="n">
        <f t="shared" si="26"/>
        <v>-12.473000000000001</v>
      </c>
      <c r="Q190" s="1311" t="n">
        <f t="shared" si="26"/>
        <v>-12.473000000000001</v>
      </c>
      <c r="R190" s="1311" t="n">
        <f t="shared" si="29"/>
        <v>-5.3739999999999997</v>
      </c>
      <c r="S190" s="1311" t="n">
        <f t="shared" si="27"/>
        <v>-5.3739999999999997</v>
      </c>
      <c r="U190" s="90"/>
    </row>
    <row r="191">
      <c r="A191" s="1308" t="s">
        <v>57</v>
      </c>
      <c r="B191" s="1308"/>
      <c r="C191" s="1311"/>
      <c r="D191" s="1311" t="n">
        <f t="shared" si="19"/>
        <v>-0.622</v>
      </c>
      <c r="E191" s="1311" t="n">
        <f t="shared" si="24"/>
        <v>-0.622</v>
      </c>
      <c r="F191" s="1311" t="n">
        <f t="shared" si="20"/>
        <v>21.89</v>
      </c>
      <c r="G191" s="1311" t="n">
        <f t="shared" si="25"/>
        <v>21.89</v>
      </c>
      <c r="H191" s="1311" t="n">
        <f t="shared" si="25"/>
        <v>21.89</v>
      </c>
      <c r="I191" s="1311" t="n">
        <f t="shared" si="25"/>
        <v>21.89</v>
      </c>
      <c r="J191" s="1311" t="n">
        <f t="shared" si="21"/>
        <v>15.439</v>
      </c>
      <c r="K191" s="1311" t="n">
        <f t="shared" si="22"/>
        <v>15.439</v>
      </c>
      <c r="L191" s="1311" t="n">
        <f t="shared" si="22"/>
        <v>15.439</v>
      </c>
      <c r="M191" s="1311" t="n">
        <f t="shared" si="22"/>
        <v>15.439</v>
      </c>
      <c r="N191" s="1311" t="n">
        <f t="shared" si="30"/>
        <v>16.966999999999999</v>
      </c>
      <c r="O191" s="1311" t="n">
        <f t="shared" si="28"/>
        <v>16.966999999999999</v>
      </c>
      <c r="P191" s="1311" t="n">
        <f t="shared" si="26"/>
        <v>16.966999999999999</v>
      </c>
      <c r="Q191" s="1311" t="n">
        <f t="shared" si="26"/>
        <v>16.966999999999999</v>
      </c>
      <c r="R191" s="1311" t="n">
        <f t="shared" si="29"/>
        <v>0.72799999999999998</v>
      </c>
      <c r="S191" s="1311" t="n">
        <f t="shared" si="27"/>
        <v>0.72799999999999998</v>
      </c>
      <c r="U191" s="90"/>
    </row>
    <row r="192">
      <c r="A192" s="1309" t="s">
        <v>487</v>
      </c>
      <c r="B192" s="1309"/>
      <c r="C192" s="1311"/>
      <c r="D192" s="1297" t="n">
        <f t="shared" ref="D192:D194" si="31">D177</f>
        <v>0</v>
      </c>
      <c r="E192" s="1297" t="n">
        <f t="shared" ref="E192:E194" si="32">D192</f>
        <v>0</v>
      </c>
      <c r="F192" s="1297" t="n">
        <f t="shared" ref="F192:F194" si="33">E177</f>
        <v>-3.1549999999999998</v>
      </c>
      <c r="G192" s="1297" t="n">
        <f t="shared" ref="G192:G194" si="34">F192</f>
        <v>-3.1549999999999998</v>
      </c>
      <c r="H192" s="1297" t="n">
        <f t="shared" ref="H192:H194" si="35">G192</f>
        <v>-3.1549999999999998</v>
      </c>
      <c r="I192" s="1297" t="n">
        <f t="shared" ref="I192:I194" si="36">H192</f>
        <v>-3.1549999999999998</v>
      </c>
      <c r="J192" s="1297" t="n">
        <f t="shared" ref="J192:J194" si="37">F177</f>
        <v>-2.2309999999999999</v>
      </c>
      <c r="K192" s="1297" t="n">
        <f t="shared" ref="K192:K194" si="38">J192</f>
        <v>-2.2309999999999999</v>
      </c>
      <c r="L192" s="1297" t="n">
        <f t="shared" ref="L192:L194" si="39">K192</f>
        <v>-2.2309999999999999</v>
      </c>
      <c r="M192" s="1297" t="n">
        <f t="shared" ref="M192:M194" si="40">L192</f>
        <v>-2.2309999999999999</v>
      </c>
      <c r="N192" s="1297" t="n">
        <f t="shared" ref="N192:N194" si="41">G177</f>
        <v>-1.6080000000000001</v>
      </c>
      <c r="O192" s="1297" t="n">
        <f t="shared" ref="O192:O194" si="42">N192</f>
        <v>-1.6080000000000001</v>
      </c>
      <c r="P192" s="1297" t="n">
        <f t="shared" si="26"/>
        <v>-1.6080000000000001</v>
      </c>
      <c r="Q192" s="1297" t="n">
        <f t="shared" si="26"/>
        <v>-1.6080000000000001</v>
      </c>
      <c r="R192" s="1311" t="n">
        <f t="shared" si="29"/>
        <v>-0.77</v>
      </c>
      <c r="S192" s="1311" t="n">
        <f t="shared" si="27"/>
        <v>-0.77</v>
      </c>
      <c r="U192" s="90"/>
    </row>
    <row r="193">
      <c r="A193" s="1309" t="s">
        <v>485</v>
      </c>
      <c r="B193" s="1309"/>
      <c r="C193" s="1311"/>
      <c r="D193" s="1297" t="n">
        <f t="shared" si="31"/>
        <v>0</v>
      </c>
      <c r="E193" s="1297" t="n">
        <f t="shared" si="32"/>
        <v>0</v>
      </c>
      <c r="F193" s="1297" t="n">
        <f t="shared" si="33"/>
        <v>0.45200000000000001</v>
      </c>
      <c r="G193" s="1297" t="n">
        <f t="shared" si="34"/>
        <v>0.45200000000000001</v>
      </c>
      <c r="H193" s="1297" t="n">
        <f t="shared" si="35"/>
        <v>0.45200000000000001</v>
      </c>
      <c r="I193" s="1297" t="n">
        <f t="shared" si="36"/>
        <v>0.45200000000000001</v>
      </c>
      <c r="J193" s="1297" t="n">
        <f t="shared" si="37"/>
        <v>-8.67</v>
      </c>
      <c r="K193" s="1297" t="n">
        <f t="shared" si="38"/>
        <v>-8.67</v>
      </c>
      <c r="L193" s="1297" t="n">
        <f t="shared" si="39"/>
        <v>-8.67</v>
      </c>
      <c r="M193" s="1297" t="n">
        <f t="shared" si="40"/>
        <v>-8.67</v>
      </c>
      <c r="N193" s="1297" t="n">
        <f t="shared" si="41"/>
        <v>-4.5270000000000001</v>
      </c>
      <c r="O193" s="1297" t="n">
        <f t="shared" si="42"/>
        <v>-4.5270000000000001</v>
      </c>
      <c r="P193" s="1297" t="n">
        <f t="shared" si="26"/>
        <v>-4.5270000000000001</v>
      </c>
      <c r="Q193" s="1297" t="n">
        <f t="shared" si="26"/>
        <v>-4.5270000000000001</v>
      </c>
      <c r="R193" s="1311" t="n">
        <f t="shared" si="29"/>
        <v>-0.70499999999999996</v>
      </c>
      <c r="S193" s="1311" t="n">
        <f t="shared" si="27"/>
        <v>-0.70499999999999996</v>
      </c>
      <c r="U193" s="90"/>
    </row>
    <row r="194">
      <c r="A194" s="1309" t="s">
        <v>106</v>
      </c>
      <c r="B194" s="1309"/>
      <c r="C194" s="1311"/>
      <c r="D194" s="1297" t="n">
        <f t="shared" si="31"/>
        <v>0</v>
      </c>
      <c r="E194" s="1297" t="n">
        <f t="shared" si="32"/>
        <v>0</v>
      </c>
      <c r="F194" s="1297" t="n">
        <f t="shared" si="33"/>
        <v>35.317</v>
      </c>
      <c r="G194" s="1297" t="n">
        <f t="shared" si="34"/>
        <v>35.317</v>
      </c>
      <c r="H194" s="1297" t="n">
        <f t="shared" si="35"/>
        <v>35.317</v>
      </c>
      <c r="I194" s="1297" t="n">
        <f t="shared" si="36"/>
        <v>35.317</v>
      </c>
      <c r="J194" s="1297" t="n">
        <f t="shared" si="37"/>
        <v>36.033000000000001</v>
      </c>
      <c r="K194" s="1297" t="n">
        <f t="shared" si="38"/>
        <v>36.033000000000001</v>
      </c>
      <c r="L194" s="1297" t="n">
        <f t="shared" si="39"/>
        <v>36.033000000000001</v>
      </c>
      <c r="M194" s="1297" t="n">
        <f t="shared" si="40"/>
        <v>36.033000000000001</v>
      </c>
      <c r="N194" s="1297" t="n">
        <f t="shared" si="41"/>
        <v>21.076000000000001</v>
      </c>
      <c r="O194" s="1297" t="n">
        <f t="shared" si="42"/>
        <v>21.076000000000001</v>
      </c>
      <c r="P194" s="1297" t="n">
        <f t="shared" si="26"/>
        <v>21.076000000000001</v>
      </c>
      <c r="Q194" s="1297" t="n">
        <f t="shared" si="26"/>
        <v>21.076000000000001</v>
      </c>
      <c r="R194" s="1311" t="n">
        <f t="shared" si="29"/>
        <v>13.346</v>
      </c>
      <c r="S194" s="1311" t="n">
        <f t="shared" si="27"/>
        <v>13.346</v>
      </c>
      <c r="U194" s="90"/>
    </row>
    <row r="197">
      <c r="A197" s="84" t="s">
        <v>1382</v>
      </c>
    </row>
    <row r="198">
      <c r="A198" s="1305" t="s">
        <v>52</v>
      </c>
      <c r="D198" s="1312" t="n">
        <v>0</v>
      </c>
      <c r="E198" s="1312" t="n">
        <v>0</v>
      </c>
      <c r="F198" s="1312" t="n">
        <v>2.3250000000000002</v>
      </c>
      <c r="G198" s="1312" t="n">
        <v>2.3250000000000002</v>
      </c>
      <c r="H198" s="1312" t="n">
        <v>2.3250000000000002</v>
      </c>
      <c r="I198" s="1312" t="n">
        <v>2.3250000000000002</v>
      </c>
      <c r="J198" s="1312" t="n">
        <v>5.5830000000000002</v>
      </c>
      <c r="K198" s="1312" t="n">
        <v>5.5830000000000002</v>
      </c>
      <c r="L198" s="1312" t="n">
        <v>5.5830000000000002</v>
      </c>
      <c r="M198" s="1312" t="n">
        <v>5.5830000000000002</v>
      </c>
      <c r="N198" s="1312" t="n">
        <v>8.0220000000000002</v>
      </c>
      <c r="O198" s="1312" t="n">
        <v>8.0220000000000002</v>
      </c>
      <c r="P198" s="1312"/>
      <c r="Q198" s="1312"/>
      <c r="R198" s="1312"/>
      <c r="S198" s="1312"/>
    </row>
  </sheetData>
  <mergeCells count="5">
    <mergeCell ref="C2:O2"/>
    <mergeCell ref="C42:O42"/>
    <mergeCell ref="C68:O68"/>
    <mergeCell ref="C75:O75"/>
    <mergeCell ref="C82:O82"/>
  </mergeCells>
  <hyperlinks>
    <hyperlink ref="T157" r:id="rId1h"/>
    <hyperlink ref="T115" r:id="rId2h"/>
    <hyperlink ref="T153" r:id="rId3h" location=":~:text=Who%20is%20eligible%20for%20Conservation,resource%20concerns%20when%20they%20apply."/>
    <hyperlink ref="A1" r:id="rId4h"/>
  </hyperlinks>
  <pageMargins left="0.7" right="0.7" top="0.75" bottom="0.75" header="0.3" footer="0.3"/>
  <pageSetup orientation="portrait" horizontalDpi="1200" verticalDpi="1200"/>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selection activeCell="E6" sqref="E6"/>
    </sheetView>
  </sheetViews>
  <sheetFormatPr defaultRowHeight="15.0" baseColWidth="10"/>
  <cols>
    <col min="1" max="1" width="77.81640625" hidden="0" customWidth="1"/>
    <col min="2" max="2" width="21" hidden="0" customWidth="1"/>
    <col min="5" max="5" width="37.453125" hidden="0" customWidth="1"/>
    <col min="6" max="6" width="16" hidden="0" customWidth="1"/>
  </cols>
  <sheetData>
    <row r="1">
      <c r="A1" s="261" t="s">
        <v>558</v>
      </c>
    </row>
    <row r="2" ht="20.9" customHeight="1">
      <c r="A2" s="1321" t="s">
        <v>559</v>
      </c>
      <c r="B2" s="1321" t="s">
        <v>560</v>
      </c>
      <c r="C2" s="1321" t="s">
        <v>561</v>
      </c>
      <c r="D2" s="1321" t="s">
        <v>562</v>
      </c>
    </row>
    <row r="3">
      <c r="A3" s="1322" t="s">
        <v>563</v>
      </c>
      <c r="B3" s="761" t="n">
        <f>SUM(B4:B7)</f>
        <v>325</v>
      </c>
      <c r="E3" s="1326" t="s">
        <v>564</v>
      </c>
      <c r="F3" s="1326"/>
    </row>
    <row r="4">
      <c r="A4" s="964" t="s">
        <v>565</v>
      </c>
      <c r="B4" s="761" t="n">
        <v>284</v>
      </c>
      <c r="E4" s="578" t="s">
        <v>51</v>
      </c>
      <c r="F4" s="578" t="s">
        <v>566</v>
      </c>
    </row>
    <row r="5">
      <c r="A5" s="964" t="s">
        <v>415</v>
      </c>
      <c r="B5" s="761" t="n">
        <v>20</v>
      </c>
      <c r="E5" s="261" t="s">
        <v>150</v>
      </c>
      <c r="F5" s="261" t="n">
        <f>SUM(B11:B16)</f>
        <v>82</v>
      </c>
    </row>
    <row r="6">
      <c r="A6" s="964" t="s">
        <v>422</v>
      </c>
      <c r="B6" s="761" t="n">
        <v>15</v>
      </c>
      <c r="E6" s="261" t="s">
        <v>49</v>
      </c>
      <c r="F6" s="261" t="n">
        <f>B23</f>
        <v>3</v>
      </c>
    </row>
    <row r="7">
      <c r="A7" s="964" t="s">
        <v>423</v>
      </c>
      <c r="B7" s="761" t="n">
        <v>6</v>
      </c>
      <c r="E7" s="261" t="s">
        <v>343</v>
      </c>
      <c r="F7" s="261" t="n">
        <f>B27-B28</f>
        <v>29</v>
      </c>
    </row>
    <row r="8">
      <c r="A8" s="578" t="s">
        <v>567</v>
      </c>
      <c r="B8" s="761" t="n">
        <v>121</v>
      </c>
      <c r="E8" s="261" t="s">
        <v>360</v>
      </c>
      <c r="F8" s="261" t="n">
        <f>B42</f>
        <v>2</v>
      </c>
    </row>
    <row r="9">
      <c r="A9" s="1323" t="s">
        <v>568</v>
      </c>
      <c r="B9" s="761" t="n">
        <v>166</v>
      </c>
      <c r="E9" s="261" t="s">
        <v>569</v>
      </c>
      <c r="F9" s="261" t="n">
        <f>B18+B20+B21</f>
        <v>34</v>
      </c>
    </row>
    <row r="10">
      <c r="A10" s="1320" t="s">
        <v>570</v>
      </c>
      <c r="B10" s="761" t="n">
        <v>82</v>
      </c>
      <c r="E10" s="578" t="s">
        <v>571</v>
      </c>
      <c r="F10" s="578" t="s">
        <v>572</v>
      </c>
    </row>
    <row r="11">
      <c r="A11" s="964" t="s">
        <v>573</v>
      </c>
      <c r="B11" s="761" t="n">
        <v>54</v>
      </c>
      <c r="E11" s="261" t="s">
        <v>316</v>
      </c>
      <c r="F11" s="261" t="n">
        <f>B4</f>
        <v>284</v>
      </c>
    </row>
    <row r="12">
      <c r="A12" s="964" t="s">
        <v>574</v>
      </c>
      <c r="B12" s="761" t="n">
        <v>20</v>
      </c>
      <c r="E12" s="261" t="s">
        <v>575</v>
      </c>
      <c r="F12" s="261" t="n">
        <f>B5</f>
        <v>20</v>
      </c>
    </row>
    <row r="13">
      <c r="A13" s="964" t="s">
        <v>576</v>
      </c>
      <c r="B13" s="761" t="n">
        <v>4</v>
      </c>
      <c r="E13" s="261" t="s">
        <v>422</v>
      </c>
      <c r="F13" s="261" t="n">
        <f>B6</f>
        <v>15</v>
      </c>
    </row>
    <row r="14" ht="27.65" customHeight="1">
      <c r="A14" s="964" t="s">
        <v>577</v>
      </c>
      <c r="B14" s="761" t="n">
        <v>2</v>
      </c>
      <c r="E14" s="308" t="s">
        <v>423</v>
      </c>
      <c r="F14" s="261" t="n">
        <f>B7</f>
        <v>6</v>
      </c>
    </row>
    <row r="15" ht="27.65" customHeight="1">
      <c r="A15" s="964" t="s">
        <v>578</v>
      </c>
      <c r="B15" s="761" t="n">
        <v>1</v>
      </c>
      <c r="E15" s="308" t="s">
        <v>579</v>
      </c>
      <c r="F15" s="261" t="n">
        <f>B28</f>
        <v>15</v>
      </c>
    </row>
    <row r="16">
      <c r="A16" s="964" t="s">
        <v>580</v>
      </c>
      <c r="B16" s="761" t="n">
        <v>1</v>
      </c>
      <c r="E16" s="261" t="s">
        <v>581</v>
      </c>
      <c r="F16" s="261" t="n">
        <f>B37</f>
        <v>12</v>
      </c>
    </row>
    <row r="17">
      <c r="A17" s="578" t="s">
        <v>582</v>
      </c>
      <c r="B17" s="761" t="n">
        <v>72</v>
      </c>
      <c r="E17" s="261" t="s">
        <v>583</v>
      </c>
      <c r="F17" s="261" t="n">
        <f>B38</f>
        <v>10</v>
      </c>
    </row>
    <row r="18">
      <c r="A18" s="964" t="s">
        <v>584</v>
      </c>
      <c r="B18" s="761" t="n">
        <v>22</v>
      </c>
      <c r="C18" s="261" t="s">
        <v>585</v>
      </c>
    </row>
    <row r="19">
      <c r="A19" s="964" t="s">
        <v>586</v>
      </c>
      <c r="B19" s="761" t="n">
        <v>20</v>
      </c>
      <c r="C19" s="261" t="s">
        <v>109</v>
      </c>
    </row>
    <row r="20">
      <c r="A20" s="964" t="s">
        <v>587</v>
      </c>
      <c r="B20" s="761" t="n">
        <v>8</v>
      </c>
      <c r="C20" s="261" t="s">
        <v>585</v>
      </c>
    </row>
    <row r="21">
      <c r="A21" s="964" t="s">
        <v>588</v>
      </c>
      <c r="B21" s="761" t="n">
        <v>4</v>
      </c>
      <c r="C21" s="261" t="s">
        <v>51</v>
      </c>
    </row>
    <row r="22">
      <c r="A22" s="964" t="s">
        <v>589</v>
      </c>
      <c r="B22" s="761" t="n">
        <v>4</v>
      </c>
      <c r="C22" s="261" t="s">
        <v>109</v>
      </c>
    </row>
    <row r="23">
      <c r="A23" s="964" t="s">
        <v>590</v>
      </c>
      <c r="B23" s="761" t="n">
        <v>3</v>
      </c>
      <c r="C23" s="261" t="s">
        <v>591</v>
      </c>
    </row>
    <row r="24">
      <c r="A24" s="964" t="s">
        <v>592</v>
      </c>
      <c r="B24" s="761" t="n">
        <v>3</v>
      </c>
      <c r="C24" s="261" t="s">
        <v>593</v>
      </c>
    </row>
    <row r="25">
      <c r="A25" s="1324" t="s">
        <v>594</v>
      </c>
      <c r="B25" s="761" t="n">
        <v>3</v>
      </c>
      <c r="C25" s="261" t="s">
        <v>55</v>
      </c>
    </row>
    <row r="26">
      <c r="A26" s="964" t="s">
        <v>595</v>
      </c>
      <c r="B26" s="761" t="n">
        <v>4</v>
      </c>
      <c r="C26" s="261" t="s">
        <v>596</v>
      </c>
    </row>
    <row r="27">
      <c r="A27" s="578" t="s">
        <v>343</v>
      </c>
      <c r="B27" s="761" t="n">
        <v>44</v>
      </c>
    </row>
    <row r="28">
      <c r="A28" s="1317" t="s">
        <v>579</v>
      </c>
      <c r="B28" s="1318" t="n">
        <v>15</v>
      </c>
    </row>
    <row r="29">
      <c r="A29" s="964" t="s">
        <v>597</v>
      </c>
      <c r="B29" s="761" t="n">
        <v>14</v>
      </c>
    </row>
    <row r="30">
      <c r="A30" s="964" t="s">
        <v>598</v>
      </c>
      <c r="B30" s="761" t="n">
        <v>10</v>
      </c>
    </row>
    <row r="31">
      <c r="A31" s="964" t="s">
        <v>599</v>
      </c>
      <c r="B31" s="761" t="n">
        <v>2</v>
      </c>
    </row>
    <row r="32">
      <c r="A32" s="964" t="s">
        <v>600</v>
      </c>
      <c r="B32" s="761" t="n">
        <v>2</v>
      </c>
    </row>
    <row r="33">
      <c r="A33" s="964" t="s">
        <v>601</v>
      </c>
      <c r="B33" s="761" t="n">
        <v>1</v>
      </c>
    </row>
    <row r="34">
      <c r="A34" s="578" t="s">
        <v>602</v>
      </c>
      <c r="B34" s="761" t="n">
        <v>88</v>
      </c>
    </row>
    <row r="35">
      <c r="A35" s="1324" t="s">
        <v>603</v>
      </c>
      <c r="B35" s="761" t="n">
        <v>26</v>
      </c>
    </row>
    <row r="36">
      <c r="A36" s="964" t="s">
        <v>604</v>
      </c>
      <c r="B36" s="761" t="n">
        <v>25</v>
      </c>
    </row>
    <row r="37">
      <c r="A37" s="964" t="s">
        <v>581</v>
      </c>
      <c r="B37" s="761" t="n">
        <v>12</v>
      </c>
      <c r="C37" s="261" t="s">
        <v>605</v>
      </c>
      <c r="E37" s="261" t="s">
        <v>606</v>
      </c>
      <c r="F37" s="261" t="s">
        <v>607</v>
      </c>
    </row>
    <row r="38">
      <c r="A38" s="964" t="s">
        <v>583</v>
      </c>
      <c r="B38" s="761" t="n">
        <v>10</v>
      </c>
      <c r="C38" s="261" t="s">
        <v>605</v>
      </c>
      <c r="E38" s="261" t="s">
        <v>608</v>
      </c>
      <c r="F38" s="261" t="s">
        <v>609</v>
      </c>
    </row>
    <row r="39">
      <c r="A39" s="964" t="s">
        <v>610</v>
      </c>
      <c r="B39" s="761" t="n">
        <v>7</v>
      </c>
      <c r="C39" s="261" t="s">
        <v>596</v>
      </c>
      <c r="E39" s="261" t="s">
        <v>611</v>
      </c>
      <c r="F39" s="261" t="s">
        <v>612</v>
      </c>
    </row>
    <row r="40">
      <c r="A40" s="964" t="s">
        <v>613</v>
      </c>
      <c r="B40" s="761" t="n">
        <v>5</v>
      </c>
      <c r="C40" s="261" t="s">
        <v>109</v>
      </c>
      <c r="E40" s="261" t="s">
        <v>614</v>
      </c>
    </row>
    <row r="41">
      <c r="A41" s="964" t="s">
        <v>615</v>
      </c>
      <c r="B41" s="761" t="n">
        <v>2</v>
      </c>
      <c r="C41" s="261" t="s">
        <v>596</v>
      </c>
      <c r="E41" s="261" t="s">
        <v>616</v>
      </c>
    </row>
    <row r="42">
      <c r="A42" s="964" t="s">
        <v>617</v>
      </c>
      <c r="B42" s="761" t="n">
        <v>2</v>
      </c>
      <c r="C42" s="261" t="s">
        <v>585</v>
      </c>
      <c r="E42" s="1319" t="s">
        <v>618</v>
      </c>
    </row>
    <row r="43">
      <c r="A43" s="964" t="s">
        <v>619</v>
      </c>
      <c r="B43" s="761" t="n">
        <v>0</v>
      </c>
      <c r="E43" s="261" t="s">
        <v>620</v>
      </c>
    </row>
    <row r="44">
      <c r="A44" s="578" t="s">
        <v>621</v>
      </c>
      <c r="B44" s="761" t="n">
        <v>40</v>
      </c>
    </row>
    <row r="45">
      <c r="A45" s="1324" t="s">
        <v>622</v>
      </c>
      <c r="B45" s="1325" t="n">
        <v>21</v>
      </c>
    </row>
    <row r="46">
      <c r="A46" s="964" t="s">
        <v>623</v>
      </c>
      <c r="B46" s="761" t="n">
        <v>6</v>
      </c>
    </row>
    <row r="47">
      <c r="A47" s="1324" t="s">
        <v>624</v>
      </c>
      <c r="B47" s="1325" t="n">
        <v>4</v>
      </c>
    </row>
    <row r="48">
      <c r="A48" s="964" t="s">
        <v>625</v>
      </c>
      <c r="B48" s="761" t="n">
        <v>4</v>
      </c>
    </row>
    <row r="49">
      <c r="A49" s="1324" t="s">
        <v>626</v>
      </c>
      <c r="B49" s="1325" t="n">
        <v>3</v>
      </c>
    </row>
    <row r="50">
      <c r="A50" s="964" t="s">
        <v>627</v>
      </c>
      <c r="B50" s="761" t="n">
        <v>2</v>
      </c>
    </row>
  </sheetData>
  <mergeCells count="1">
    <mergeCell ref="E3:F3"/>
  </mergeCells>
  <pageMargins left="0.7" right="0.7" top="0.75" bottom="0.75" header="0.3" footer="0.3"/>
  <pageSetup orientation="portrait" horizontalDpi="300" verticalDpi="300"/>
  <drawing r:id="rId1"/>
  <legacyDrawing r:id="rIdvml"/>
  <tableParts count="1">
    <tablePart r:id="rId3"/>
  </tableParts>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L1" zoomScale="105" zoomScaleNormal="90" workbookViewId="0">
      <selection activeCell="T6" sqref="T6"/>
    </sheetView>
  </sheetViews>
  <sheetFormatPr defaultRowHeight="15.0" baseColWidth="10"/>
  <cols>
    <col min="1" max="1" width="6.453125" hidden="0" customWidth="1"/>
    <col min="2" max="2" width="8.1796875" hidden="0" customWidth="1"/>
    <col min="4" max="4" width="7.1796875" hidden="0" customWidth="1"/>
    <col min="5" max="5" width="8.81640625" hidden="0" customWidth="1"/>
    <col min="7" max="7" width="8.1796875" hidden="0" customWidth="1"/>
    <col min="8" max="8" width="7.1796875" hidden="0" customWidth="1"/>
    <col min="10" max="10" width="8.453125" hidden="0" customWidth="1"/>
    <col min="12" max="12" width="8.453125" hidden="0" customWidth="1"/>
    <col min="13" max="13" width="8.453125" hidden="0" customWidth="1"/>
    <col min="14" max="14" width="7.453125" hidden="0" customWidth="1"/>
    <col min="15" max="15" width="8.453125" hidden="0" customWidth="1"/>
    <col min="16" max="16" width="8.453125" hidden="0" customWidth="1"/>
    <col min="17" max="17" width="8.453125" hidden="0" customWidth="1"/>
    <col min="18" max="18" width="8.453125" hidden="0" customWidth="1"/>
    <col min="19" max="19" width="8.453125" hidden="0" customWidth="1"/>
    <col min="20" max="20" width="8.453125" hidden="0" customWidth="1"/>
    <col min="21" max="21" width="8.453125" hidden="0" customWidth="1"/>
    <col min="22" max="22" width="8.453125" hidden="0" customWidth="1"/>
    <col min="23" max="23" width="8.453125" hidden="0" customWidth="1"/>
    <col min="24" max="24" width="8.453125" hidden="0" customWidth="1"/>
    <col min="25" max="25" width="8.453125" hidden="0" customWidth="1"/>
    <col min="26" max="26" width="8.453125" hidden="0" customWidth="1"/>
    <col min="27" max="27" width="8.453125" hidden="0" customWidth="1"/>
    <col min="28" max="28" width="8.453125" hidden="0" customWidth="1"/>
    <col min="29" max="29" width="8.453125" hidden="0" customWidth="1"/>
    <col min="30" max="30" width="8.453125" hidden="0" customWidth="1"/>
    <col min="31" max="31" width="8.453125" hidden="0" customWidth="1"/>
    <col min="32" max="32" width="8.453125" hidden="0" customWidth="1"/>
    <col min="33" max="33" width="8.453125" hidden="0" customWidth="1"/>
    <col min="34" max="34" width="8.453125" hidden="0" customWidth="1"/>
    <col min="35" max="35" width="8.453125" hidden="0" customWidth="1"/>
    <col min="36" max="36" width="8.453125" hidden="0" customWidth="1"/>
    <col min="37" max="37" width="8.453125" hidden="0" customWidth="1"/>
    <col min="38" max="38" width="8.453125" hidden="0" customWidth="1"/>
    <col min="39" max="39" width="8.453125" hidden="0" customWidth="1"/>
    <col min="40" max="40" width="8.453125" hidden="0" customWidth="1"/>
    <col min="41" max="41" width="8.453125" hidden="0" customWidth="1"/>
    <col min="42" max="42" width="8.453125" hidden="0" customWidth="1"/>
    <col min="43" max="43" width="8.453125" hidden="0" customWidth="1"/>
    <col min="44" max="44" width="8.453125" hidden="0" customWidth="1"/>
    <col min="45" max="45" width="8.453125" hidden="0" customWidth="1"/>
    <col min="46" max="46" width="8.453125" hidden="0" customWidth="1"/>
    <col min="47" max="47" width="8.453125" hidden="0" customWidth="1"/>
    <col min="48" max="48" width="8.453125" hidden="0" customWidth="1"/>
    <col min="49" max="49" width="8.453125" hidden="0" customWidth="1"/>
    <col min="50" max="50" width="8.453125" hidden="0" customWidth="1"/>
    <col min="51" max="51" width="8.453125" hidden="0" customWidth="1"/>
    <col min="52" max="52" width="8.453125" hidden="0" customWidth="1"/>
    <col min="53" max="53" width="8.453125" hidden="0" customWidth="1"/>
    <col min="54" max="54" width="8.453125" hidden="0" customWidth="1"/>
    <col min="55" max="55" width="8.453125" hidden="0" customWidth="1"/>
    <col min="56" max="56" width="8.453125" hidden="0" customWidth="1"/>
    <col min="57" max="57" width="8.453125" hidden="0" customWidth="1"/>
    <col min="58" max="58" width="8.453125" hidden="0" customWidth="1"/>
    <col min="59" max="59" width="8.453125" hidden="0" customWidth="1"/>
    <col min="60" max="60" width="8.453125" hidden="0" customWidth="1"/>
    <col min="61" max="61" width="8.453125" hidden="0" customWidth="1"/>
    <col min="62" max="62" width="8.453125" hidden="0" customWidth="1"/>
  </cols>
  <sheetData>
    <row r="1">
      <c r="A1" s="63" t="s">
        <v>834</v>
      </c>
      <c r="I1" s="1374"/>
      <c r="J1" s="1374"/>
      <c r="K1" s="1374"/>
    </row>
    <row r="2" ht="13.4" customHeight="1">
      <c r="A2" s="1338"/>
      <c r="O2" s="1364" t="s">
        <v>799</v>
      </c>
      <c r="P2" s="1377" t="s">
        <v>628</v>
      </c>
      <c r="Q2" s="1377"/>
      <c r="R2" s="1377"/>
      <c r="S2" s="1377"/>
      <c r="T2" s="1367"/>
      <c r="U2" s="1367"/>
      <c r="V2" s="1367"/>
      <c r="W2" s="1367"/>
      <c r="X2" s="1367"/>
      <c r="Y2" s="1367" t="s">
        <v>629</v>
      </c>
      <c r="Z2" s="34"/>
      <c r="AA2" s="34"/>
      <c r="AB2" s="34"/>
      <c r="AC2" s="34"/>
      <c r="AD2" s="34"/>
      <c r="AE2" s="1367"/>
      <c r="AF2" s="1367"/>
      <c r="AG2" s="1375" t="s">
        <v>630</v>
      </c>
      <c r="AH2" s="34"/>
      <c r="AI2" s="34"/>
      <c r="AJ2" s="1368" t="s">
        <v>631</v>
      </c>
      <c r="AK2" s="1368"/>
      <c r="AL2" s="1368"/>
      <c r="AM2" s="1368"/>
      <c r="AN2" s="1368"/>
      <c r="AO2" s="1368"/>
      <c r="AP2" s="1368"/>
      <c r="AQ2" s="1368"/>
      <c r="AR2" s="1368"/>
      <c r="AS2" s="1368"/>
      <c r="AT2" s="1368"/>
      <c r="AU2" s="1376" t="s">
        <v>385</v>
      </c>
      <c r="AV2" s="1376"/>
      <c r="AW2" s="1376"/>
      <c r="AX2" s="1376"/>
      <c r="AY2" s="1376"/>
      <c r="AZ2" s="1376"/>
      <c r="BA2" s="1376"/>
      <c r="BB2" s="1349"/>
      <c r="BC2" s="1349"/>
      <c r="BD2" s="1349"/>
      <c r="BE2" s="1349"/>
      <c r="BF2" s="1349"/>
      <c r="BG2" s="1349"/>
      <c r="BH2" s="1349"/>
      <c r="BI2" s="1349"/>
      <c r="BJ2" s="1355" t="s">
        <v>632</v>
      </c>
    </row>
    <row r="3" ht="43.4" customHeight="1">
      <c r="A3" s="1339"/>
      <c r="B3" s="1339"/>
      <c r="C3" s="1339"/>
      <c r="D3" s="1339"/>
      <c r="E3" s="1339"/>
      <c r="F3" s="1339"/>
      <c r="G3" s="1339"/>
      <c r="H3" s="1339"/>
      <c r="I3" s="1339"/>
      <c r="J3" s="1339"/>
      <c r="K3" s="1339"/>
      <c r="L3" s="1339"/>
      <c r="M3" s="1339"/>
      <c r="N3" s="1339"/>
      <c r="O3" s="1365" t="s">
        <v>633</v>
      </c>
      <c r="P3" s="1348" t="s">
        <v>634</v>
      </c>
      <c r="Q3" s="1348" t="s">
        <v>635</v>
      </c>
      <c r="R3" s="1348" t="s">
        <v>636</v>
      </c>
      <c r="S3" s="1348" t="s">
        <v>637</v>
      </c>
      <c r="T3" s="1348" t="s">
        <v>638</v>
      </c>
      <c r="U3" s="1348" t="s">
        <v>639</v>
      </c>
      <c r="V3" s="1348" t="s">
        <v>640</v>
      </c>
      <c r="W3" s="1348" t="s">
        <v>641</v>
      </c>
      <c r="X3" s="1348" t="s">
        <v>642</v>
      </c>
      <c r="Y3" s="1348" t="s">
        <v>643</v>
      </c>
      <c r="Z3" s="1348"/>
      <c r="AA3" s="1348"/>
      <c r="AB3" s="1348"/>
      <c r="AC3" s="1348" t="s">
        <v>644</v>
      </c>
      <c r="AD3" s="1348" t="s">
        <v>645</v>
      </c>
      <c r="AE3" s="1348" t="s">
        <v>646</v>
      </c>
      <c r="AF3" s="1348" t="s">
        <v>647</v>
      </c>
      <c r="AG3" s="1348" t="s">
        <v>648</v>
      </c>
      <c r="AH3" s="1348" t="s">
        <v>649</v>
      </c>
      <c r="AI3" s="1348" t="s">
        <v>650</v>
      </c>
      <c r="AJ3" s="1348" t="s">
        <v>651</v>
      </c>
      <c r="AK3" s="1348" t="s">
        <v>652</v>
      </c>
      <c r="AL3" s="1348" t="s">
        <v>653</v>
      </c>
      <c r="AM3" s="1348" t="s">
        <v>654</v>
      </c>
      <c r="AN3" s="1348" t="s">
        <v>655</v>
      </c>
      <c r="AO3" s="1348" t="s">
        <v>656</v>
      </c>
      <c r="AP3" s="1348" t="s">
        <v>657</v>
      </c>
      <c r="AQ3" s="1361" t="s">
        <v>658</v>
      </c>
      <c r="AR3" s="1348" t="s">
        <v>659</v>
      </c>
      <c r="AS3" s="1348" t="s">
        <v>660</v>
      </c>
      <c r="AT3" s="1348" t="s">
        <v>661</v>
      </c>
      <c r="AU3" s="1348" t="s">
        <v>662</v>
      </c>
      <c r="AV3" s="1348" t="s">
        <v>663</v>
      </c>
      <c r="AW3" s="1348" t="s">
        <v>664</v>
      </c>
      <c r="AX3" s="1348" t="s">
        <v>665</v>
      </c>
      <c r="AY3" s="1348" t="s">
        <v>666</v>
      </c>
      <c r="AZ3" s="1348" t="s">
        <v>667</v>
      </c>
      <c r="BA3" s="1348" t="s">
        <v>644</v>
      </c>
      <c r="BB3" s="1356" t="s">
        <v>668</v>
      </c>
      <c r="BC3" s="1356" t="s">
        <v>669</v>
      </c>
      <c r="BD3" s="1356" t="s">
        <v>670</v>
      </c>
      <c r="BE3" s="1356" t="s">
        <v>671</v>
      </c>
      <c r="BF3" s="1356" t="s">
        <v>672</v>
      </c>
      <c r="BG3" s="1356" t="s">
        <v>673</v>
      </c>
      <c r="BH3" s="1356" t="s">
        <v>674</v>
      </c>
      <c r="BI3" s="1356" t="s">
        <v>675</v>
      </c>
      <c r="BJ3" s="1350" t="s">
        <v>676</v>
      </c>
    </row>
    <row r="4" ht="63" customHeight="1">
      <c r="A4" s="1359" t="s">
        <v>677</v>
      </c>
      <c r="B4" s="1338" t="s">
        <v>56</v>
      </c>
      <c r="C4" s="1338" t="s">
        <v>678</v>
      </c>
      <c r="D4" s="1338" t="s">
        <v>548</v>
      </c>
      <c r="E4" s="1338" t="s">
        <v>679</v>
      </c>
      <c r="F4" s="1338" t="s">
        <v>680</v>
      </c>
      <c r="G4" s="1338" t="s">
        <v>681</v>
      </c>
      <c r="H4" s="1338" t="s">
        <v>131</v>
      </c>
      <c r="I4" s="1345" t="s">
        <v>348</v>
      </c>
      <c r="J4" s="1345" t="s">
        <v>150</v>
      </c>
      <c r="K4" s="1345" t="s">
        <v>682</v>
      </c>
      <c r="L4" s="1343" t="s">
        <v>159</v>
      </c>
      <c r="M4" s="1338" t="s">
        <v>109</v>
      </c>
      <c r="N4" s="1338" t="s">
        <v>683</v>
      </c>
      <c r="O4" s="1366" t="s">
        <v>684</v>
      </c>
      <c r="P4" s="1356" t="s">
        <v>685</v>
      </c>
      <c r="Q4" s="1356" t="s">
        <v>686</v>
      </c>
      <c r="R4" s="1356" t="s">
        <v>687</v>
      </c>
      <c r="S4" s="1356" t="s">
        <v>688</v>
      </c>
      <c r="T4" s="1356" t="s">
        <v>689</v>
      </c>
      <c r="U4" s="1356" t="s">
        <v>690</v>
      </c>
      <c r="V4" s="1356" t="s">
        <v>691</v>
      </c>
      <c r="W4" s="1356" t="s">
        <v>692</v>
      </c>
      <c r="X4" s="1356" t="s">
        <v>693</v>
      </c>
      <c r="Y4" s="1356" t="s">
        <v>694</v>
      </c>
      <c r="Z4" s="1356" t="s">
        <v>695</v>
      </c>
      <c r="AA4" s="1356" t="s">
        <v>696</v>
      </c>
      <c r="AB4" s="1356" t="s">
        <v>697</v>
      </c>
      <c r="AC4" s="1356" t="s">
        <v>698</v>
      </c>
      <c r="AD4" s="1356" t="s">
        <v>699</v>
      </c>
      <c r="AE4" s="1356" t="s">
        <v>700</v>
      </c>
      <c r="AF4" s="1356" t="s">
        <v>701</v>
      </c>
      <c r="AG4" s="1356" t="s">
        <v>210</v>
      </c>
      <c r="AH4" s="1356" t="s">
        <v>211</v>
      </c>
      <c r="AI4" s="1356" t="s">
        <v>702</v>
      </c>
      <c r="AJ4" s="1356" t="s">
        <v>703</v>
      </c>
      <c r="AK4" s="1356" t="s">
        <v>704</v>
      </c>
      <c r="AL4" s="1356" t="s">
        <v>705</v>
      </c>
      <c r="AM4" s="1356" t="s">
        <v>706</v>
      </c>
      <c r="AN4" s="1356" t="s">
        <v>707</v>
      </c>
      <c r="AO4" s="1356" t="s">
        <v>708</v>
      </c>
      <c r="AP4" s="1356" t="s">
        <v>709</v>
      </c>
      <c r="AQ4" s="1357" t="s">
        <v>710</v>
      </c>
      <c r="AR4" s="1356" t="s">
        <v>711</v>
      </c>
      <c r="AS4" s="1356" t="s">
        <v>712</v>
      </c>
      <c r="AT4" s="1356" t="s">
        <v>713</v>
      </c>
      <c r="AU4" s="1356" t="s">
        <v>714</v>
      </c>
      <c r="AV4" s="1356" t="s">
        <v>715</v>
      </c>
      <c r="AW4" s="1356" t="s">
        <v>716</v>
      </c>
      <c r="AX4" s="1356" t="s">
        <v>717</v>
      </c>
      <c r="AY4" s="1356" t="s">
        <v>718</v>
      </c>
      <c r="AZ4" s="1356" t="s">
        <v>719</v>
      </c>
      <c r="BA4" s="1356"/>
      <c r="BB4" s="1356" t="s">
        <v>427</v>
      </c>
      <c r="BC4" s="1356" t="s">
        <v>720</v>
      </c>
      <c r="BD4" s="1356" t="s">
        <v>721</v>
      </c>
      <c r="BE4" s="1356" t="s">
        <v>722</v>
      </c>
      <c r="BF4" s="1356" t="s">
        <v>723</v>
      </c>
      <c r="BG4" s="1356" t="s">
        <v>724</v>
      </c>
      <c r="BH4" s="1356" t="s">
        <v>725</v>
      </c>
      <c r="BI4" s="1356" t="s">
        <v>726</v>
      </c>
      <c r="BJ4" s="1358" t="s">
        <v>727</v>
      </c>
    </row>
    <row r="5">
      <c r="A5" s="1340" t="n">
        <v>2021</v>
      </c>
      <c r="B5" s="1342" t="n">
        <f>Q5</f>
        <v>394.202</v>
      </c>
      <c r="C5" s="1342" t="n">
        <f>SUM(Y5:AB5)</f>
        <v>195.7</v>
      </c>
      <c r="D5" s="1342" t="n">
        <f>T5</f>
        <v>18.823</v>
      </c>
      <c r="E5" s="1342" t="n">
        <f>SUM(P5:S5)-B5</f>
        <v>0.77600000000001046</v>
      </c>
      <c r="F5" s="1342" t="n">
        <f>SUM(T5:AF5)-C5-L5-D5 - 28</f>
        <v>19.722000000000016</v>
      </c>
      <c r="G5" s="1342" t="n">
        <f>SUM(BB5:BI5)-BC5</f>
        <v>81.642999999999986</v>
      </c>
      <c r="H5" s="1342" t="n">
        <f>SUM(AG5:AI5)</f>
        <v>7.798</v>
      </c>
      <c r="I5" s="1342" t="n">
        <f>AJ5</f>
        <v>283.95749999999998</v>
      </c>
      <c r="J5" s="1342" t="n">
        <f>AL5</f>
        <v>12.347</v>
      </c>
      <c r="K5" s="1342" t="n">
        <f>SUM(AM5:AT5)</f>
        <v>29.628</v>
      </c>
      <c r="L5" s="1346" t="n">
        <f>103/4</f>
        <v>25.75</v>
      </c>
      <c r="M5" s="1342" t="n">
        <f t="shared" ref="M5:M16" si="0">SUM(AU5:BA5)</f>
        <v>31.939</v>
      </c>
      <c r="N5" s="1342" t="n">
        <f>AK5</f>
        <v>3.4</v>
      </c>
      <c r="O5" s="1369" t="n">
        <v>50</v>
      </c>
      <c r="P5" s="1363" t="n">
        <v>0.55000000000000004</v>
      </c>
      <c r="Q5" s="1189" t="n">
        <v>394.202</v>
      </c>
      <c r="R5" s="1371" t="n">
        <v>0.14599999999999999</v>
      </c>
      <c r="S5" s="1371" t="n">
        <v>0.08</v>
      </c>
      <c r="T5" s="1371" t="n">
        <v>18.823</v>
      </c>
      <c r="U5" s="1189" t="n">
        <v>19</v>
      </c>
      <c r="V5" s="1371" t="n">
        <v>11.481999999999999</v>
      </c>
      <c r="W5" s="833" t="n">
        <v>1.5580000000000001</v>
      </c>
      <c r="X5" s="833" t="n">
        <v>0.74</v>
      </c>
      <c r="Y5" s="1189" t="n">
        <v>0.2</v>
      </c>
      <c r="Z5" s="1189" t="n">
        <v>43.1</v>
      </c>
      <c r="AA5" s="1189" t="n">
        <v>33.9</v>
      </c>
      <c r="AB5" s="1189" t="n">
        <v>118.5</v>
      </c>
      <c r="AC5" s="1189" t="n">
        <v>28</v>
      </c>
      <c r="AD5" s="833" t="n">
        <v>-2.0379999999999998</v>
      </c>
      <c r="AE5" s="1189" t="n">
        <v>14.31</v>
      </c>
      <c r="AF5" s="1371" t="n">
        <v>0.42</v>
      </c>
      <c r="AG5" s="1371" t="n">
        <v>7.7279999999999998</v>
      </c>
      <c r="AH5" s="1189" t="n">
        <v>7.0000000000000007E-2</v>
      </c>
      <c r="AI5" s="1189" t="n">
        <v>0</v>
      </c>
      <c r="AJ5" s="1189" t="n">
        <v>283.95749999999998</v>
      </c>
      <c r="AK5" s="1362" t="n">
        <v>3.4</v>
      </c>
      <c r="AL5" s="1362" t="n">
        <v>12.347</v>
      </c>
      <c r="AM5" s="1372" t="n">
        <v>0.28599999999999998</v>
      </c>
      <c r="AN5" s="1362" t="n">
        <v>2</v>
      </c>
      <c r="AO5" s="1189" t="n">
        <v>0.81</v>
      </c>
      <c r="AP5" s="1362" t="n">
        <v>0.52100000000000002</v>
      </c>
      <c r="AQ5" s="1373" t="n">
        <v>10</v>
      </c>
      <c r="AR5" s="1362" t="n">
        <v>2.7</v>
      </c>
      <c r="AS5" s="1362" t="n">
        <v>0.751</v>
      </c>
      <c r="AT5" s="1189" t="n">
        <v>12.56</v>
      </c>
      <c r="AU5" s="1189" t="n">
        <v>0</v>
      </c>
      <c r="AV5" s="1362" t="n">
        <v>1.415</v>
      </c>
      <c r="AW5" s="1362" t="n">
        <v>10.51</v>
      </c>
      <c r="AX5" s="1362" t="n">
        <v>2.6</v>
      </c>
      <c r="AY5" s="1189" t="n">
        <v>-0.33</v>
      </c>
      <c r="AZ5" s="1362" t="n">
        <v>17.744</v>
      </c>
      <c r="BA5" s="1189" t="n">
        <v>0</v>
      </c>
      <c r="BB5" s="1362" t="n">
        <v>4.0999999999999996</v>
      </c>
      <c r="BC5" s="1362" t="n">
        <v>7.25</v>
      </c>
      <c r="BD5" s="1362" t="n">
        <v>48.4</v>
      </c>
      <c r="BE5" s="1371" t="n">
        <v>0.83</v>
      </c>
      <c r="BF5" s="833" t="n">
        <v>4.5110000000000001</v>
      </c>
      <c r="BG5" s="1189" t="n">
        <v>3.0739999999999998</v>
      </c>
      <c r="BH5" s="1327" t="n">
        <v>-0.28399999999999997</v>
      </c>
      <c r="BI5" s="1362" t="n">
        <v>21.012</v>
      </c>
      <c r="BJ5" s="1351" t="n">
        <v>1.1599999999999999</v>
      </c>
    </row>
    <row r="6">
      <c r="A6" s="1340" t="n">
        <v>2022</v>
      </c>
      <c r="B6" s="1342" t="n">
        <f t="shared" ref="B6:B15" si="1">Q6</f>
        <v>17.465</v>
      </c>
      <c r="C6" s="1342" t="n">
        <f t="shared" ref="C6:C15" si="2">SUM(Y6:AB6)</f>
        <v>10.1</v>
      </c>
      <c r="D6" s="1342" t="n">
        <f t="shared" ref="D6:D15" si="3">T6</f>
        <v>2.5950000000000002</v>
      </c>
      <c r="E6" s="1342" t="n">
        <f t="shared" ref="E6:E15" si="4">SUM(P6:S6)-B6</f>
        <v>19.719000000000005</v>
      </c>
      <c r="F6" s="1342" t="n">
        <f>SUM(T6:AF6)-C6-L6-D6</f>
        <v>52.756999999999998</v>
      </c>
      <c r="G6" s="1342" t="n">
        <f t="shared" ref="G6:G16" si="5">SUM(BB6:BI6)-BC6</f>
        <v>110.24799999999999</v>
      </c>
      <c r="H6" s="1342" t="n">
        <f t="shared" ref="H6:H15" si="6">SUM(AG6:AI6)</f>
        <v>7.9489999999999998</v>
      </c>
      <c r="I6" s="1342" t="n">
        <f t="shared" ref="I6:I15" si="7">AJ6</f>
        <v>77.092500000000001</v>
      </c>
      <c r="J6" s="1342" t="n">
        <f t="shared" ref="J6:J15" si="8">AL6</f>
        <v>46.79</v>
      </c>
      <c r="K6" s="1342" t="n">
        <f t="shared" ref="K6:K16" si="9">SUM(AM6:AT6)</f>
        <v>35.671000000000006</v>
      </c>
      <c r="L6" s="1346" t="n">
        <v>0</v>
      </c>
      <c r="M6" s="1342" t="n">
        <f t="shared" si="0"/>
        <v>56.412999999999997</v>
      </c>
      <c r="N6" s="1342" t="n">
        <f t="shared" ref="N6:N15" si="10">AK6</f>
        <v>5.0999999999999996</v>
      </c>
      <c r="O6" s="1369" t="n">
        <v>55</v>
      </c>
      <c r="P6" s="1363" t="n">
        <v>15.61</v>
      </c>
      <c r="Q6" s="1189" t="n">
        <v>17.465</v>
      </c>
      <c r="R6" s="1371" t="n">
        <v>0.317</v>
      </c>
      <c r="S6" s="1371" t="n">
        <v>3.7919999999999998</v>
      </c>
      <c r="T6" s="1189" t="n">
        <v>2.5950000000000002</v>
      </c>
      <c r="U6" s="1362" t="n">
        <v>14.5</v>
      </c>
      <c r="V6" s="1189" t="n">
        <v>25.070999999999998</v>
      </c>
      <c r="W6" s="833" t="n">
        <v>1.952</v>
      </c>
      <c r="X6" s="833" t="n">
        <v>0.61399999999999999</v>
      </c>
      <c r="Y6" s="1362" t="n">
        <v>0</v>
      </c>
      <c r="Z6" s="1362" t="n">
        <v>2.2999999999999998</v>
      </c>
      <c r="AA6" s="1362" t="n">
        <v>1.6</v>
      </c>
      <c r="AB6" s="1362" t="n">
        <v>6.2</v>
      </c>
      <c r="AC6" s="1189" t="n">
        <v>0</v>
      </c>
      <c r="AD6" s="1189" t="n">
        <v>1.31</v>
      </c>
      <c r="AE6" s="1189" t="n">
        <v>8.61</v>
      </c>
      <c r="AF6" s="1189" t="n">
        <v>0.7</v>
      </c>
      <c r="AG6" s="1371" t="n">
        <v>7.782</v>
      </c>
      <c r="AH6" s="1189" t="n">
        <v>0.12</v>
      </c>
      <c r="AI6" s="1189" t="n">
        <v>4.7E-2</v>
      </c>
      <c r="AJ6" s="1189" t="n">
        <v>77.092500000000001</v>
      </c>
      <c r="AK6" s="1362" t="n">
        <v>5.0999999999999996</v>
      </c>
      <c r="AL6" s="1362" t="n">
        <v>46.79</v>
      </c>
      <c r="AM6" s="1327" t="n">
        <v>0.30499999999999999</v>
      </c>
      <c r="AN6" s="1362" t="n">
        <v>4.3</v>
      </c>
      <c r="AO6" s="833" t="n">
        <v>1.1000000000000001</v>
      </c>
      <c r="AP6" s="1362" t="n">
        <v>1.575</v>
      </c>
      <c r="AQ6" s="1373" t="n">
        <v>10</v>
      </c>
      <c r="AR6" s="1362" t="n">
        <v>4.5</v>
      </c>
      <c r="AS6" s="1362" t="n">
        <v>1.9810000000000001</v>
      </c>
      <c r="AT6" s="1189" t="n">
        <v>11.91</v>
      </c>
      <c r="AU6" s="1189" t="n">
        <v>0</v>
      </c>
      <c r="AV6" s="1362" t="n">
        <v>3.927</v>
      </c>
      <c r="AW6" s="1362" t="n">
        <v>4.2880000000000003</v>
      </c>
      <c r="AX6" s="1362" t="n">
        <v>3.7</v>
      </c>
      <c r="AY6" s="1189" t="n">
        <v>-1.34</v>
      </c>
      <c r="AZ6" s="1362" t="n">
        <v>45.838000000000001</v>
      </c>
      <c r="BA6" s="1189" t="n">
        <v>0</v>
      </c>
      <c r="BB6" s="1362" t="n">
        <v>11.3</v>
      </c>
      <c r="BC6" s="1362" t="n">
        <v>0</v>
      </c>
      <c r="BD6" s="1362" t="n">
        <v>1.1000000000000001</v>
      </c>
      <c r="BE6" s="1371" t="n">
        <v>1.75</v>
      </c>
      <c r="BF6" s="833" t="n">
        <v>1.7330000000000001</v>
      </c>
      <c r="BG6" s="833" t="n">
        <v>7.1440000000000001</v>
      </c>
      <c r="BH6" s="1328" t="n">
        <v>81.608999999999995</v>
      </c>
      <c r="BI6" s="1362" t="n">
        <v>5.6120000000000001</v>
      </c>
      <c r="BJ6" s="1351" t="n">
        <v>4.2</v>
      </c>
    </row>
    <row r="7">
      <c r="A7" s="1340" t="n">
        <v>2023</v>
      </c>
      <c r="B7" s="1342" t="n">
        <f t="shared" si="1"/>
        <v>0.48599999999999999</v>
      </c>
      <c r="C7" s="1342" t="n">
        <f t="shared" si="2"/>
        <v>0</v>
      </c>
      <c r="D7" s="1342" t="n">
        <f t="shared" si="3"/>
        <v>0.93700000000000006</v>
      </c>
      <c r="E7" s="1342" t="n">
        <f t="shared" si="4"/>
        <v>1.4159999999999999</v>
      </c>
      <c r="F7" s="1342" t="n">
        <f t="shared" ref="F7:F15" si="11">SUM(T7:AF7)-C7-L7-D7</f>
        <v>12</v>
      </c>
      <c r="G7" s="1342" t="n">
        <f t="shared" si="5"/>
        <v>12.726000000000001</v>
      </c>
      <c r="H7" s="1342" t="n">
        <f t="shared" si="6"/>
        <v>4.7519999999999998</v>
      </c>
      <c r="I7" s="1342" t="n">
        <f t="shared" si="7"/>
        <v>1</v>
      </c>
      <c r="J7" s="1342" t="n">
        <f t="shared" si="8"/>
        <v>38.595999999999997</v>
      </c>
      <c r="K7" s="1342" t="n">
        <f t="shared" si="9"/>
        <v>24.216000000000001</v>
      </c>
      <c r="L7" s="1346" t="n">
        <v>0</v>
      </c>
      <c r="M7" s="1342" t="n">
        <f t="shared" si="0"/>
        <v>15.652999999999999</v>
      </c>
      <c r="N7" s="1342" t="n">
        <f t="shared" si="10"/>
        <v>0</v>
      </c>
      <c r="O7" s="1369" t="n">
        <v>0.7</v>
      </c>
      <c r="P7" s="1363" t="n">
        <v>0.96</v>
      </c>
      <c r="Q7" s="1189" t="n">
        <v>0.48599999999999999</v>
      </c>
      <c r="R7" s="1371" t="n">
        <v>0.45600000000000002</v>
      </c>
      <c r="S7" s="1189" t="n">
        <v>0</v>
      </c>
      <c r="T7" s="1329" t="n">
        <v>0.93700000000000006</v>
      </c>
      <c r="U7" s="1362" t="n">
        <v>3</v>
      </c>
      <c r="V7" s="1371" t="n">
        <v>7.891</v>
      </c>
      <c r="W7" s="833" t="n">
        <v>0.61699999999999999</v>
      </c>
      <c r="X7" s="833" t="n">
        <v>8.4000000000000005E-2</v>
      </c>
      <c r="Y7" s="1362" t="n">
        <v>0</v>
      </c>
      <c r="Z7" s="1362" t="n">
        <v>0</v>
      </c>
      <c r="AA7" s="1362" t="n">
        <v>0</v>
      </c>
      <c r="AB7" s="1362" t="n">
        <v>0</v>
      </c>
      <c r="AC7" s="1189" t="n">
        <v>0</v>
      </c>
      <c r="AD7" s="1189" t="n">
        <v>0.318</v>
      </c>
      <c r="AE7" s="1371" t="n">
        <v>-0.11000000000000001</v>
      </c>
      <c r="AF7" s="1189" t="n">
        <v>0.2</v>
      </c>
      <c r="AG7" s="1371" t="n">
        <v>4.6749999999999998</v>
      </c>
      <c r="AH7" s="1189" t="n">
        <v>0.06</v>
      </c>
      <c r="AI7" s="1189" t="n">
        <v>1.7000000000000001E-2</v>
      </c>
      <c r="AJ7" s="1189" t="n">
        <v>1</v>
      </c>
      <c r="AK7" s="1362" t="n">
        <v>0</v>
      </c>
      <c r="AL7" s="1362" t="n">
        <v>38.595999999999997</v>
      </c>
      <c r="AM7" s="1189" t="n">
        <v>0.14899999999999999</v>
      </c>
      <c r="AN7" s="1362" t="n">
        <v>1.2</v>
      </c>
      <c r="AO7" s="833" t="n">
        <v>0.53</v>
      </c>
      <c r="AP7" s="1362" t="n">
        <v>0.38100000000000001</v>
      </c>
      <c r="AQ7" s="1373" t="n">
        <v>8</v>
      </c>
      <c r="AR7" s="1362" t="n">
        <v>4.5</v>
      </c>
      <c r="AS7" s="1362" t="n">
        <v>0.76600000000000001</v>
      </c>
      <c r="AT7" s="1189" t="n">
        <v>8.69</v>
      </c>
      <c r="AU7" s="1189" t="n">
        <v>0</v>
      </c>
      <c r="AV7" s="1362" t="n">
        <v>1.93</v>
      </c>
      <c r="AW7" s="1362" t="n">
        <v>1.4379999999999999</v>
      </c>
      <c r="AX7" s="1362" t="n">
        <v>2.6</v>
      </c>
      <c r="AY7" s="833" t="n">
        <v>-2.48</v>
      </c>
      <c r="AZ7" s="1362" t="n">
        <v>12.164999999999999</v>
      </c>
      <c r="BA7" s="833" t="n">
        <v>0</v>
      </c>
      <c r="BB7" s="1362" t="n">
        <v>8.4</v>
      </c>
      <c r="BC7" s="1362" t="n">
        <v>0</v>
      </c>
      <c r="BD7" s="1362" t="n">
        <v>0.3</v>
      </c>
      <c r="BE7" s="1371" t="n">
        <v>1.8</v>
      </c>
      <c r="BF7" s="833" t="n">
        <v>0</v>
      </c>
      <c r="BG7" s="833" t="n">
        <v>0</v>
      </c>
      <c r="BH7" s="1327" t="n">
        <v>1.3759999999999999</v>
      </c>
      <c r="BI7" s="1362" t="n">
        <v>0.85</v>
      </c>
      <c r="BJ7" s="1351" t="n">
        <v>2.7</v>
      </c>
    </row>
    <row r="8">
      <c r="A8" s="1340" t="n">
        <v>2024</v>
      </c>
      <c r="B8" s="1342" t="n">
        <f t="shared" si="1"/>
        <v>0</v>
      </c>
      <c r="C8" s="1342" t="n">
        <f t="shared" si="2"/>
        <v>0</v>
      </c>
      <c r="D8" s="1342" t="n">
        <f t="shared" si="3"/>
        <v>0.16</v>
      </c>
      <c r="E8" s="1342" t="n">
        <f t="shared" si="4"/>
        <v>1.4790000000000001</v>
      </c>
      <c r="F8" s="1342" t="n">
        <f t="shared" si="11"/>
        <v>4.2219999999999995</v>
      </c>
      <c r="G8" s="1342" t="n">
        <f t="shared" si="5"/>
        <v>1.365</v>
      </c>
      <c r="H8" s="1342" t="n">
        <f t="shared" si="6"/>
        <v>4.637999999999999</v>
      </c>
      <c r="I8" s="1342" t="n">
        <f t="shared" si="7"/>
        <v>0</v>
      </c>
      <c r="J8" s="1342" t="n">
        <f t="shared" si="8"/>
        <v>31.911000000000001</v>
      </c>
      <c r="K8" s="1342" t="n">
        <f t="shared" si="9"/>
        <v>9.6430000000000007</v>
      </c>
      <c r="L8" s="1346" t="n">
        <v>0</v>
      </c>
      <c r="M8" s="1342" t="n">
        <f t="shared" si="0"/>
        <v>3.9320000000000004</v>
      </c>
      <c r="N8" s="1342" t="n">
        <f t="shared" si="10"/>
        <v>0</v>
      </c>
      <c r="O8" s="1369" t="n">
        <v>0.7</v>
      </c>
      <c r="P8" s="1363" t="n">
        <v>0.96</v>
      </c>
      <c r="Q8" s="1362" t="n">
        <v>0</v>
      </c>
      <c r="R8" s="1371" t="n">
        <v>0.51900000000000002</v>
      </c>
      <c r="S8" s="1189" t="n">
        <v>0</v>
      </c>
      <c r="T8" s="1330" t="n">
        <v>0.16</v>
      </c>
      <c r="U8" s="1362" t="n">
        <v>2.8</v>
      </c>
      <c r="V8" s="1189" t="n">
        <v>0.504</v>
      </c>
      <c r="W8" s="833" t="n">
        <v>0.47199999999999998</v>
      </c>
      <c r="X8" s="833" t="n">
        <v>2E-3</v>
      </c>
      <c r="Y8" s="1362" t="n">
        <v>0</v>
      </c>
      <c r="Z8" s="1362" t="n">
        <v>0</v>
      </c>
      <c r="AA8" s="1362" t="n">
        <v>0</v>
      </c>
      <c r="AB8" s="1362" t="n">
        <v>0</v>
      </c>
      <c r="AC8" s="1189" t="n">
        <v>0</v>
      </c>
      <c r="AD8" s="1189" t="n">
        <v>0.34399999999999997</v>
      </c>
      <c r="AE8" s="1371" t="n">
        <v>0</v>
      </c>
      <c r="AF8" s="1371" t="n">
        <v>0.1</v>
      </c>
      <c r="AG8" s="1371" t="n">
        <v>4.5739999999999998</v>
      </c>
      <c r="AH8" s="1189" t="n">
        <v>0.06</v>
      </c>
      <c r="AI8" s="1189" t="n">
        <v>4.0000000000000001E-3</v>
      </c>
      <c r="AJ8" s="1189" t="n">
        <v>0</v>
      </c>
      <c r="AK8" s="1362" t="n">
        <v>0</v>
      </c>
      <c r="AL8" s="1362" t="n">
        <v>31.911000000000001</v>
      </c>
      <c r="AM8" s="1189" t="n">
        <v>4.1000000000000002E-2</v>
      </c>
      <c r="AN8" s="1362" t="n">
        <v>0.4</v>
      </c>
      <c r="AO8" s="833" t="n">
        <v>0.41</v>
      </c>
      <c r="AP8" s="1362" t="n">
        <v>0.13100000000000001</v>
      </c>
      <c r="AQ8" s="1373" t="n">
        <v>0</v>
      </c>
      <c r="AR8" s="1362" t="n">
        <v>3</v>
      </c>
      <c r="AS8" s="1362" t="n">
        <v>0.30099999999999999</v>
      </c>
      <c r="AT8" s="833" t="n">
        <v>5.36</v>
      </c>
      <c r="AU8" s="1189" t="n">
        <v>0</v>
      </c>
      <c r="AV8" s="1362" t="n">
        <v>0.79600000000000004</v>
      </c>
      <c r="AW8" s="1362" t="n">
        <v>0.27500000000000002</v>
      </c>
      <c r="AX8" s="1362" t="n">
        <v>1</v>
      </c>
      <c r="AY8" s="833" t="n">
        <v>-2.6</v>
      </c>
      <c r="AZ8" s="1362" t="n">
        <v>4.4610000000000003</v>
      </c>
      <c r="BA8" s="833" t="n">
        <v>0</v>
      </c>
      <c r="BB8" s="1362" t="n">
        <v>0.2</v>
      </c>
      <c r="BC8" s="1362" t="n">
        <v>0</v>
      </c>
      <c r="BD8" s="1362" t="n">
        <v>0</v>
      </c>
      <c r="BE8" s="1371" t="n">
        <v>1.95</v>
      </c>
      <c r="BF8" s="833" t="n">
        <v>0</v>
      </c>
      <c r="BG8" s="833" t="n">
        <v>0</v>
      </c>
      <c r="BH8" s="1327" t="n">
        <v>-0.875</v>
      </c>
      <c r="BI8" s="1362" t="n">
        <v>0.09</v>
      </c>
      <c r="BJ8" s="1352" t="n">
        <v>0.87</v>
      </c>
    </row>
    <row r="9">
      <c r="A9" s="1340" t="n">
        <v>2025</v>
      </c>
      <c r="B9" s="1342" t="n">
        <f t="shared" si="1"/>
        <v>0</v>
      </c>
      <c r="C9" s="1342" t="n">
        <f t="shared" si="2"/>
        <v>0</v>
      </c>
      <c r="D9" s="1342" t="n">
        <f t="shared" si="3"/>
        <v>3.3000000000000002E-2</v>
      </c>
      <c r="E9" s="1342" t="n">
        <f t="shared" si="4"/>
        <v>1.63</v>
      </c>
      <c r="F9" s="1342" t="n">
        <f t="shared" si="11"/>
        <v>2.3719999999999999</v>
      </c>
      <c r="G9" s="1342" t="n">
        <f t="shared" si="5"/>
        <v>-0.90100000000000025</v>
      </c>
      <c r="H9" s="1342" t="n">
        <f t="shared" si="6"/>
        <v>1.8800000000000001</v>
      </c>
      <c r="I9" s="1342" t="n">
        <f t="shared" si="7"/>
        <v>0</v>
      </c>
      <c r="J9" s="1342" t="n">
        <f t="shared" si="8"/>
        <v>23.099</v>
      </c>
      <c r="K9" s="1342" t="n">
        <f t="shared" si="9"/>
        <v>4.5789999999999997</v>
      </c>
      <c r="L9" s="1346" t="n">
        <v>0</v>
      </c>
      <c r="M9" s="1342" t="n">
        <f t="shared" si="0"/>
        <v>-0.74299999999999988</v>
      </c>
      <c r="N9" s="1342" t="n">
        <f t="shared" si="10"/>
        <v>0</v>
      </c>
      <c r="O9" s="1369" t="n">
        <v>0.7</v>
      </c>
      <c r="P9" s="1363" t="n">
        <v>1.06</v>
      </c>
      <c r="Q9" s="1362" t="n">
        <v>0</v>
      </c>
      <c r="R9" s="1371" t="n">
        <v>0.56999999999999995</v>
      </c>
      <c r="S9" s="1189" t="n">
        <v>0</v>
      </c>
      <c r="T9" s="1331" t="n">
        <v>3.3000000000000002E-2</v>
      </c>
      <c r="U9" s="1362" t="n">
        <v>2</v>
      </c>
      <c r="V9" s="1331" t="n">
        <v>0</v>
      </c>
      <c r="W9" s="833" t="n">
        <v>0.21299999999999999</v>
      </c>
      <c r="X9" s="833" t="n">
        <v>2E-3</v>
      </c>
      <c r="Y9" s="1362" t="n">
        <v>0</v>
      </c>
      <c r="Z9" s="1362" t="n">
        <v>0</v>
      </c>
      <c r="AA9" s="1362" t="n">
        <v>0</v>
      </c>
      <c r="AB9" s="1362" t="n">
        <v>0</v>
      </c>
      <c r="AC9" s="1189" t="n">
        <v>0</v>
      </c>
      <c r="AD9" s="1189" t="n">
        <v>0.157</v>
      </c>
      <c r="AE9" s="1371" t="n">
        <v>0</v>
      </c>
      <c r="AF9" s="1371" t="n">
        <v>0</v>
      </c>
      <c r="AG9" s="1189" t="n">
        <v>1.81</v>
      </c>
      <c r="AH9" s="1189" t="n">
        <v>7.0000000000000007E-2</v>
      </c>
      <c r="AI9" s="1189" t="n">
        <v>0</v>
      </c>
      <c r="AJ9" s="1362" t="n">
        <v>0</v>
      </c>
      <c r="AK9" s="1362" t="n">
        <v>0</v>
      </c>
      <c r="AL9" s="1362" t="n">
        <v>23.099</v>
      </c>
      <c r="AM9" s="1189" t="n">
        <v>1.2999999999999999E-2</v>
      </c>
      <c r="AN9" s="1362" t="n">
        <v>0.3</v>
      </c>
      <c r="AO9" s="1360" t="n">
        <v>0.15</v>
      </c>
      <c r="AP9" s="1362" t="n">
        <v>0.112</v>
      </c>
      <c r="AQ9" s="1373" t="n">
        <v>0</v>
      </c>
      <c r="AR9" s="1362" t="n">
        <v>0.2</v>
      </c>
      <c r="AS9" s="1362" t="n">
        <v>7.3999999999999996E-2</v>
      </c>
      <c r="AT9" s="833" t="n">
        <v>3.73</v>
      </c>
      <c r="AU9" s="1189" t="n">
        <v>0</v>
      </c>
      <c r="AV9" s="1362" t="n">
        <v>5.3999999999999999E-2</v>
      </c>
      <c r="AW9" s="1362" t="n">
        <v>0.13100000000000001</v>
      </c>
      <c r="AX9" s="1362" t="n">
        <v>0</v>
      </c>
      <c r="AY9" s="833" t="n">
        <v>-2.71</v>
      </c>
      <c r="AZ9" s="1362" t="n">
        <v>1.782</v>
      </c>
      <c r="BA9" s="833" t="n">
        <v>0</v>
      </c>
      <c r="BB9" s="1362" t="n">
        <v>0</v>
      </c>
      <c r="BC9" s="1362" t="n">
        <v>0</v>
      </c>
      <c r="BD9" s="1362" t="n">
        <v>0</v>
      </c>
      <c r="BE9" s="1371" t="n">
        <v>1.43</v>
      </c>
      <c r="BF9" s="833" t="n">
        <v>0</v>
      </c>
      <c r="BG9" s="833" t="n">
        <v>0</v>
      </c>
      <c r="BH9" s="1327" t="n">
        <v>-2.3410000000000002</v>
      </c>
      <c r="BI9" s="1362" t="n">
        <v>0.01</v>
      </c>
      <c r="BJ9" s="1352" t="n">
        <v>0.33</v>
      </c>
    </row>
    <row r="10">
      <c r="A10" s="1340" t="n">
        <v>2026</v>
      </c>
      <c r="B10" s="1342" t="n">
        <f t="shared" si="1"/>
        <v>0</v>
      </c>
      <c r="C10" s="1342" t="n">
        <f t="shared" si="2"/>
        <v>0</v>
      </c>
      <c r="D10" s="1342" t="n">
        <f t="shared" si="3"/>
        <v>3.2000000000000001E-2</v>
      </c>
      <c r="E10" s="1342" t="n">
        <f t="shared" si="4"/>
        <v>1.671</v>
      </c>
      <c r="F10" s="1342" t="n">
        <f t="shared" si="11"/>
        <v>0.49</v>
      </c>
      <c r="G10" s="1342" t="n">
        <f t="shared" si="5"/>
        <v>-2.1500000000000004</v>
      </c>
      <c r="H10" s="1342" t="n">
        <f t="shared" si="6"/>
        <v>1.446</v>
      </c>
      <c r="I10" s="1342" t="n">
        <f t="shared" si="7"/>
        <v>0</v>
      </c>
      <c r="J10" s="1342" t="n">
        <f t="shared" si="8"/>
        <v>10.766999999999999</v>
      </c>
      <c r="K10" s="1342" t="n">
        <f t="shared" si="9"/>
        <v>2.9130000000000003</v>
      </c>
      <c r="L10" s="1346"/>
      <c r="M10" s="1342" t="n">
        <f t="shared" si="0"/>
        <v>-21.606000000000002</v>
      </c>
      <c r="N10" s="1342" t="n">
        <f t="shared" si="10"/>
        <v>0</v>
      </c>
      <c r="O10" s="1369" t="n">
        <v>0.7</v>
      </c>
      <c r="P10" s="1363" t="n">
        <v>1.07</v>
      </c>
      <c r="Q10" s="1362" t="n">
        <v>0</v>
      </c>
      <c r="R10" s="1371" t="n">
        <v>0.60099999999999998</v>
      </c>
      <c r="S10" s="1189" t="n">
        <v>0</v>
      </c>
      <c r="T10" s="1327" t="n">
        <v>3.2000000000000001E-2</v>
      </c>
      <c r="U10" s="1362" t="n">
        <v>0.3</v>
      </c>
      <c r="V10" s="1371" t="n">
        <v>0</v>
      </c>
      <c r="W10" s="833" t="n">
        <v>0.188</v>
      </c>
      <c r="X10" s="833" t="n">
        <v>2E-3</v>
      </c>
      <c r="Y10" s="1362" t="n">
        <v>0</v>
      </c>
      <c r="Z10" s="1362" t="n">
        <v>0</v>
      </c>
      <c r="AA10" s="1362" t="n">
        <v>0</v>
      </c>
      <c r="AB10" s="1362" t="n">
        <v>0</v>
      </c>
      <c r="AC10" s="1189" t="n">
        <v>0</v>
      </c>
      <c r="AD10" s="1189" t="n">
        <v>0</v>
      </c>
      <c r="AE10" s="1189" t="n">
        <v>0</v>
      </c>
      <c r="AF10" s="1371" t="n">
        <v>0</v>
      </c>
      <c r="AG10" s="1189" t="n">
        <v>1.3759999999999999</v>
      </c>
      <c r="AH10" s="1189" t="n">
        <v>7.0000000000000007E-2</v>
      </c>
      <c r="AI10" s="1189" t="n">
        <v>0</v>
      </c>
      <c r="AJ10" s="1332" t="n">
        <v>0</v>
      </c>
      <c r="AK10" s="1362" t="n">
        <v>0</v>
      </c>
      <c r="AL10" s="1362" t="n">
        <v>10.766999999999999</v>
      </c>
      <c r="AM10" s="1189" t="n">
        <v>3.0000000000000001E-3</v>
      </c>
      <c r="AN10" s="1362" t="n">
        <v>0.2</v>
      </c>
      <c r="AO10" s="1360" t="n">
        <v>0.1</v>
      </c>
      <c r="AP10" s="1362" t="n">
        <v>0.05</v>
      </c>
      <c r="AQ10" s="1373" t="n">
        <v>0</v>
      </c>
      <c r="AR10" s="1362" t="n">
        <v>0</v>
      </c>
      <c r="AS10" s="1362" t="n">
        <v>0</v>
      </c>
      <c r="AT10" s="833" t="n">
        <v>2.56</v>
      </c>
      <c r="AU10" s="1189" t="n">
        <v>0</v>
      </c>
      <c r="AV10" s="1362" t="n">
        <v>3.7999999999999999E-2</v>
      </c>
      <c r="AW10" s="1362" t="n">
        <v>2.5999999999999999E-2</v>
      </c>
      <c r="AX10" s="1362" t="n">
        <v>0</v>
      </c>
      <c r="AY10" s="833" t="n">
        <v>-2.6700000000000004</v>
      </c>
      <c r="AZ10" s="1362" t="n">
        <v>0</v>
      </c>
      <c r="BA10" s="833" t="n">
        <v>-19</v>
      </c>
      <c r="BB10" s="1362" t="n">
        <v>0</v>
      </c>
      <c r="BC10" s="1362" t="n">
        <v>0</v>
      </c>
      <c r="BD10" s="1362" t="n">
        <v>0</v>
      </c>
      <c r="BE10" s="833" t="n">
        <v>0.88</v>
      </c>
      <c r="BF10" s="833" t="n">
        <v>0</v>
      </c>
      <c r="BG10" s="833" t="n">
        <v>0</v>
      </c>
      <c r="BH10" s="1189" t="n">
        <v>-2.8200000000000003</v>
      </c>
      <c r="BI10" s="1362" t="n">
        <v>-0.21</v>
      </c>
      <c r="BJ10" s="1352" t="n">
        <v>0.17</v>
      </c>
    </row>
    <row r="11">
      <c r="A11" s="1340" t="n">
        <v>2027</v>
      </c>
      <c r="B11" s="1342" t="n">
        <f t="shared" si="1"/>
        <v>0</v>
      </c>
      <c r="C11" s="1342" t="n">
        <f t="shared" si="2"/>
        <v>0</v>
      </c>
      <c r="D11" s="1342" t="n">
        <f t="shared" si="3"/>
        <v>3.2000000000000001E-2</v>
      </c>
      <c r="E11" s="1342" t="n">
        <f t="shared" si="4"/>
        <v>1.7130000000000001</v>
      </c>
      <c r="F11" s="1342" t="n">
        <f t="shared" si="11"/>
        <v>0</v>
      </c>
      <c r="G11" s="1342" t="n">
        <f t="shared" si="5"/>
        <v>-4.8169999999999993</v>
      </c>
      <c r="H11" s="1342" t="n">
        <f t="shared" si="6"/>
        <v>0.65699999999999992</v>
      </c>
      <c r="I11" s="1342" t="n">
        <f t="shared" si="7"/>
        <v>0</v>
      </c>
      <c r="J11" s="1342" t="n">
        <f t="shared" si="8"/>
        <v>4.0789999999999997</v>
      </c>
      <c r="K11" s="1342" t="n">
        <f t="shared" si="9"/>
        <v>2.46</v>
      </c>
      <c r="L11" s="1346"/>
      <c r="M11" s="1342" t="n">
        <f t="shared" si="0"/>
        <v>-14.713000000000001</v>
      </c>
      <c r="N11" s="1342" t="n">
        <f t="shared" si="10"/>
        <v>0</v>
      </c>
      <c r="O11" s="1369" t="n">
        <v>0.3</v>
      </c>
      <c r="P11" s="1363" t="n">
        <v>1.08</v>
      </c>
      <c r="Q11" s="1362" t="n">
        <v>0</v>
      </c>
      <c r="R11" s="1371" t="n">
        <v>0.63300000000000001</v>
      </c>
      <c r="S11" s="1330" t="n">
        <v>0</v>
      </c>
      <c r="T11" s="1362" t="n">
        <v>3.2000000000000001E-2</v>
      </c>
      <c r="U11" s="1362" t="n">
        <v>0</v>
      </c>
      <c r="V11" s="1189" t="n">
        <v>0</v>
      </c>
      <c r="W11" s="833" t="n">
        <v>0</v>
      </c>
      <c r="X11" s="833" t="n">
        <v>0</v>
      </c>
      <c r="Y11" s="1362" t="n">
        <v>0</v>
      </c>
      <c r="Z11" s="1362" t="n">
        <v>0</v>
      </c>
      <c r="AA11" s="1362" t="n">
        <v>0</v>
      </c>
      <c r="AB11" s="1362" t="n">
        <v>0</v>
      </c>
      <c r="AC11" s="1189" t="n">
        <v>0</v>
      </c>
      <c r="AD11" s="1371" t="n">
        <v>0</v>
      </c>
      <c r="AE11" s="1189" t="n">
        <v>0</v>
      </c>
      <c r="AF11" s="1371" t="n">
        <v>0</v>
      </c>
      <c r="AG11" s="1189" t="n">
        <v>0.57699999999999996</v>
      </c>
      <c r="AH11" s="1189" t="n">
        <v>0.08</v>
      </c>
      <c r="AI11" s="1189" t="n">
        <v>0</v>
      </c>
      <c r="AJ11" s="1189" t="n">
        <v>0</v>
      </c>
      <c r="AK11" s="1362" t="n">
        <v>0</v>
      </c>
      <c r="AL11" s="1362" t="n">
        <v>4.0789999999999997</v>
      </c>
      <c r="AM11" s="1362" t="n">
        <v>0</v>
      </c>
      <c r="AN11" s="1362" t="n">
        <v>0.1</v>
      </c>
      <c r="AO11" s="1360" t="n">
        <v>0.1</v>
      </c>
      <c r="AP11" s="1362" t="n">
        <v>0.03</v>
      </c>
      <c r="AQ11" s="1373" t="n">
        <v>0</v>
      </c>
      <c r="AR11" s="1362" t="n">
        <v>0</v>
      </c>
      <c r="AS11" s="1362" t="n">
        <v>0</v>
      </c>
      <c r="AT11" s="1360" t="n">
        <v>2.23</v>
      </c>
      <c r="AU11" s="1189" t="n">
        <v>0</v>
      </c>
      <c r="AV11" s="1362" t="n">
        <v>1.7000000000000001E-2</v>
      </c>
      <c r="AW11" s="1362" t="n">
        <v>0</v>
      </c>
      <c r="AX11" s="1362" t="n">
        <v>0</v>
      </c>
      <c r="AY11" s="833" t="n">
        <v>-2.73</v>
      </c>
      <c r="AZ11" s="1362" t="n">
        <v>0</v>
      </c>
      <c r="BA11" s="833" t="n">
        <v>-12</v>
      </c>
      <c r="BB11" s="1362" t="n">
        <v>0</v>
      </c>
      <c r="BC11" s="1362" t="n">
        <v>0</v>
      </c>
      <c r="BD11" s="1362" t="n">
        <v>0</v>
      </c>
      <c r="BE11" s="833" t="n">
        <v>0.28000000000000003</v>
      </c>
      <c r="BF11" s="833" t="n">
        <v>0</v>
      </c>
      <c r="BG11" s="833" t="n">
        <v>0</v>
      </c>
      <c r="BH11" s="1331" t="n">
        <v>-5.0069999999999997</v>
      </c>
      <c r="BI11" s="1362" t="n">
        <v>-0.09</v>
      </c>
      <c r="BJ11" s="1353" t="n">
        <v>0.06</v>
      </c>
    </row>
    <row r="12">
      <c r="A12" s="1340" t="n">
        <v>2028</v>
      </c>
      <c r="B12" s="1342" t="n">
        <f t="shared" si="1"/>
        <v>0</v>
      </c>
      <c r="C12" s="1342" t="n">
        <f t="shared" si="2"/>
        <v>0</v>
      </c>
      <c r="D12" s="1342" t="n">
        <f t="shared" si="3"/>
        <v>3.3000000000000002E-2</v>
      </c>
      <c r="E12" s="1342" t="n">
        <f t="shared" si="4"/>
        <v>1.7130000000000001</v>
      </c>
      <c r="F12" s="1342" t="n">
        <f t="shared" si="11"/>
        <v>0</v>
      </c>
      <c r="G12" s="1342" t="n">
        <f t="shared" si="5"/>
        <v>-5.0590000000000002</v>
      </c>
      <c r="H12" s="1342" t="n">
        <f t="shared" si="6"/>
        <v>-1.071</v>
      </c>
      <c r="I12" s="1342" t="n">
        <f t="shared" si="7"/>
        <v>0</v>
      </c>
      <c r="J12" s="1342" t="n">
        <f t="shared" si="8"/>
        <v>1.635</v>
      </c>
      <c r="K12" s="1342" t="n">
        <f t="shared" si="9"/>
        <v>1.81</v>
      </c>
      <c r="L12" s="1346"/>
      <c r="M12" s="1342" t="n">
        <f t="shared" si="0"/>
        <v>-2.7690000000000001</v>
      </c>
      <c r="N12" s="1342" t="n">
        <f t="shared" si="10"/>
        <v>0</v>
      </c>
      <c r="O12" s="1369" t="n">
        <v>0.3</v>
      </c>
      <c r="P12" s="1363" t="n">
        <v>1.08</v>
      </c>
      <c r="Q12" s="1362" t="n">
        <v>0</v>
      </c>
      <c r="R12" s="1371" t="n">
        <v>0.63300000000000001</v>
      </c>
      <c r="S12" s="1330" t="n">
        <v>0</v>
      </c>
      <c r="T12" s="1333" t="n">
        <v>3.3000000000000002E-2</v>
      </c>
      <c r="U12" s="1362" t="n">
        <v>0</v>
      </c>
      <c r="V12" s="1189" t="n">
        <v>0</v>
      </c>
      <c r="W12" s="833" t="n">
        <v>0</v>
      </c>
      <c r="X12" s="833" t="n">
        <v>0</v>
      </c>
      <c r="Y12" s="1362" t="n">
        <v>0</v>
      </c>
      <c r="Z12" s="1362" t="n">
        <v>0</v>
      </c>
      <c r="AA12" s="1362" t="n">
        <v>0</v>
      </c>
      <c r="AB12" s="1362" t="n">
        <v>0</v>
      </c>
      <c r="AC12" s="1189" t="n">
        <v>0</v>
      </c>
      <c r="AD12" s="1189" t="n">
        <v>0</v>
      </c>
      <c r="AE12" s="1189" t="n">
        <v>0</v>
      </c>
      <c r="AF12" s="1189" t="n">
        <v>0</v>
      </c>
      <c r="AG12" s="1189" t="n">
        <v>-1.151</v>
      </c>
      <c r="AH12" s="1189" t="n">
        <v>0.08</v>
      </c>
      <c r="AI12" s="1189" t="n">
        <v>0</v>
      </c>
      <c r="AJ12" s="1189" t="n">
        <v>0</v>
      </c>
      <c r="AK12" s="1362" t="n">
        <v>0</v>
      </c>
      <c r="AL12" s="1362" t="n">
        <v>1.635</v>
      </c>
      <c r="AM12" s="1362" t="n">
        <v>0</v>
      </c>
      <c r="AN12" s="1362" t="n">
        <v>0.1</v>
      </c>
      <c r="AO12" s="833" t="n">
        <v>0</v>
      </c>
      <c r="AP12" s="1362" t="n">
        <v>0</v>
      </c>
      <c r="AQ12" s="1373" t="n">
        <v>0</v>
      </c>
      <c r="AR12" s="1362" t="n">
        <v>0</v>
      </c>
      <c r="AS12" s="1362" t="n">
        <v>0</v>
      </c>
      <c r="AT12" s="1360" t="n">
        <v>1.71</v>
      </c>
      <c r="AU12" s="1189" t="n">
        <v>0</v>
      </c>
      <c r="AV12" s="1362" t="n">
        <v>1E-3</v>
      </c>
      <c r="AW12" s="1362" t="n">
        <v>0</v>
      </c>
      <c r="AX12" s="1362" t="n">
        <v>0</v>
      </c>
      <c r="AY12" s="833" t="n">
        <v>-2.77</v>
      </c>
      <c r="AZ12" s="1362" t="n">
        <v>0</v>
      </c>
      <c r="BA12" s="833" t="n">
        <v>0</v>
      </c>
      <c r="BB12" s="1362" t="n">
        <v>0</v>
      </c>
      <c r="BC12" s="1362" t="n">
        <v>0</v>
      </c>
      <c r="BD12" s="1362" t="n">
        <v>0</v>
      </c>
      <c r="BE12" s="833" t="n">
        <v>0.1</v>
      </c>
      <c r="BF12" s="833" t="n">
        <v>0</v>
      </c>
      <c r="BG12" s="833" t="n">
        <v>0</v>
      </c>
      <c r="BH12" s="1331" t="n">
        <v>-5.069</v>
      </c>
      <c r="BI12" s="1362" t="n">
        <v>-0.09</v>
      </c>
      <c r="BJ12" s="1353" t="n">
        <v>0.03</v>
      </c>
    </row>
    <row r="13">
      <c r="A13" s="1340" t="n">
        <v>2029</v>
      </c>
      <c r="B13" s="1342" t="n">
        <f t="shared" si="1"/>
        <v>0</v>
      </c>
      <c r="C13" s="1342" t="n">
        <f t="shared" si="2"/>
        <v>0</v>
      </c>
      <c r="D13" s="1342" t="n">
        <f t="shared" si="3"/>
        <v>3.3000000000000002E-2</v>
      </c>
      <c r="E13" s="1342" t="n">
        <f t="shared" si="4"/>
        <v>1.7130000000000001</v>
      </c>
      <c r="F13" s="1342" t="n">
        <f t="shared" si="11"/>
        <v>0</v>
      </c>
      <c r="G13" s="1342" t="n">
        <f t="shared" si="5"/>
        <v>-5.218</v>
      </c>
      <c r="H13" s="1342" t="n">
        <f t="shared" si="6"/>
        <v>-1.964</v>
      </c>
      <c r="I13" s="1342" t="n">
        <f t="shared" si="7"/>
        <v>0</v>
      </c>
      <c r="J13" s="1342" t="n">
        <f t="shared" si="8"/>
        <v>-1.7000000000000001E-2</v>
      </c>
      <c r="K13" s="1342" t="n">
        <f t="shared" si="9"/>
        <v>1</v>
      </c>
      <c r="L13" s="1346"/>
      <c r="M13" s="1342" t="n">
        <f t="shared" si="0"/>
        <v>-2.75</v>
      </c>
      <c r="N13" s="1342" t="n">
        <f t="shared" si="10"/>
        <v>0</v>
      </c>
      <c r="O13" s="1369" t="n">
        <v>0.3</v>
      </c>
      <c r="P13" s="1363" t="n">
        <v>1.08</v>
      </c>
      <c r="Q13" s="1362" t="n">
        <v>0</v>
      </c>
      <c r="R13" s="1371" t="n">
        <v>0.63300000000000001</v>
      </c>
      <c r="S13" s="1330" t="n">
        <v>0</v>
      </c>
      <c r="T13" s="1189" t="n">
        <v>3.3000000000000002E-2</v>
      </c>
      <c r="U13" s="1362" t="n">
        <v>0</v>
      </c>
      <c r="V13" s="1189" t="n">
        <v>0</v>
      </c>
      <c r="W13" s="833" t="n">
        <v>0</v>
      </c>
      <c r="X13" s="833" t="n">
        <v>0</v>
      </c>
      <c r="Y13" s="1362" t="n">
        <v>0</v>
      </c>
      <c r="Z13" s="1362" t="n">
        <v>0</v>
      </c>
      <c r="AA13" s="1362" t="n">
        <v>0</v>
      </c>
      <c r="AB13" s="1362" t="n">
        <v>0</v>
      </c>
      <c r="AC13" s="1189" t="n">
        <v>0</v>
      </c>
      <c r="AD13" s="1189" t="n">
        <v>0</v>
      </c>
      <c r="AE13" s="1189" t="n">
        <v>0</v>
      </c>
      <c r="AF13" s="1189" t="n">
        <v>0</v>
      </c>
      <c r="AG13" s="1362" t="n">
        <v>-2.044</v>
      </c>
      <c r="AH13" s="1189" t="n">
        <v>0.08</v>
      </c>
      <c r="AI13" s="1189" t="n">
        <v>0</v>
      </c>
      <c r="AJ13" s="1334" t="n">
        <v>0</v>
      </c>
      <c r="AK13" s="1362" t="n">
        <v>0</v>
      </c>
      <c r="AL13" s="1362" t="n">
        <v>-1.7000000000000001E-2</v>
      </c>
      <c r="AM13" s="1362" t="n">
        <v>0</v>
      </c>
      <c r="AN13" s="1362" t="n">
        <v>0</v>
      </c>
      <c r="AO13" s="833" t="n">
        <v>0</v>
      </c>
      <c r="AP13" s="1362" t="n">
        <v>0</v>
      </c>
      <c r="AQ13" s="1373" t="n">
        <v>0</v>
      </c>
      <c r="AR13" s="1362" t="n">
        <v>0</v>
      </c>
      <c r="AS13" s="1362" t="n">
        <v>0</v>
      </c>
      <c r="AT13" s="1360" t="n">
        <v>1</v>
      </c>
      <c r="AU13" s="1189" t="n">
        <v>0</v>
      </c>
      <c r="AV13" s="1362" t="n">
        <v>0</v>
      </c>
      <c r="AW13" s="1362" t="n">
        <v>0</v>
      </c>
      <c r="AX13" s="1362" t="n">
        <v>0</v>
      </c>
      <c r="AY13" s="833" t="n">
        <v>-2.75</v>
      </c>
      <c r="AZ13" s="1362" t="n">
        <v>0</v>
      </c>
      <c r="BA13" s="833" t="n">
        <v>0</v>
      </c>
      <c r="BB13" s="1362" t="n">
        <v>0</v>
      </c>
      <c r="BC13" s="1362" t="n">
        <v>0</v>
      </c>
      <c r="BD13" s="1362" t="n">
        <v>0</v>
      </c>
      <c r="BE13" s="833" t="n">
        <v>0</v>
      </c>
      <c r="BF13" s="1335" t="n">
        <v>0</v>
      </c>
      <c r="BG13" s="833" t="n">
        <v>0</v>
      </c>
      <c r="BH13" s="1331" t="n">
        <v>-5.1180000000000003</v>
      </c>
      <c r="BI13" s="1362" t="n">
        <v>-0.1</v>
      </c>
      <c r="BJ13" s="1353" t="n">
        <v>0.01</v>
      </c>
    </row>
    <row r="14">
      <c r="A14" s="1340" t="n">
        <v>2030</v>
      </c>
      <c r="B14" s="1342" t="n">
        <f t="shared" si="1"/>
        <v>0</v>
      </c>
      <c r="C14" s="1342" t="n">
        <f t="shared" si="2"/>
        <v>0</v>
      </c>
      <c r="D14" s="1342" t="n">
        <f t="shared" si="3"/>
        <v>3.3000000000000002E-2</v>
      </c>
      <c r="E14" s="1342" t="n">
        <f t="shared" si="4"/>
        <v>1.8130000000000002</v>
      </c>
      <c r="F14" s="1342" t="n">
        <f t="shared" si="11"/>
        <v>0</v>
      </c>
      <c r="G14" s="1342" t="n">
        <f t="shared" si="5"/>
        <v>-5.9420000000000002</v>
      </c>
      <c r="H14" s="1342" t="n">
        <f t="shared" si="6"/>
        <v>-2.0210000000000004</v>
      </c>
      <c r="I14" s="1342" t="n">
        <f t="shared" si="7"/>
        <v>0</v>
      </c>
      <c r="J14" s="1342" t="n">
        <f t="shared" si="8"/>
        <v>-1.9E-2</v>
      </c>
      <c r="K14" s="1342" t="n">
        <f t="shared" si="9"/>
        <v>0.8</v>
      </c>
      <c r="L14" s="1346"/>
      <c r="M14" s="1342" t="n">
        <f t="shared" si="0"/>
        <v>-8.1189999999999998</v>
      </c>
      <c r="N14" s="1342" t="n">
        <f t="shared" si="10"/>
        <v>0</v>
      </c>
      <c r="O14" s="1369" t="n">
        <v>0.3</v>
      </c>
      <c r="P14" s="1363" t="n">
        <v>1.1800000000000002</v>
      </c>
      <c r="Q14" s="1362" t="n">
        <v>0</v>
      </c>
      <c r="R14" s="1371" t="n">
        <v>0.63300000000000001</v>
      </c>
      <c r="S14" s="1330" t="n">
        <v>0</v>
      </c>
      <c r="T14" s="1189" t="n">
        <v>3.3000000000000002E-2</v>
      </c>
      <c r="U14" s="1362" t="n">
        <v>0</v>
      </c>
      <c r="V14" s="1189" t="n">
        <v>0</v>
      </c>
      <c r="W14" s="833" t="n">
        <v>0</v>
      </c>
      <c r="X14" s="833" t="n">
        <v>0</v>
      </c>
      <c r="Y14" s="1362" t="n">
        <v>0</v>
      </c>
      <c r="Z14" s="1362" t="n">
        <v>0</v>
      </c>
      <c r="AA14" s="1362" t="n">
        <v>0</v>
      </c>
      <c r="AB14" s="1362" t="n">
        <v>0</v>
      </c>
      <c r="AC14" s="1189" t="n">
        <v>0</v>
      </c>
      <c r="AD14" s="1371" t="n">
        <v>0</v>
      </c>
      <c r="AE14" s="1362" t="n">
        <v>0</v>
      </c>
      <c r="AF14" s="1189" t="n">
        <v>0</v>
      </c>
      <c r="AG14" s="1189" t="n">
        <v>-2.1110000000000002</v>
      </c>
      <c r="AH14" s="1189" t="n">
        <v>0.09</v>
      </c>
      <c r="AI14" s="1189" t="n">
        <v>0</v>
      </c>
      <c r="AJ14" s="1336" t="n">
        <v>0</v>
      </c>
      <c r="AK14" s="1362" t="n">
        <v>0</v>
      </c>
      <c r="AL14" s="1362" t="n">
        <v>-1.9E-2</v>
      </c>
      <c r="AM14" s="1362" t="n">
        <v>0</v>
      </c>
      <c r="AN14" s="1362" t="n">
        <v>0</v>
      </c>
      <c r="AO14" s="833" t="n">
        <v>0</v>
      </c>
      <c r="AP14" s="1362" t="n">
        <v>0</v>
      </c>
      <c r="AQ14" s="1373" t="n">
        <v>0</v>
      </c>
      <c r="AR14" s="1362" t="n">
        <v>0</v>
      </c>
      <c r="AS14" s="1362" t="n">
        <v>0</v>
      </c>
      <c r="AT14" s="833" t="n">
        <v>0.8</v>
      </c>
      <c r="AU14" s="1189" t="n">
        <v>-5.4089999999999998</v>
      </c>
      <c r="AV14" s="1362" t="n">
        <v>0</v>
      </c>
      <c r="AW14" s="1362" t="n">
        <v>0</v>
      </c>
      <c r="AX14" s="1362" t="n">
        <v>0</v>
      </c>
      <c r="AY14" s="833" t="n">
        <v>-2.71</v>
      </c>
      <c r="AZ14" s="1362" t="n">
        <v>0</v>
      </c>
      <c r="BA14" s="833" t="n">
        <v>0</v>
      </c>
      <c r="BB14" s="1362" t="n">
        <v>0</v>
      </c>
      <c r="BC14" s="1362" t="n">
        <v>0</v>
      </c>
      <c r="BD14" s="1362" t="n">
        <v>0</v>
      </c>
      <c r="BE14" s="1362" t="n">
        <v>0</v>
      </c>
      <c r="BF14" s="833" t="n">
        <v>0</v>
      </c>
      <c r="BG14" s="833" t="n">
        <v>0</v>
      </c>
      <c r="BH14" s="1189" t="n">
        <v>-5.8319999999999999</v>
      </c>
      <c r="BI14" s="1362" t="n">
        <v>-0.11</v>
      </c>
      <c r="BJ14" s="1352" t="n">
        <v>0.01</v>
      </c>
    </row>
    <row r="15" ht="17.25" customHeight="1">
      <c r="A15" s="1340" t="n">
        <v>2031</v>
      </c>
      <c r="B15" s="1342" t="n">
        <f t="shared" si="1"/>
        <v>0</v>
      </c>
      <c r="C15" s="1342" t="n">
        <f t="shared" si="2"/>
        <v>0</v>
      </c>
      <c r="D15" s="1342" t="n">
        <f t="shared" si="3"/>
        <v>0</v>
      </c>
      <c r="E15" s="1342" t="n">
        <f t="shared" si="4"/>
        <v>1.8230000000000002</v>
      </c>
      <c r="F15" s="1342" t="n">
        <f t="shared" si="11"/>
        <v>0</v>
      </c>
      <c r="G15" s="1342" t="n">
        <f t="shared" si="5"/>
        <v>-7.7250000000000005</v>
      </c>
      <c r="H15" s="1342" t="n">
        <f t="shared" si="6"/>
        <v>-2.4630000000000001</v>
      </c>
      <c r="I15" s="1342" t="n">
        <f t="shared" si="7"/>
        <v>0</v>
      </c>
      <c r="J15" s="1342" t="n">
        <f t="shared" si="8"/>
        <v>-1.9E-2</v>
      </c>
      <c r="K15" s="1342" t="n">
        <f t="shared" si="9"/>
        <v>0</v>
      </c>
      <c r="L15" s="1346"/>
      <c r="M15" s="1342" t="n">
        <f t="shared" si="0"/>
        <v>-3.0390000000000001</v>
      </c>
      <c r="N15" s="1342" t="n">
        <f t="shared" si="10"/>
        <v>0</v>
      </c>
      <c r="O15" s="1369" t="n">
        <v>0.3</v>
      </c>
      <c r="P15" s="1363" t="n">
        <v>1.1900000000000002</v>
      </c>
      <c r="Q15" s="1362" t="n">
        <v>0</v>
      </c>
      <c r="R15" s="1371" t="n">
        <v>0.63300000000000001</v>
      </c>
      <c r="S15" s="1330" t="n">
        <v>0</v>
      </c>
      <c r="T15" s="833" t="n">
        <v>0</v>
      </c>
      <c r="U15" s="1362" t="n">
        <v>0</v>
      </c>
      <c r="V15" s="1362" t="n">
        <v>0</v>
      </c>
      <c r="W15" s="833" t="n">
        <v>0</v>
      </c>
      <c r="X15" s="833" t="n">
        <v>0</v>
      </c>
      <c r="Y15" s="1362" t="n">
        <v>0</v>
      </c>
      <c r="Z15" s="1362" t="n">
        <v>0</v>
      </c>
      <c r="AA15" s="1362" t="n">
        <v>0</v>
      </c>
      <c r="AB15" s="1362" t="n">
        <v>0</v>
      </c>
      <c r="AC15" s="1189" t="n">
        <v>0</v>
      </c>
      <c r="AD15" s="1362" t="n">
        <v>0</v>
      </c>
      <c r="AE15" s="1189" t="n">
        <v>0</v>
      </c>
      <c r="AF15" s="1189" t="n">
        <v>0</v>
      </c>
      <c r="AG15" s="1189" t="n">
        <v>-2.5529999999999999</v>
      </c>
      <c r="AH15" s="1189" t="n">
        <v>0.09</v>
      </c>
      <c r="AI15" s="1189" t="n">
        <v>0</v>
      </c>
      <c r="AJ15" s="1337" t="n">
        <v>0</v>
      </c>
      <c r="AK15" s="1362" t="n">
        <v>0</v>
      </c>
      <c r="AL15" s="1362" t="n">
        <v>-1.9E-2</v>
      </c>
      <c r="AM15" s="1362" t="n">
        <v>0</v>
      </c>
      <c r="AN15" s="1362" t="n">
        <v>0</v>
      </c>
      <c r="AO15" s="833" t="n">
        <v>0</v>
      </c>
      <c r="AP15" s="1362" t="n">
        <v>0</v>
      </c>
      <c r="AQ15" s="1373" t="n">
        <v>0</v>
      </c>
      <c r="AR15" s="1362" t="n">
        <v>0</v>
      </c>
      <c r="AS15" s="1362" t="n">
        <v>0</v>
      </c>
      <c r="AT15" s="833" t="n">
        <v>0</v>
      </c>
      <c r="AU15" s="1189" t="n">
        <v>-0.26900000000000002</v>
      </c>
      <c r="AV15" s="1362" t="n">
        <v>0</v>
      </c>
      <c r="AW15" s="1362" t="n">
        <v>0</v>
      </c>
      <c r="AX15" s="1362" t="n">
        <v>0</v>
      </c>
      <c r="AY15" s="833" t="n">
        <v>-2.77</v>
      </c>
      <c r="AZ15" s="1362" t="n">
        <v>0</v>
      </c>
      <c r="BA15" s="833" t="n">
        <v>0</v>
      </c>
      <c r="BB15" s="1362" t="n">
        <v>0</v>
      </c>
      <c r="BC15" s="1362" t="n">
        <v>0</v>
      </c>
      <c r="BD15" s="1362" t="n">
        <v>0</v>
      </c>
      <c r="BE15" s="1362" t="n">
        <v>0</v>
      </c>
      <c r="BF15" s="833" t="n">
        <v>0</v>
      </c>
      <c r="BG15" s="833" t="n">
        <v>0</v>
      </c>
      <c r="BH15" s="1189" t="n">
        <v>-5.4350000000000005</v>
      </c>
      <c r="BI15" s="1362" t="n">
        <v>-2.29</v>
      </c>
      <c r="BJ15" s="1352" t="n">
        <v>0</v>
      </c>
    </row>
    <row r="16">
      <c r="A16" s="1341" t="s">
        <v>312</v>
      </c>
      <c r="B16" s="1341" t="n">
        <f>SUM(B5:B15)</f>
        <v>412.15299999999996</v>
      </c>
      <c r="C16" s="1341" t="n">
        <f>SUM(C5:C15)</f>
        <v>205.79999999999998</v>
      </c>
      <c r="D16" s="1341" t="n">
        <f>SUM(D5:D15)</f>
        <v>22.711000000000006</v>
      </c>
      <c r="E16" s="1341" t="n">
        <f t="shared" ref="E16:H16" si="12">SUM(E5:E15)</f>
        <v>35.466000000000015</v>
      </c>
      <c r="F16" s="1341" t="n">
        <f t="shared" si="12"/>
        <v>91.563000000000002</v>
      </c>
      <c r="G16" s="1342" t="n">
        <f t="shared" si="5"/>
        <v>174.17</v>
      </c>
      <c r="H16" s="1341" t="n">
        <f t="shared" si="12"/>
        <v>21.600999999999996</v>
      </c>
      <c r="I16" s="1346" t="n">
        <f t="shared" ref="I16" si="13">SUM(I5:I15)</f>
        <v>362.04999999999995</v>
      </c>
      <c r="J16" s="1346" t="n">
        <f t="shared" ref="J16" si="14">SUM(J5:J15)</f>
        <v>169.16899999999998</v>
      </c>
      <c r="K16" s="1342" t="n">
        <f t="shared" si="9"/>
        <v>112.72</v>
      </c>
      <c r="L16" s="1346" t="n">
        <f>SUM(L5:L15)</f>
        <v>25.75</v>
      </c>
      <c r="M16" s="1342" t="n">
        <f t="shared" si="0"/>
        <v>85.197999999999993</v>
      </c>
      <c r="N16" s="1342" t="n">
        <f>AK16</f>
        <v>8.5</v>
      </c>
      <c r="O16" s="1370" t="n">
        <f t="shared" ref="O16:BI16" si="15">SUM(O5:O15)</f>
        <v>109.3</v>
      </c>
      <c r="P16" s="1362" t="n">
        <f t="shared" si="15"/>
        <v>25.819999999999997</v>
      </c>
      <c r="Q16" s="1362" t="n">
        <f t="shared" si="15"/>
        <v>412.15299999999996</v>
      </c>
      <c r="R16" s="1362" t="n">
        <f t="shared" si="15"/>
        <v>5.774</v>
      </c>
      <c r="S16" s="1362" t="n">
        <f t="shared" si="15"/>
        <v>3.8719999999999999</v>
      </c>
      <c r="T16" s="1362" t="n">
        <f t="shared" si="15"/>
        <v>22.711000000000006</v>
      </c>
      <c r="U16" s="1362" t="n">
        <f t="shared" si="15"/>
        <v>41.599999999999994</v>
      </c>
      <c r="V16" s="1362" t="n">
        <f t="shared" si="15"/>
        <v>44.947999999999993</v>
      </c>
      <c r="W16" s="1362" t="n">
        <f t="shared" si="15"/>
        <v>5</v>
      </c>
      <c r="X16" s="1362" t="n">
        <f t="shared" si="15"/>
        <v>1.4440000000000002</v>
      </c>
      <c r="Y16" s="1362" t="n">
        <f t="shared" si="15"/>
        <v>0.2</v>
      </c>
      <c r="Z16" s="1362" t="n">
        <f t="shared" si="15"/>
        <v>45.4</v>
      </c>
      <c r="AA16" s="1362" t="n">
        <f t="shared" si="15"/>
        <v>35.5</v>
      </c>
      <c r="AB16" s="1362" t="n">
        <f t="shared" si="15"/>
        <v>124.7</v>
      </c>
      <c r="AC16" s="1362" t="n">
        <f t="shared" si="15"/>
        <v>28</v>
      </c>
      <c r="AD16" s="1362" t="n">
        <f t="shared" si="15"/>
        <v>9.100000000000022E-2</v>
      </c>
      <c r="AE16" s="1362" t="n">
        <f t="shared" si="15"/>
        <v>22.810000000000002</v>
      </c>
      <c r="AF16" s="1362" t="n">
        <f t="shared" si="15"/>
        <v>1.42</v>
      </c>
      <c r="AG16" s="1362" t="n">
        <f t="shared" si="15"/>
        <v>20.662999999999997</v>
      </c>
      <c r="AH16" s="1362" t="n">
        <f t="shared" si="15"/>
        <v>0.86999999999999988</v>
      </c>
      <c r="AI16" s="1362" t="n">
        <f t="shared" si="15"/>
        <v>6.8000000000000005E-2</v>
      </c>
      <c r="AJ16" s="1362" t="n">
        <f t="shared" si="15"/>
        <v>362.04999999999995</v>
      </c>
      <c r="AK16" s="1362" t="n">
        <f t="shared" ref="AK16:AO16" si="16">SUM(AK5:AK15)</f>
        <v>8.5</v>
      </c>
      <c r="AL16" s="1362" t="n">
        <f t="shared" si="16"/>
        <v>169.16899999999998</v>
      </c>
      <c r="AM16" s="1344" t="n">
        <f t="shared" si="16"/>
        <v>0.79700000000000004</v>
      </c>
      <c r="AN16" s="1362" t="n">
        <f t="shared" si="16"/>
        <v>8.6</v>
      </c>
      <c r="AO16" s="1362" t="n">
        <f t="shared" si="16"/>
        <v>3.2000000000000006</v>
      </c>
      <c r="AP16" s="1362" t="n">
        <f t="shared" si="15"/>
        <v>2.8000000000000003</v>
      </c>
      <c r="AQ16" s="1347" t="n">
        <f>SUM(AQ5:AQ15)</f>
        <v>28</v>
      </c>
      <c r="AR16" s="1362" t="n">
        <f>SUM(AR5:AR15)</f>
        <v>14.899999999999999</v>
      </c>
      <c r="AS16" s="1362" t="n">
        <f>SUM(AS5:AS15)</f>
        <v>3.8730000000000002</v>
      </c>
      <c r="AT16" s="1362" t="n">
        <f t="shared" ref="AT16" si="17">SUM(AT5:AT15)</f>
        <v>50.54999999999999</v>
      </c>
      <c r="AU16" s="1362" t="n">
        <f t="shared" si="15"/>
        <v>-5.6779999999999999</v>
      </c>
      <c r="AV16" s="1362" t="n">
        <f t="shared" si="15"/>
        <v>8.177999999999999</v>
      </c>
      <c r="AW16" s="1362" t="n">
        <f t="shared" si="15"/>
        <v>16.667999999999999</v>
      </c>
      <c r="AX16" s="1362" t="n">
        <f t="shared" si="15"/>
        <v>9.9</v>
      </c>
      <c r="AY16" s="1362" t="n">
        <f t="shared" si="15"/>
        <v>-25.860000000000003</v>
      </c>
      <c r="AZ16" s="1362" t="n">
        <f t="shared" si="15"/>
        <v>81.99</v>
      </c>
      <c r="BA16" s="1362" t="n">
        <v>0</v>
      </c>
      <c r="BB16" s="1362" t="n">
        <f t="shared" si="15"/>
        <v>24</v>
      </c>
      <c r="BC16" s="1362" t="n">
        <f t="shared" si="15"/>
        <v>7.25</v>
      </c>
      <c r="BD16" s="1362" t="n">
        <f t="shared" si="15"/>
        <v>49.8</v>
      </c>
      <c r="BE16" s="1362" t="n">
        <f t="shared" si="15"/>
        <v>9.02</v>
      </c>
      <c r="BF16" s="1362" t="n">
        <f t="shared" si="15"/>
        <v>6.2439999999999998</v>
      </c>
      <c r="BG16" s="1362" t="n">
        <f t="shared" si="15"/>
        <v>10.218</v>
      </c>
      <c r="BH16" s="1362" t="n">
        <f t="shared" si="15"/>
        <v>50.203999999999979</v>
      </c>
      <c r="BI16" s="1362" t="n">
        <f t="shared" si="15"/>
        <v>24.684000000000005</v>
      </c>
      <c r="BJ16" s="1354" t="n">
        <f>SUM(BJ5:BJ15)</f>
        <v>9.5399999999999991</v>
      </c>
    </row>
    <row r="17">
      <c r="R17" s="1371"/>
      <c r="S17" s="1371"/>
      <c r="W17" s="1371"/>
      <c r="X17" s="1371"/>
      <c r="AE17" s="1371"/>
      <c r="AF17" s="1371"/>
      <c r="AV17" s="1371"/>
      <c r="AW17" s="1371"/>
      <c r="AX17" s="1371"/>
      <c r="AY17" s="1371"/>
      <c r="AZ17" s="1371"/>
      <c r="BA17" s="1371"/>
      <c r="BC17" s="1371"/>
      <c r="BE17" s="1371"/>
      <c r="BF17" s="1371"/>
      <c r="BG17" s="1371"/>
    </row>
    <row r="18">
      <c r="R18" s="1371"/>
      <c r="S18" s="1371"/>
      <c r="W18" s="1371"/>
      <c r="X18" s="1371"/>
      <c r="AE18" s="1371"/>
      <c r="AF18" s="1371"/>
      <c r="AV18" s="1371"/>
      <c r="AW18" s="1371"/>
      <c r="AX18" s="1371"/>
      <c r="AY18" s="1371"/>
      <c r="AZ18" s="1371"/>
      <c r="BA18" s="1371"/>
      <c r="BC18" s="1371" t="s">
        <v>728</v>
      </c>
      <c r="BD18" s="1371" t="s">
        <v>728</v>
      </c>
      <c r="BE18" s="1371"/>
      <c r="BF18" s="1371" t="s">
        <v>728</v>
      </c>
      <c r="BG18" s="1371" t="s">
        <v>728</v>
      </c>
      <c r="BI18" s="1371" t="s">
        <v>728</v>
      </c>
    </row>
    <row r="19">
      <c r="B19" s="1095"/>
      <c r="C19" s="1095"/>
      <c r="D19" s="1095"/>
      <c r="E19" s="1095"/>
      <c r="F19" s="1095"/>
      <c r="H19" s="1095"/>
      <c r="I19" s="1095"/>
      <c r="J19" s="1095"/>
      <c r="K19" s="1095"/>
      <c r="M19" s="1095"/>
      <c r="N19" s="1095"/>
      <c r="R19" s="1371"/>
      <c r="S19" s="1371"/>
      <c r="W19" s="1371"/>
      <c r="X19" s="1371"/>
      <c r="AE19" s="1371"/>
      <c r="AF19" s="1371"/>
      <c r="AV19" s="1371"/>
      <c r="AW19" s="1371"/>
      <c r="AX19" s="1371"/>
      <c r="AY19" s="1371"/>
      <c r="AZ19" s="1371"/>
      <c r="BA19" s="1371"/>
      <c r="BC19" s="1371"/>
      <c r="BD19" t="s">
        <v>729</v>
      </c>
      <c r="BE19" s="1371"/>
      <c r="BF19" s="1371"/>
      <c r="BG19" s="1371"/>
    </row>
    <row r="20">
      <c r="R20" s="1371"/>
      <c r="S20" s="1371"/>
      <c r="W20" s="1371"/>
      <c r="X20" s="1371"/>
      <c r="AE20" s="1371"/>
      <c r="AF20" s="1371"/>
      <c r="AV20" s="1371"/>
      <c r="AW20" s="1371"/>
      <c r="AX20" s="1371"/>
      <c r="AY20" s="1371"/>
      <c r="AZ20" s="1371"/>
      <c r="BA20" s="1371"/>
      <c r="BC20" s="1371"/>
      <c r="BE20" s="1371"/>
      <c r="BF20" s="1371"/>
      <c r="BG20" s="1371"/>
    </row>
    <row r="21">
      <c r="R21" s="1371"/>
      <c r="S21" s="1371"/>
      <c r="W21" s="1371"/>
      <c r="X21" s="1371"/>
      <c r="AE21" s="1371"/>
      <c r="AF21" s="1371"/>
      <c r="AV21" s="1371"/>
      <c r="AW21" s="1371"/>
      <c r="AX21" s="1371"/>
      <c r="AY21" s="1371"/>
      <c r="AZ21" s="1371"/>
      <c r="BA21" s="1371"/>
      <c r="BC21" s="1371"/>
      <c r="BE21" s="1371"/>
      <c r="BF21" s="1371"/>
      <c r="BG21" s="1371"/>
    </row>
    <row r="22">
      <c r="B22" s="1095"/>
      <c r="R22" s="1371"/>
      <c r="S22" s="1371"/>
      <c r="W22" s="1371"/>
      <c r="X22" s="1371"/>
      <c r="AE22" s="1371"/>
      <c r="AF22" s="1371"/>
      <c r="AV22" s="1371"/>
      <c r="AW22" s="1371"/>
      <c r="AX22" s="1371"/>
      <c r="AY22" s="1371"/>
      <c r="AZ22" s="1371"/>
      <c r="BA22" s="1371"/>
      <c r="BC22" s="1371"/>
      <c r="BE22" s="1371"/>
      <c r="BF22" s="1371"/>
      <c r="BG22" s="1371"/>
    </row>
    <row r="23">
      <c r="B23" s="1095"/>
      <c r="R23" s="1371"/>
      <c r="S23" s="1371"/>
      <c r="W23" s="1371"/>
      <c r="X23" s="1371"/>
      <c r="AE23" s="1371"/>
      <c r="AF23" s="1371"/>
      <c r="AV23" s="1371"/>
      <c r="AW23" s="1371"/>
      <c r="AX23" s="1371"/>
      <c r="AY23" s="1371"/>
      <c r="AZ23" s="1371"/>
      <c r="BA23" s="1371"/>
      <c r="BC23" s="1371"/>
      <c r="BE23" s="1371"/>
      <c r="BF23" s="1371"/>
      <c r="BG23" s="1371"/>
    </row>
    <row r="24">
      <c r="B24" s="1095"/>
      <c r="R24" s="1371"/>
      <c r="S24" s="1371"/>
      <c r="W24" s="1371"/>
      <c r="X24" s="1371"/>
      <c r="AE24" s="1371"/>
      <c r="AF24" s="1371"/>
      <c r="AV24" s="1371"/>
      <c r="AW24" s="1371"/>
      <c r="AX24" s="1371"/>
      <c r="AY24" s="1371"/>
      <c r="AZ24" s="1371"/>
      <c r="BA24" s="1371"/>
      <c r="BC24" s="1371"/>
      <c r="BE24" s="1371"/>
      <c r="BF24" s="1371"/>
      <c r="BG24" s="1371"/>
    </row>
    <row r="25">
      <c r="B25" s="1095"/>
      <c r="R25" s="1371"/>
      <c r="S25" s="1371"/>
      <c r="W25" s="1371"/>
      <c r="X25" s="1371"/>
      <c r="AE25" s="1371"/>
      <c r="AF25" s="1371"/>
      <c r="AV25" s="1371"/>
      <c r="AW25" s="1371"/>
      <c r="AX25" s="1371"/>
      <c r="AY25" s="1371"/>
      <c r="AZ25" s="1371"/>
      <c r="BA25" s="1371"/>
      <c r="BC25" s="1371"/>
      <c r="BE25" s="1371"/>
      <c r="BF25" s="1371"/>
      <c r="BG25" s="1371"/>
    </row>
    <row r="26">
      <c r="B26" s="1095"/>
      <c r="R26" s="1371"/>
      <c r="S26" s="1371"/>
      <c r="W26" s="1371"/>
      <c r="X26" s="1371"/>
      <c r="AE26" s="1371"/>
      <c r="AF26" s="1371"/>
      <c r="AV26" s="1371"/>
      <c r="AW26" s="1371"/>
      <c r="AX26" s="1371"/>
      <c r="AY26" s="1371"/>
      <c r="AZ26" s="1371"/>
      <c r="BA26" s="1371"/>
      <c r="BC26" s="1371"/>
      <c r="BE26" s="1371"/>
      <c r="BF26" s="1371"/>
      <c r="BG26" s="1371"/>
    </row>
    <row r="27">
      <c r="B27" s="1095"/>
      <c r="R27" s="1371"/>
      <c r="S27" s="1371"/>
      <c r="W27" s="1371"/>
      <c r="X27" s="1371"/>
      <c r="AE27" s="1371"/>
      <c r="AF27" s="1371"/>
      <c r="AV27" s="1371"/>
      <c r="AW27" s="1371"/>
      <c r="AX27" s="1371"/>
      <c r="AY27" s="1371"/>
      <c r="AZ27" s="1371"/>
      <c r="BA27" s="1371"/>
      <c r="BC27" s="1371"/>
      <c r="BE27" s="1371"/>
      <c r="BF27" s="1371"/>
      <c r="BG27" s="1371"/>
    </row>
    <row r="28">
      <c r="B28" s="1095"/>
      <c r="R28" s="1371"/>
      <c r="S28" s="1371"/>
      <c r="W28" s="1371"/>
      <c r="X28" s="1371"/>
      <c r="AE28" s="1371"/>
      <c r="AF28" s="1371"/>
      <c r="AV28" s="1371"/>
      <c r="AW28" s="1371"/>
      <c r="AX28" s="1371"/>
      <c r="AY28" s="1371"/>
      <c r="AZ28" s="1371"/>
      <c r="BA28" s="1371"/>
      <c r="BC28" s="1371"/>
      <c r="BE28" s="1371"/>
      <c r="BF28" s="1371"/>
      <c r="BG28" s="1371"/>
    </row>
    <row r="29">
      <c r="R29" s="1371"/>
      <c r="S29" s="1371"/>
      <c r="W29" s="1371"/>
      <c r="X29" s="1371"/>
      <c r="AE29" s="1371"/>
      <c r="AF29" s="1371"/>
      <c r="AV29" s="1371"/>
      <c r="AW29" s="1371"/>
      <c r="AX29" s="1371"/>
      <c r="AY29" s="1371"/>
      <c r="AZ29" s="1371"/>
      <c r="BA29" s="1371"/>
      <c r="BC29" s="1371"/>
      <c r="BE29" s="1371"/>
      <c r="BF29" s="1371"/>
      <c r="BG29" s="1371"/>
    </row>
    <row r="30">
      <c r="R30" s="1371"/>
      <c r="S30" s="1371"/>
      <c r="W30" s="1371"/>
      <c r="X30" s="1371"/>
      <c r="AE30" s="1371"/>
      <c r="AF30" s="1371"/>
      <c r="AV30" s="1371"/>
      <c r="AW30" s="1371"/>
      <c r="AX30" s="1371"/>
      <c r="AY30" s="1371"/>
      <c r="AZ30" s="1371"/>
      <c r="BA30" s="1371"/>
      <c r="BC30" s="1371"/>
      <c r="BE30" s="1371"/>
      <c r="BF30" s="1371"/>
      <c r="BG30" s="1371"/>
    </row>
    <row r="31">
      <c r="R31" s="1371"/>
      <c r="S31" s="1371"/>
      <c r="W31" s="1371"/>
      <c r="X31" s="1371"/>
      <c r="AE31" s="1371"/>
      <c r="AF31" s="1371"/>
      <c r="AV31" s="1371"/>
      <c r="AW31" s="1371"/>
      <c r="AX31" s="1371"/>
      <c r="AY31" s="1371"/>
      <c r="AZ31" s="1371"/>
      <c r="BA31" s="1371"/>
      <c r="BC31" s="1371"/>
      <c r="BE31" s="1371"/>
      <c r="BF31" s="1371"/>
      <c r="BG31" s="1371"/>
    </row>
    <row r="32">
      <c r="R32" s="1371"/>
      <c r="S32" s="1371"/>
      <c r="W32" s="1371"/>
      <c r="X32" s="1371"/>
      <c r="AE32" s="1371"/>
      <c r="AF32" s="1371"/>
      <c r="AV32" s="1371"/>
      <c r="AW32" s="1371"/>
      <c r="AX32" s="1371"/>
      <c r="AY32" s="1371"/>
      <c r="AZ32" s="1371"/>
      <c r="BA32" s="1371"/>
      <c r="BC32" s="1371"/>
      <c r="BE32" s="1371"/>
      <c r="BF32" s="1371"/>
      <c r="BG32" s="1371"/>
    </row>
    <row r="33">
      <c r="R33" s="1371"/>
      <c r="S33" s="1371"/>
      <c r="W33" s="1371"/>
      <c r="X33" s="1371"/>
      <c r="AE33" s="1371"/>
      <c r="AF33" s="1371"/>
      <c r="AV33" s="1371"/>
      <c r="AW33" s="1371"/>
      <c r="AX33" s="1371"/>
      <c r="AY33" s="1371"/>
      <c r="AZ33" s="1371"/>
      <c r="BA33" s="1371"/>
      <c r="BC33" s="1371"/>
      <c r="BE33" s="1371"/>
      <c r="BF33" s="1371"/>
      <c r="BG33" s="1371"/>
    </row>
    <row r="34">
      <c r="R34" s="1371"/>
      <c r="S34" s="1371"/>
      <c r="W34" s="1371"/>
      <c r="X34" s="1371"/>
      <c r="AE34" s="1371"/>
      <c r="AF34" s="1371"/>
      <c r="AV34" s="1371"/>
      <c r="AW34" s="1371"/>
      <c r="AX34" s="1371"/>
      <c r="AY34" s="1371"/>
      <c r="AZ34" s="1371"/>
      <c r="BA34" s="1371"/>
      <c r="BC34" s="1371"/>
      <c r="BE34" s="1371"/>
      <c r="BF34" s="1371"/>
      <c r="BG34" s="1371"/>
    </row>
    <row r="35">
      <c r="R35" s="1371"/>
      <c r="S35" s="1371"/>
      <c r="W35" s="1371"/>
      <c r="X35" s="1371"/>
      <c r="AE35" s="1371"/>
      <c r="AF35" s="1371"/>
      <c r="AV35" s="1371"/>
      <c r="AW35" s="1371"/>
      <c r="AX35" s="1371"/>
      <c r="AY35" s="1371"/>
      <c r="AZ35" s="1371"/>
      <c r="BA35" s="1371"/>
      <c r="BC35" s="1371"/>
      <c r="BE35" s="1371"/>
      <c r="BF35" s="1371"/>
      <c r="BG35" s="1371"/>
    </row>
    <row r="36">
      <c r="R36" s="1371"/>
      <c r="S36" s="1371"/>
      <c r="W36" s="1371"/>
      <c r="X36" s="1371"/>
      <c r="AE36" s="1371"/>
      <c r="AF36" s="1371"/>
      <c r="AV36" s="1371"/>
      <c r="AW36" s="1371"/>
      <c r="AX36" s="1371"/>
      <c r="AY36" s="1371"/>
      <c r="AZ36" s="1371"/>
      <c r="BA36" s="1371"/>
      <c r="BC36" s="1371"/>
      <c r="BE36" s="1371"/>
      <c r="BF36" s="1371"/>
      <c r="BG36" s="1371"/>
    </row>
    <row r="37">
      <c r="R37" s="1371"/>
      <c r="S37" s="1371"/>
      <c r="W37" s="1371"/>
      <c r="X37" s="1371"/>
      <c r="AE37" s="1371"/>
      <c r="AF37" s="1371"/>
      <c r="AV37" s="1371"/>
      <c r="AW37" s="1371"/>
      <c r="AX37" s="1371"/>
      <c r="AY37" s="1371"/>
      <c r="AZ37" s="1371"/>
      <c r="BA37" s="1371"/>
      <c r="BC37" s="1371"/>
      <c r="BE37" s="1371"/>
      <c r="BF37" s="1371"/>
      <c r="BG37" s="1371"/>
    </row>
    <row r="38">
      <c r="R38" s="1371"/>
      <c r="S38" s="1371"/>
      <c r="W38" s="1371"/>
      <c r="X38" s="1371"/>
      <c r="AE38" s="1371"/>
      <c r="AF38" s="1371"/>
      <c r="AV38" s="1371"/>
      <c r="AW38" s="1371"/>
      <c r="AX38" s="1371"/>
      <c r="AY38" s="1371"/>
      <c r="AZ38" s="1371"/>
      <c r="BA38" s="1371"/>
      <c r="BC38" s="1371"/>
      <c r="BE38" s="1371"/>
      <c r="BF38" s="1371"/>
      <c r="BG38" s="1371"/>
    </row>
    <row r="39">
      <c r="R39" s="1371"/>
      <c r="S39" s="1371"/>
      <c r="W39" s="1371"/>
      <c r="X39" s="1371"/>
      <c r="AE39" s="1371"/>
      <c r="AF39" s="1371"/>
      <c r="AV39" s="1371"/>
      <c r="AW39" s="1371"/>
      <c r="AX39" s="1371"/>
      <c r="AY39" s="1371"/>
      <c r="AZ39" s="1371"/>
      <c r="BA39" s="1371"/>
      <c r="BC39" s="1371"/>
      <c r="BE39" s="1371"/>
      <c r="BF39" s="1371"/>
      <c r="BG39" s="1371"/>
    </row>
    <row r="40">
      <c r="R40" s="1371"/>
      <c r="S40" s="1371"/>
      <c r="W40" s="1371"/>
      <c r="X40" s="1371"/>
      <c r="AE40" s="1371"/>
      <c r="AF40" s="1371"/>
      <c r="AV40" s="1371"/>
      <c r="AW40" s="1371"/>
      <c r="AX40" s="1371"/>
      <c r="AY40" s="1371"/>
      <c r="AZ40" s="1371"/>
      <c r="BA40" s="1371"/>
      <c r="BC40" s="1371"/>
      <c r="BE40" s="1371"/>
      <c r="BF40" s="1371"/>
      <c r="BG40" s="1371"/>
    </row>
    <row r="41">
      <c r="R41" s="1371"/>
      <c r="S41" s="1371"/>
      <c r="W41" s="1371"/>
      <c r="X41" s="1371"/>
      <c r="AE41" s="1371"/>
      <c r="AF41" s="1371"/>
      <c r="AV41" s="1371"/>
      <c r="AW41" s="1371"/>
      <c r="AX41" s="1371"/>
      <c r="AY41" s="1371"/>
      <c r="AZ41" s="1371"/>
      <c r="BA41" s="1371"/>
      <c r="BC41" s="1371"/>
      <c r="BE41" s="1371"/>
      <c r="BF41" s="1371"/>
      <c r="BG41" s="1371"/>
    </row>
    <row r="42">
      <c r="R42" s="1371"/>
      <c r="S42" s="1371"/>
      <c r="W42" s="1371"/>
      <c r="X42" s="1371"/>
      <c r="AE42" s="1371"/>
      <c r="AF42" s="1371"/>
      <c r="AV42" s="1371"/>
      <c r="AW42" s="1371"/>
      <c r="AX42" s="1371"/>
      <c r="AY42" s="1371"/>
      <c r="AZ42" s="1371"/>
      <c r="BA42" s="1371"/>
      <c r="BC42" s="1371"/>
      <c r="BE42" s="1371"/>
      <c r="BF42" s="1371"/>
      <c r="BG42" s="1371"/>
    </row>
    <row r="43">
      <c r="R43" s="1371"/>
      <c r="S43" s="1371"/>
      <c r="W43" s="1371"/>
      <c r="X43" s="1371"/>
      <c r="AE43" s="1371"/>
      <c r="AF43" s="1371"/>
      <c r="AV43" s="1371"/>
      <c r="AW43" s="1371"/>
      <c r="AX43" s="1371"/>
      <c r="AY43" s="1371"/>
      <c r="AZ43" s="1371"/>
      <c r="BA43" s="1371"/>
      <c r="BC43" s="1371"/>
      <c r="BE43" s="1371"/>
      <c r="BF43" s="1371"/>
      <c r="BG43" s="1371"/>
    </row>
    <row r="44">
      <c r="R44" s="1371"/>
      <c r="S44" s="1371"/>
      <c r="W44" s="1371"/>
      <c r="X44" s="1371"/>
      <c r="AE44" s="1371"/>
      <c r="AF44" s="1371"/>
      <c r="AV44" s="1371"/>
      <c r="AW44" s="1371"/>
      <c r="AX44" s="1371"/>
      <c r="AY44" s="1371"/>
      <c r="AZ44" s="1371"/>
      <c r="BA44" s="1371"/>
      <c r="BC44" s="1371"/>
      <c r="BE44" s="1371"/>
      <c r="BF44" s="1371"/>
      <c r="BG44" s="1371"/>
    </row>
    <row r="45">
      <c r="R45" s="1371"/>
      <c r="S45" s="1371"/>
      <c r="W45" s="1371"/>
      <c r="X45" s="1371"/>
      <c r="AE45" s="1371"/>
      <c r="AF45" s="1371"/>
      <c r="AV45" s="1371"/>
      <c r="AW45" s="1371"/>
      <c r="AX45" s="1371"/>
      <c r="AY45" s="1371"/>
      <c r="AZ45" s="1371"/>
      <c r="BA45" s="1371"/>
      <c r="BC45" s="1371"/>
      <c r="BE45" s="1371"/>
      <c r="BF45" s="1371"/>
      <c r="BG45" s="1371"/>
    </row>
    <row r="46">
      <c r="R46" s="1371"/>
      <c r="S46" s="1371"/>
      <c r="W46" s="1371"/>
      <c r="X46" s="1371"/>
      <c r="AE46" s="1371"/>
      <c r="AF46" s="1371"/>
      <c r="AV46" s="1371"/>
      <c r="AW46" s="1371"/>
      <c r="AX46" s="1371"/>
      <c r="AY46" s="1371"/>
      <c r="AZ46" s="1371"/>
      <c r="BA46" s="1371"/>
      <c r="BC46" s="1371"/>
      <c r="BE46" s="1371"/>
      <c r="BF46" s="1371"/>
      <c r="BG46" s="1371"/>
    </row>
    <row r="47">
      <c r="R47" s="1371"/>
      <c r="S47" s="1371"/>
      <c r="W47" s="1371"/>
      <c r="X47" s="1371"/>
      <c r="AE47" s="1371"/>
      <c r="AF47" s="1371"/>
      <c r="AV47" s="1371"/>
      <c r="AW47" s="1371"/>
      <c r="AX47" s="1371"/>
      <c r="AY47" s="1371"/>
      <c r="AZ47" s="1371"/>
      <c r="BA47" s="1371"/>
      <c r="BC47" s="1371"/>
      <c r="BE47" s="1371"/>
      <c r="BF47" s="1371"/>
      <c r="BG47" s="1371"/>
    </row>
    <row r="48">
      <c r="R48" s="1371"/>
      <c r="S48" s="1371"/>
      <c r="W48" s="1371"/>
      <c r="X48" s="1371"/>
      <c r="AE48" s="1371"/>
      <c r="AF48" s="1371"/>
      <c r="AV48" s="1371"/>
      <c r="AW48" s="1371"/>
      <c r="AX48" s="1371"/>
      <c r="AY48" s="1371"/>
      <c r="AZ48" s="1371"/>
      <c r="BA48" s="1371"/>
      <c r="BC48" s="1371"/>
      <c r="BE48" s="1371"/>
      <c r="BF48" s="1371"/>
      <c r="BG48" s="1371"/>
    </row>
    <row r="49">
      <c r="R49" s="1371"/>
      <c r="S49" s="1371"/>
      <c r="W49" s="1371"/>
      <c r="X49" s="1371"/>
      <c r="AE49" s="1371"/>
      <c r="AF49" s="1371"/>
      <c r="AV49" s="1371"/>
      <c r="AW49" s="1371"/>
      <c r="AX49" s="1371"/>
      <c r="AY49" s="1371"/>
      <c r="AZ49" s="1371"/>
      <c r="BA49" s="1371"/>
      <c r="BC49" s="1371"/>
      <c r="BE49" s="1371"/>
      <c r="BF49" s="1371"/>
      <c r="BG49" s="1371"/>
    </row>
    <row r="50">
      <c r="R50" s="1371"/>
      <c r="S50" s="1371"/>
      <c r="W50" s="1371"/>
      <c r="X50" s="1371"/>
      <c r="AE50" s="1371"/>
      <c r="AF50" s="1371"/>
      <c r="AV50" s="1371"/>
      <c r="AW50" s="1371"/>
      <c r="AX50" s="1371"/>
      <c r="AY50" s="1371"/>
      <c r="AZ50" s="1371"/>
      <c r="BA50" s="1371"/>
      <c r="BC50" s="1371"/>
      <c r="BE50" s="1371"/>
      <c r="BF50" s="1371"/>
      <c r="BG50" s="1371"/>
    </row>
    <row r="51">
      <c r="R51" s="1371"/>
      <c r="S51" s="1371"/>
      <c r="W51" s="1371"/>
      <c r="X51" s="1371"/>
      <c r="AE51" s="1371"/>
      <c r="AF51" s="1371"/>
      <c r="AV51" s="1371"/>
      <c r="AW51" s="1371"/>
      <c r="AX51" s="1371"/>
      <c r="AY51" s="1371"/>
      <c r="AZ51" s="1371"/>
      <c r="BA51" s="1371"/>
      <c r="BC51" s="1371"/>
      <c r="BE51" s="1371"/>
      <c r="BF51" s="1371"/>
      <c r="BG51" s="1371"/>
    </row>
    <row r="52">
      <c r="R52" s="1371"/>
      <c r="S52" s="1371"/>
      <c r="W52" s="1371"/>
      <c r="X52" s="1371"/>
      <c r="AE52" s="1371"/>
      <c r="AF52" s="1371"/>
      <c r="AV52" s="1371"/>
      <c r="AW52" s="1371"/>
      <c r="AX52" s="1371"/>
      <c r="AY52" s="1371"/>
      <c r="AZ52" s="1371"/>
      <c r="BA52" s="1371"/>
      <c r="BC52" s="1371"/>
      <c r="BE52" s="1371"/>
      <c r="BF52" s="1371"/>
      <c r="BG52" s="1371"/>
    </row>
    <row r="53">
      <c r="R53" s="1371"/>
      <c r="S53" s="1371"/>
      <c r="W53" s="1371"/>
      <c r="X53" s="1371"/>
      <c r="AE53" s="1371"/>
      <c r="AF53" s="1371"/>
      <c r="AV53" s="1371"/>
      <c r="AW53" s="1371"/>
      <c r="AX53" s="1371"/>
      <c r="AY53" s="1371"/>
      <c r="AZ53" s="1371"/>
      <c r="BA53" s="1371"/>
      <c r="BC53" s="1371"/>
      <c r="BE53" s="1371"/>
      <c r="BF53" s="1371"/>
      <c r="BG53" s="1371"/>
    </row>
    <row r="54">
      <c r="R54" s="1371"/>
      <c r="S54" s="1371"/>
      <c r="W54" s="1371"/>
      <c r="X54" s="1371"/>
      <c r="AE54" s="1371"/>
      <c r="AF54" s="1371"/>
      <c r="AV54" s="1371"/>
      <c r="AW54" s="1371"/>
      <c r="AX54" s="1371"/>
      <c r="AY54" s="1371"/>
      <c r="AZ54" s="1371"/>
      <c r="BA54" s="1371"/>
      <c r="BC54" s="1371"/>
      <c r="BE54" s="1371"/>
      <c r="BF54" s="1371"/>
      <c r="BG54" s="1371"/>
    </row>
    <row r="55">
      <c r="R55" s="1371"/>
      <c r="S55" s="1371"/>
      <c r="W55" s="1371"/>
      <c r="X55" s="1371"/>
      <c r="AE55" s="1371"/>
      <c r="AF55" s="1371"/>
      <c r="AV55" s="1371"/>
      <c r="AW55" s="1371"/>
      <c r="AX55" s="1371"/>
      <c r="AY55" s="1371"/>
      <c r="AZ55" s="1371"/>
      <c r="BA55" s="1371"/>
      <c r="BC55" s="1371"/>
      <c r="BE55" s="1371"/>
      <c r="BF55" s="1371"/>
      <c r="BG55" s="1371"/>
    </row>
    <row r="56">
      <c r="R56" s="1371"/>
      <c r="S56" s="1371"/>
      <c r="W56" s="1371"/>
      <c r="X56" s="1371"/>
      <c r="AE56" s="1371"/>
      <c r="AF56" s="1371"/>
      <c r="AV56" s="1371"/>
      <c r="AW56" s="1371"/>
      <c r="AX56" s="1371"/>
      <c r="AY56" s="1371"/>
      <c r="AZ56" s="1371"/>
      <c r="BA56" s="1371"/>
      <c r="BC56" s="1371"/>
      <c r="BE56" s="1371"/>
      <c r="BF56" s="1371"/>
      <c r="BG56" s="1371"/>
    </row>
    <row r="57">
      <c r="R57" s="1371"/>
      <c r="S57" s="1371"/>
      <c r="W57" s="1371"/>
      <c r="X57" s="1371"/>
      <c r="AE57" s="1371"/>
      <c r="AF57" s="1371"/>
      <c r="AV57" s="1371"/>
      <c r="AW57" s="1371"/>
      <c r="AX57" s="1371"/>
      <c r="AY57" s="1371"/>
      <c r="AZ57" s="1371"/>
      <c r="BA57" s="1371"/>
      <c r="BC57" s="1371"/>
      <c r="BE57" s="1371"/>
      <c r="BF57" s="1371"/>
      <c r="BG57" s="1371"/>
    </row>
    <row r="58">
      <c r="R58" s="1371"/>
      <c r="S58" s="1371"/>
      <c r="W58" s="1371"/>
      <c r="X58" s="1371"/>
      <c r="AE58" s="1371"/>
      <c r="AF58" s="1371"/>
      <c r="AV58" s="1371"/>
      <c r="AW58" s="1371"/>
      <c r="AX58" s="1371"/>
      <c r="AY58" s="1371"/>
      <c r="AZ58" s="1371"/>
      <c r="BA58" s="1371"/>
      <c r="BC58" s="1371"/>
      <c r="BE58" s="1371"/>
      <c r="BF58" s="1371"/>
      <c r="BG58" s="1371"/>
    </row>
    <row r="59">
      <c r="R59" s="1371"/>
      <c r="S59" s="1371"/>
      <c r="W59" s="1371"/>
      <c r="X59" s="1371"/>
      <c r="AE59" s="1371"/>
      <c r="AF59" s="1371"/>
      <c r="AV59" s="1371"/>
      <c r="AW59" s="1371"/>
      <c r="AX59" s="1371"/>
      <c r="AY59" s="1371"/>
      <c r="AZ59" s="1371"/>
      <c r="BA59" s="1371"/>
      <c r="BC59" s="1371"/>
      <c r="BE59" s="1371"/>
      <c r="BF59" s="1371"/>
      <c r="BG59" s="1371"/>
    </row>
    <row r="60">
      <c r="R60" s="1371"/>
      <c r="S60" s="1371"/>
      <c r="W60" s="1371"/>
      <c r="X60" s="1371"/>
      <c r="AE60" s="1371"/>
      <c r="AF60" s="1371"/>
      <c r="AV60" s="1371"/>
      <c r="AW60" s="1371"/>
      <c r="AX60" s="1371"/>
      <c r="AY60" s="1371"/>
      <c r="AZ60" s="1371"/>
      <c r="BA60" s="1371"/>
      <c r="BC60" s="1371"/>
      <c r="BE60" s="1371"/>
      <c r="BF60" s="1371"/>
      <c r="BG60" s="1371"/>
    </row>
    <row r="61">
      <c r="R61" s="1371"/>
      <c r="S61" s="1371"/>
      <c r="W61" s="1371"/>
      <c r="X61" s="1371"/>
      <c r="AE61" s="1371"/>
      <c r="AF61" s="1371"/>
      <c r="AV61" s="1371"/>
      <c r="AW61" s="1371"/>
      <c r="AX61" s="1371"/>
      <c r="AY61" s="1371"/>
      <c r="AZ61" s="1371"/>
      <c r="BA61" s="1371"/>
      <c r="BC61" s="1371"/>
      <c r="BE61" s="1371"/>
      <c r="BF61" s="1371"/>
      <c r="BG61" s="1371"/>
    </row>
    <row r="62">
      <c r="R62" s="1371"/>
      <c r="S62" s="1371"/>
      <c r="W62" s="1371"/>
      <c r="X62" s="1371"/>
      <c r="AE62" s="1371"/>
      <c r="AF62" s="1371"/>
      <c r="AV62" s="1371"/>
      <c r="AW62" s="1371"/>
      <c r="AX62" s="1371"/>
      <c r="AY62" s="1371"/>
      <c r="AZ62" s="1371"/>
      <c r="BA62" s="1371"/>
      <c r="BC62" s="1371"/>
      <c r="BE62" s="1371"/>
      <c r="BF62" s="1371"/>
      <c r="BG62" s="1371"/>
    </row>
    <row r="63">
      <c r="R63" s="1371"/>
      <c r="S63" s="1371"/>
      <c r="W63" s="1371"/>
      <c r="X63" s="1371"/>
      <c r="AE63" s="1371"/>
      <c r="AF63" s="1371"/>
      <c r="AV63" s="1371"/>
      <c r="AW63" s="1371"/>
      <c r="AX63" s="1371"/>
      <c r="AY63" s="1371"/>
      <c r="AZ63" s="1371"/>
      <c r="BA63" s="1371"/>
      <c r="BC63" s="1371"/>
      <c r="BE63" s="1371"/>
      <c r="BF63" s="1371"/>
      <c r="BG63" s="1371"/>
    </row>
    <row r="64">
      <c r="R64" s="1371"/>
      <c r="S64" s="1371"/>
      <c r="W64" s="1371"/>
      <c r="X64" s="1371"/>
      <c r="AE64" s="1371"/>
      <c r="AF64" s="1371"/>
      <c r="AV64" s="1371"/>
      <c r="AW64" s="1371"/>
      <c r="AX64" s="1371"/>
      <c r="AY64" s="1371"/>
      <c r="AZ64" s="1371"/>
      <c r="BA64" s="1371"/>
      <c r="BC64" s="1371"/>
      <c r="BE64" s="1371"/>
      <c r="BF64" s="1371"/>
      <c r="BG64" s="1371"/>
    </row>
    <row r="65">
      <c r="R65" s="1371"/>
      <c r="S65" s="1371"/>
      <c r="W65" s="1371"/>
      <c r="X65" s="1371"/>
      <c r="AE65" s="1371"/>
      <c r="AF65" s="1371"/>
      <c r="AV65" s="1371"/>
      <c r="AW65" s="1371"/>
      <c r="AX65" s="1371"/>
      <c r="AY65" s="1371"/>
      <c r="AZ65" s="1371"/>
      <c r="BA65" s="1371"/>
      <c r="BC65" s="1371"/>
      <c r="BE65" s="1371"/>
      <c r="BF65" s="1371"/>
      <c r="BG65" s="1371"/>
    </row>
    <row r="66">
      <c r="R66" s="1371"/>
      <c r="S66" s="1371"/>
      <c r="W66" s="1371"/>
      <c r="X66" s="1371"/>
      <c r="AE66" s="1371"/>
      <c r="AF66" s="1371"/>
      <c r="AV66" s="1371"/>
      <c r="AW66" s="1371"/>
      <c r="AX66" s="1371"/>
      <c r="AY66" s="1371"/>
      <c r="AZ66" s="1371"/>
      <c r="BA66" s="1371"/>
      <c r="BC66" s="1371"/>
      <c r="BE66" s="1371"/>
      <c r="BF66" s="1371"/>
      <c r="BG66" s="1371"/>
    </row>
    <row r="67">
      <c r="R67" s="1371"/>
      <c r="S67" s="1371"/>
      <c r="W67" s="1371"/>
      <c r="X67" s="1371"/>
      <c r="AE67" s="1371"/>
      <c r="AF67" s="1371"/>
      <c r="AV67" s="1371"/>
      <c r="AW67" s="1371"/>
      <c r="AX67" s="1371"/>
      <c r="AY67" s="1371"/>
      <c r="AZ67" s="1371"/>
      <c r="BA67" s="1371"/>
      <c r="BC67" s="1371"/>
      <c r="BE67" s="1371"/>
      <c r="BF67" s="1371"/>
      <c r="BG67" s="1371"/>
    </row>
    <row r="68">
      <c r="R68" s="1371"/>
      <c r="S68" s="1371"/>
      <c r="W68" s="1371"/>
      <c r="X68" s="1371"/>
      <c r="AE68" s="1371"/>
      <c r="AF68" s="1371"/>
      <c r="AV68" s="1371"/>
      <c r="AW68" s="1371"/>
      <c r="AX68" s="1371"/>
      <c r="AY68" s="1371"/>
      <c r="AZ68" s="1371"/>
      <c r="BA68" s="1371"/>
      <c r="BC68" s="1371"/>
      <c r="BE68" s="1371"/>
      <c r="BF68" s="1371"/>
      <c r="BG68" s="1371"/>
    </row>
    <row r="69">
      <c r="R69" s="1371"/>
      <c r="S69" s="1371"/>
      <c r="W69" s="1371"/>
      <c r="X69" s="1371"/>
      <c r="AE69" s="1371"/>
      <c r="AF69" s="1371"/>
      <c r="AV69" s="1371"/>
      <c r="AW69" s="1371"/>
      <c r="AX69" s="1371"/>
      <c r="AY69" s="1371"/>
      <c r="AZ69" s="1371"/>
      <c r="BA69" s="1371"/>
      <c r="BC69" s="1371"/>
      <c r="BE69" s="1371"/>
      <c r="BF69" s="1371"/>
      <c r="BG69" s="1371"/>
    </row>
    <row r="70">
      <c r="R70" s="1371"/>
      <c r="S70" s="1371"/>
      <c r="W70" s="1371"/>
      <c r="X70" s="1371"/>
      <c r="AE70" s="1371"/>
      <c r="AF70" s="1371"/>
      <c r="AV70" s="1371"/>
      <c r="AW70" s="1371"/>
      <c r="AX70" s="1371"/>
      <c r="AY70" s="1371"/>
      <c r="AZ70" s="1371"/>
      <c r="BA70" s="1371"/>
      <c r="BC70" s="1371"/>
      <c r="BE70" s="1371"/>
      <c r="BF70" s="1371"/>
      <c r="BG70" s="1371"/>
    </row>
    <row r="71">
      <c r="R71" s="1371"/>
      <c r="S71" s="1371"/>
      <c r="W71" s="1371"/>
      <c r="X71" s="1371"/>
      <c r="AE71" s="1371"/>
      <c r="AF71" s="1371"/>
      <c r="AV71" s="1371"/>
      <c r="AW71" s="1371"/>
      <c r="AX71" s="1371"/>
      <c r="AY71" s="1371"/>
      <c r="AZ71" s="1371"/>
      <c r="BA71" s="1371"/>
      <c r="BC71" s="1371"/>
      <c r="BE71" s="1371"/>
      <c r="BF71" s="1371"/>
      <c r="BG71" s="1371"/>
    </row>
    <row r="72">
      <c r="R72" s="1371"/>
      <c r="S72" s="1371"/>
      <c r="W72" s="1371"/>
      <c r="X72" s="1371"/>
      <c r="AE72" s="1371"/>
      <c r="AF72" s="1371"/>
      <c r="AV72" s="1371"/>
      <c r="AW72" s="1371"/>
      <c r="AX72" s="1371"/>
      <c r="AY72" s="1371"/>
      <c r="AZ72" s="1371"/>
      <c r="BA72" s="1371"/>
      <c r="BC72" s="1371"/>
      <c r="BE72" s="1371"/>
      <c r="BF72" s="1371"/>
      <c r="BG72" s="1371"/>
    </row>
    <row r="73">
      <c r="R73" s="1371"/>
      <c r="S73" s="1371"/>
      <c r="W73" s="1371"/>
      <c r="X73" s="1371"/>
      <c r="AE73" s="1371"/>
      <c r="AF73" s="1371"/>
      <c r="AV73" s="1371"/>
      <c r="AW73" s="1371"/>
      <c r="AX73" s="1371"/>
      <c r="AY73" s="1371"/>
      <c r="AZ73" s="1371"/>
      <c r="BA73" s="1371"/>
      <c r="BC73" s="1371"/>
      <c r="BE73" s="1371"/>
      <c r="BF73" s="1371"/>
      <c r="BG73" s="1371"/>
    </row>
    <row r="74">
      <c r="R74" s="1371"/>
      <c r="S74" s="1371"/>
      <c r="W74" s="1371"/>
      <c r="X74" s="1371"/>
      <c r="AE74" s="1371"/>
      <c r="AF74" s="1371"/>
      <c r="AV74" s="1371"/>
      <c r="AW74" s="1371"/>
      <c r="AX74" s="1371"/>
      <c r="AY74" s="1371"/>
      <c r="AZ74" s="1371"/>
      <c r="BA74" s="1371"/>
      <c r="BC74" s="1371"/>
      <c r="BE74" s="1371"/>
      <c r="BF74" s="1371"/>
      <c r="BG74" s="1371"/>
    </row>
    <row r="75">
      <c r="R75" s="1371"/>
      <c r="S75" s="1371"/>
      <c r="W75" s="1371"/>
      <c r="X75" s="1371"/>
      <c r="AE75" s="1371"/>
      <c r="AF75" s="1371"/>
      <c r="AV75" s="1371"/>
      <c r="AW75" s="1371"/>
      <c r="AX75" s="1371"/>
      <c r="AY75" s="1371"/>
      <c r="AZ75" s="1371"/>
      <c r="BA75" s="1371"/>
      <c r="BC75" s="1371"/>
      <c r="BE75" s="1371"/>
      <c r="BF75" s="1371"/>
      <c r="BG75" s="1371"/>
    </row>
    <row r="76">
      <c r="R76" s="1371"/>
      <c r="S76" s="1371"/>
      <c r="W76" s="1371"/>
      <c r="X76" s="1371"/>
      <c r="AE76" s="1371"/>
      <c r="AF76" s="1371"/>
      <c r="AV76" s="1371"/>
      <c r="AW76" s="1371"/>
      <c r="AX76" s="1371"/>
      <c r="AY76" s="1371"/>
      <c r="AZ76" s="1371"/>
      <c r="BA76" s="1371"/>
      <c r="BC76" s="1371"/>
      <c r="BE76" s="1371"/>
      <c r="BF76" s="1371"/>
      <c r="BG76" s="1371"/>
    </row>
    <row r="77">
      <c r="R77" s="1371"/>
      <c r="S77" s="1371"/>
      <c r="W77" s="1371"/>
      <c r="X77" s="1371"/>
      <c r="AE77" s="1371"/>
      <c r="AF77" s="1371"/>
      <c r="AV77" s="1371"/>
      <c r="AW77" s="1371"/>
      <c r="AX77" s="1371"/>
      <c r="AY77" s="1371"/>
      <c r="AZ77" s="1371"/>
      <c r="BA77" s="1371"/>
      <c r="BC77" s="1371"/>
      <c r="BE77" s="1371"/>
      <c r="BF77" s="1371"/>
      <c r="BG77" s="1371"/>
    </row>
    <row r="78">
      <c r="R78" s="1371"/>
      <c r="S78" s="1371"/>
      <c r="W78" s="1371"/>
      <c r="X78" s="1371"/>
      <c r="AE78" s="1371"/>
      <c r="AF78" s="1371"/>
      <c r="AV78" s="1371"/>
      <c r="AW78" s="1371"/>
      <c r="AX78" s="1371"/>
      <c r="AY78" s="1371"/>
      <c r="AZ78" s="1371"/>
      <c r="BA78" s="1371"/>
      <c r="BC78" s="1371"/>
      <c r="BE78" s="1371"/>
      <c r="BF78" s="1371"/>
      <c r="BG78" s="1371"/>
    </row>
    <row r="79">
      <c r="R79" s="1371"/>
      <c r="S79" s="1371"/>
      <c r="W79" s="1371"/>
      <c r="X79" s="1371"/>
      <c r="AE79" s="1371"/>
      <c r="AF79" s="1371"/>
      <c r="AV79" s="1371"/>
      <c r="AW79" s="1371"/>
      <c r="AX79" s="1371"/>
      <c r="AY79" s="1371"/>
      <c r="AZ79" s="1371"/>
      <c r="BA79" s="1371"/>
      <c r="BC79" s="1371"/>
      <c r="BE79" s="1371"/>
      <c r="BF79" s="1371"/>
      <c r="BG79" s="1371"/>
    </row>
    <row r="80">
      <c r="R80" s="1371"/>
      <c r="S80" s="1371"/>
      <c r="W80" s="1371"/>
      <c r="X80" s="1371"/>
      <c r="AE80" s="1371"/>
      <c r="AF80" s="1371"/>
      <c r="AV80" s="1371"/>
      <c r="AW80" s="1371"/>
      <c r="AX80" s="1371"/>
      <c r="AY80" s="1371"/>
      <c r="AZ80" s="1371"/>
      <c r="BA80" s="1371"/>
      <c r="BC80" s="1371"/>
      <c r="BE80" s="1371"/>
      <c r="BF80" s="1371"/>
      <c r="BG80" s="1371"/>
    </row>
    <row r="81">
      <c r="R81" s="1371"/>
      <c r="S81" s="1371"/>
      <c r="W81" s="1371"/>
      <c r="X81" s="1371"/>
      <c r="AE81" s="1371"/>
      <c r="AF81" s="1371"/>
      <c r="AV81" s="1371"/>
      <c r="AW81" s="1371"/>
      <c r="AX81" s="1371"/>
      <c r="AY81" s="1371"/>
      <c r="AZ81" s="1371"/>
      <c r="BA81" s="1371"/>
      <c r="BC81" s="1371"/>
      <c r="BE81" s="1371"/>
      <c r="BF81" s="1371"/>
      <c r="BG81" s="1371"/>
    </row>
    <row r="82">
      <c r="R82" s="1371"/>
      <c r="S82" s="1371"/>
      <c r="W82" s="1371"/>
      <c r="X82" s="1371"/>
      <c r="AE82" s="1371"/>
      <c r="AF82" s="1371"/>
      <c r="AV82" s="1371"/>
      <c r="AW82" s="1371"/>
      <c r="AX82" s="1371"/>
      <c r="AY82" s="1371"/>
      <c r="AZ82" s="1371"/>
      <c r="BA82" s="1371"/>
      <c r="BC82" s="1371"/>
      <c r="BE82" s="1371"/>
      <c r="BF82" s="1371"/>
      <c r="BG82" s="1371"/>
    </row>
    <row r="83">
      <c r="R83" s="1371"/>
      <c r="S83" s="1371"/>
      <c r="W83" s="1371"/>
      <c r="X83" s="1371"/>
      <c r="AE83" s="1371"/>
      <c r="AF83" s="1371"/>
      <c r="AV83" s="1371"/>
      <c r="AW83" s="1371"/>
      <c r="AX83" s="1371"/>
      <c r="AY83" s="1371"/>
      <c r="AZ83" s="1371"/>
      <c r="BA83" s="1371"/>
      <c r="BC83" s="1371"/>
      <c r="BE83" s="1371"/>
      <c r="BF83" s="1371"/>
      <c r="BG83" s="1371"/>
    </row>
    <row r="84">
      <c r="R84" s="1371"/>
      <c r="S84" s="1371"/>
      <c r="W84" s="1371"/>
      <c r="X84" s="1371"/>
      <c r="AE84" s="1371"/>
      <c r="AF84" s="1371"/>
      <c r="AV84" s="1371"/>
      <c r="AW84" s="1371"/>
      <c r="AX84" s="1371"/>
      <c r="AY84" s="1371"/>
      <c r="AZ84" s="1371"/>
      <c r="BA84" s="1371"/>
      <c r="BC84" s="1371"/>
      <c r="BE84" s="1371"/>
      <c r="BF84" s="1371"/>
      <c r="BG84" s="1371"/>
    </row>
    <row r="85">
      <c r="R85" s="1371"/>
      <c r="S85" s="1371"/>
      <c r="W85" s="1371"/>
      <c r="X85" s="1371"/>
      <c r="AE85" s="1371"/>
      <c r="AF85" s="1371"/>
      <c r="AV85" s="1371"/>
      <c r="AW85" s="1371"/>
      <c r="AX85" s="1371"/>
      <c r="AY85" s="1371"/>
      <c r="AZ85" s="1371"/>
      <c r="BA85" s="1371"/>
      <c r="BC85" s="1371"/>
      <c r="BE85" s="1371"/>
      <c r="BF85" s="1371"/>
      <c r="BG85" s="1371"/>
    </row>
    <row r="86">
      <c r="R86" s="1371"/>
      <c r="S86" s="1371"/>
      <c r="W86" s="1371"/>
      <c r="X86" s="1371"/>
      <c r="AE86" s="1371"/>
      <c r="AF86" s="1371"/>
      <c r="AV86" s="1371"/>
      <c r="AW86" s="1371"/>
      <c r="AX86" s="1371"/>
      <c r="AY86" s="1371"/>
      <c r="AZ86" s="1371"/>
      <c r="BA86" s="1371"/>
      <c r="BC86" s="1371"/>
      <c r="BE86" s="1371"/>
      <c r="BF86" s="1371"/>
      <c r="BG86" s="1371"/>
    </row>
    <row r="87">
      <c r="R87" s="1371"/>
      <c r="S87" s="1371"/>
      <c r="W87" s="1371"/>
      <c r="X87" s="1371"/>
      <c r="AE87" s="1371"/>
      <c r="AF87" s="1371"/>
      <c r="AV87" s="1371"/>
      <c r="AW87" s="1371"/>
      <c r="AX87" s="1371"/>
      <c r="AY87" s="1371"/>
      <c r="AZ87" s="1371"/>
      <c r="BA87" s="1371"/>
      <c r="BC87" s="1371"/>
      <c r="BE87" s="1371"/>
      <c r="BF87" s="1371"/>
      <c r="BG87" s="1371"/>
    </row>
    <row r="88">
      <c r="R88" s="1371"/>
      <c r="S88" s="1371"/>
      <c r="W88" s="1371"/>
      <c r="X88" s="1371"/>
      <c r="AE88" s="1371"/>
      <c r="AF88" s="1371"/>
      <c r="AV88" s="1371"/>
      <c r="AW88" s="1371"/>
      <c r="AX88" s="1371"/>
      <c r="AY88" s="1371"/>
      <c r="AZ88" s="1371"/>
      <c r="BA88" s="1371"/>
      <c r="BC88" s="1371"/>
      <c r="BE88" s="1371"/>
      <c r="BF88" s="1371"/>
      <c r="BG88" s="1371"/>
    </row>
    <row r="89">
      <c r="R89" s="1371"/>
      <c r="S89" s="1371"/>
      <c r="W89" s="1371"/>
      <c r="X89" s="1371"/>
      <c r="AE89" s="1371"/>
      <c r="AF89" s="1371"/>
      <c r="AV89" s="1371"/>
      <c r="AW89" s="1371"/>
      <c r="AX89" s="1371"/>
      <c r="AY89" s="1371"/>
      <c r="AZ89" s="1371"/>
      <c r="BA89" s="1371"/>
      <c r="BC89" s="1371"/>
      <c r="BE89" s="1371"/>
      <c r="BF89" s="1371"/>
      <c r="BG89" s="1371"/>
    </row>
    <row r="90">
      <c r="R90" s="1371"/>
      <c r="S90" s="1371"/>
      <c r="W90" s="1371"/>
      <c r="X90" s="1371"/>
      <c r="AE90" s="1371"/>
      <c r="AF90" s="1371"/>
      <c r="AV90" s="1371"/>
      <c r="AW90" s="1371"/>
      <c r="AX90" s="1371"/>
      <c r="AY90" s="1371"/>
      <c r="AZ90" s="1371"/>
      <c r="BA90" s="1371"/>
      <c r="BC90" s="1371"/>
      <c r="BE90" s="1371"/>
      <c r="BF90" s="1371"/>
      <c r="BG90" s="1371"/>
    </row>
    <row r="91">
      <c r="R91" s="1371"/>
      <c r="S91" s="1371"/>
      <c r="W91" s="1371"/>
      <c r="X91" s="1371"/>
      <c r="AE91" s="1371"/>
      <c r="AF91" s="1371"/>
      <c r="AV91" s="1371"/>
      <c r="AW91" s="1371"/>
      <c r="AX91" s="1371"/>
      <c r="AY91" s="1371"/>
      <c r="AZ91" s="1371"/>
      <c r="BA91" s="1371"/>
      <c r="BC91" s="1371"/>
      <c r="BE91" s="1371"/>
      <c r="BF91" s="1371"/>
      <c r="BG91" s="1371"/>
    </row>
    <row r="92">
      <c r="R92" s="1371"/>
      <c r="S92" s="1371"/>
      <c r="W92" s="1371"/>
      <c r="X92" s="1371"/>
      <c r="AE92" s="1371"/>
      <c r="AF92" s="1371"/>
      <c r="AV92" s="1371"/>
      <c r="AW92" s="1371"/>
      <c r="AX92" s="1371"/>
      <c r="AY92" s="1371"/>
      <c r="AZ92" s="1371"/>
      <c r="BA92" s="1371"/>
      <c r="BC92" s="1371"/>
      <c r="BE92" s="1371"/>
      <c r="BF92" s="1371"/>
      <c r="BG92" s="1371"/>
    </row>
    <row r="93">
      <c r="R93" s="1371"/>
      <c r="S93" s="1371"/>
      <c r="W93" s="1371"/>
      <c r="X93" s="1371"/>
      <c r="AE93" s="1371"/>
      <c r="AF93" s="1371"/>
      <c r="AV93" s="1371"/>
      <c r="AW93" s="1371"/>
      <c r="AX93" s="1371"/>
      <c r="AY93" s="1371"/>
      <c r="AZ93" s="1371"/>
      <c r="BA93" s="1371"/>
      <c r="BC93" s="1371"/>
      <c r="BE93" s="1371"/>
      <c r="BF93" s="1371"/>
      <c r="BG93" s="1371"/>
    </row>
    <row r="94">
      <c r="R94" s="1371"/>
      <c r="S94" s="1371"/>
      <c r="W94" s="1371"/>
      <c r="X94" s="1371"/>
      <c r="AE94" s="1371"/>
      <c r="AF94" s="1371"/>
      <c r="AV94" s="1371"/>
      <c r="AW94" s="1371"/>
      <c r="AX94" s="1371"/>
      <c r="AY94" s="1371"/>
      <c r="AZ94" s="1371"/>
      <c r="BA94" s="1371"/>
      <c r="BC94" s="1371"/>
      <c r="BE94" s="1371"/>
      <c r="BF94" s="1371"/>
      <c r="BG94" s="1371"/>
    </row>
    <row r="95">
      <c r="R95" s="1371"/>
      <c r="S95" s="1371"/>
      <c r="W95" s="1371"/>
      <c r="X95" s="1371"/>
      <c r="AE95" s="1371"/>
      <c r="AF95" s="1371"/>
      <c r="AV95" s="1371"/>
      <c r="AW95" s="1371"/>
      <c r="AX95" s="1371"/>
      <c r="AY95" s="1371"/>
      <c r="AZ95" s="1371"/>
      <c r="BA95" s="1371"/>
      <c r="BC95" s="1371"/>
      <c r="BE95" s="1371"/>
      <c r="BF95" s="1371"/>
      <c r="BG95" s="1371"/>
    </row>
    <row r="96">
      <c r="R96" s="1371"/>
      <c r="S96" s="1371"/>
      <c r="W96" s="1371"/>
      <c r="X96" s="1371"/>
      <c r="AE96" s="1371"/>
      <c r="AF96" s="1371"/>
      <c r="AV96" s="1371"/>
      <c r="AW96" s="1371"/>
      <c r="AX96" s="1371"/>
      <c r="AY96" s="1371"/>
      <c r="AZ96" s="1371"/>
      <c r="BA96" s="1371"/>
      <c r="BC96" s="1371"/>
      <c r="BE96" s="1371"/>
      <c r="BF96" s="1371"/>
      <c r="BG96" s="1371"/>
    </row>
    <row r="97">
      <c r="R97" s="1371"/>
      <c r="S97" s="1371"/>
      <c r="W97" s="1371"/>
      <c r="X97" s="1371"/>
      <c r="AE97" s="1371"/>
      <c r="AF97" s="1371"/>
      <c r="AV97" s="1371"/>
      <c r="AW97" s="1371"/>
      <c r="AX97" s="1371"/>
      <c r="AY97" s="1371"/>
      <c r="AZ97" s="1371"/>
      <c r="BA97" s="1371"/>
      <c r="BC97" s="1371"/>
      <c r="BE97" s="1371"/>
      <c r="BF97" s="1371"/>
      <c r="BG97" s="1371"/>
    </row>
    <row r="98">
      <c r="R98" s="1371"/>
      <c r="S98" s="1371"/>
      <c r="W98" s="1371"/>
      <c r="X98" s="1371"/>
      <c r="AE98" s="1371"/>
      <c r="AF98" s="1371"/>
      <c r="AV98" s="1371"/>
      <c r="AW98" s="1371"/>
      <c r="AX98" s="1371"/>
      <c r="AY98" s="1371"/>
      <c r="AZ98" s="1371"/>
      <c r="BA98" s="1371"/>
      <c r="BC98" s="1371"/>
      <c r="BE98" s="1371"/>
      <c r="BF98" s="1371"/>
      <c r="BG98" s="1371"/>
    </row>
    <row r="99">
      <c r="R99" s="1371"/>
      <c r="S99" s="1371"/>
      <c r="W99" s="1371"/>
      <c r="X99" s="1371"/>
      <c r="AE99" s="1371"/>
      <c r="AF99" s="1371"/>
      <c r="AV99" s="1371"/>
      <c r="AW99" s="1371"/>
      <c r="AX99" s="1371"/>
      <c r="AY99" s="1371"/>
      <c r="AZ99" s="1371"/>
      <c r="BA99" s="1371"/>
      <c r="BC99" s="1371"/>
      <c r="BE99" s="1371"/>
      <c r="BF99" s="1371"/>
      <c r="BG99" s="1371"/>
    </row>
    <row r="100">
      <c r="R100" s="1371"/>
      <c r="S100" s="1371"/>
      <c r="W100" s="1371"/>
      <c r="X100" s="1371"/>
      <c r="AE100" s="1371"/>
      <c r="AF100" s="1371"/>
      <c r="AV100" s="1371"/>
      <c r="AW100" s="1371"/>
      <c r="AX100" s="1371"/>
      <c r="AY100" s="1371"/>
      <c r="AZ100" s="1371"/>
      <c r="BA100" s="1371"/>
      <c r="BC100" s="1371"/>
      <c r="BE100" s="1371"/>
      <c r="BF100" s="1371"/>
      <c r="BG100" s="1371"/>
    </row>
    <row r="101">
      <c r="R101" s="1371"/>
      <c r="S101" s="1371"/>
      <c r="W101" s="1371"/>
      <c r="X101" s="1371"/>
      <c r="AE101" s="1371"/>
      <c r="AF101" s="1371"/>
      <c r="AV101" s="1371"/>
      <c r="AW101" s="1371"/>
      <c r="AX101" s="1371"/>
      <c r="AY101" s="1371"/>
      <c r="AZ101" s="1371"/>
      <c r="BA101" s="1371"/>
      <c r="BC101" s="1371"/>
      <c r="BE101" s="1371"/>
      <c r="BF101" s="1371"/>
      <c r="BG101" s="1371"/>
    </row>
    <row r="102">
      <c r="R102" s="1371"/>
      <c r="S102" s="1371"/>
      <c r="W102" s="1371"/>
      <c r="X102" s="1371"/>
      <c r="AE102" s="1371"/>
      <c r="AF102" s="1371"/>
      <c r="AV102" s="1371"/>
      <c r="AW102" s="1371"/>
      <c r="AX102" s="1371"/>
      <c r="AY102" s="1371"/>
      <c r="AZ102" s="1371"/>
      <c r="BA102" s="1371"/>
      <c r="BC102" s="1371"/>
      <c r="BE102" s="1371"/>
      <c r="BF102" s="1371"/>
      <c r="BG102" s="1371"/>
    </row>
    <row r="103">
      <c r="R103" s="1371"/>
      <c r="S103" s="1371"/>
      <c r="W103" s="1371"/>
      <c r="X103" s="1371"/>
      <c r="AE103" s="1371"/>
      <c r="AF103" s="1371"/>
      <c r="AV103" s="1371"/>
      <c r="AW103" s="1371"/>
      <c r="AX103" s="1371"/>
      <c r="AY103" s="1371"/>
      <c r="AZ103" s="1371"/>
      <c r="BA103" s="1371"/>
      <c r="BC103" s="1371"/>
      <c r="BE103" s="1371"/>
      <c r="BF103" s="1371"/>
      <c r="BG103" s="1371"/>
    </row>
    <row r="104">
      <c r="R104" s="1371"/>
      <c r="S104" s="1371"/>
      <c r="W104" s="1371"/>
      <c r="X104" s="1371"/>
      <c r="AE104" s="1371"/>
      <c r="AF104" s="1371"/>
      <c r="AV104" s="1371"/>
      <c r="AW104" s="1371"/>
      <c r="AX104" s="1371"/>
      <c r="AY104" s="1371"/>
      <c r="AZ104" s="1371"/>
      <c r="BA104" s="1371"/>
      <c r="BC104" s="1371"/>
      <c r="BE104" s="1371"/>
      <c r="BF104" s="1371"/>
      <c r="BG104" s="1371"/>
    </row>
    <row r="105">
      <c r="R105" s="1371"/>
      <c r="S105" s="1371"/>
      <c r="W105" s="1371"/>
      <c r="X105" s="1371"/>
      <c r="AE105" s="1371"/>
      <c r="AF105" s="1371"/>
      <c r="AV105" s="1371"/>
      <c r="AW105" s="1371"/>
      <c r="AX105" s="1371"/>
      <c r="AY105" s="1371"/>
      <c r="AZ105" s="1371"/>
      <c r="BA105" s="1371"/>
      <c r="BC105" s="1371"/>
      <c r="BE105" s="1371"/>
      <c r="BF105" s="1371"/>
      <c r="BG105" s="1371"/>
    </row>
    <row r="106">
      <c r="R106" s="1371"/>
      <c r="S106" s="1371"/>
      <c r="W106" s="1371"/>
      <c r="X106" s="1371"/>
      <c r="AE106" s="1371"/>
      <c r="AF106" s="1371"/>
      <c r="AV106" s="1371"/>
      <c r="AW106" s="1371"/>
      <c r="AX106" s="1371"/>
      <c r="AY106" s="1371"/>
      <c r="AZ106" s="1371"/>
      <c r="BA106" s="1371"/>
      <c r="BC106" s="1371"/>
      <c r="BE106" s="1371"/>
      <c r="BF106" s="1371"/>
      <c r="BG106" s="1371"/>
    </row>
    <row r="107">
      <c r="R107" s="1371"/>
      <c r="S107" s="1371"/>
      <c r="W107" s="1371"/>
      <c r="X107" s="1371"/>
      <c r="AE107" s="1371"/>
      <c r="AF107" s="1371"/>
      <c r="AV107" s="1371"/>
      <c r="AW107" s="1371"/>
      <c r="AX107" s="1371"/>
      <c r="AY107" s="1371"/>
      <c r="AZ107" s="1371"/>
      <c r="BA107" s="1371"/>
      <c r="BC107" s="1371"/>
      <c r="BE107" s="1371"/>
      <c r="BF107" s="1371"/>
      <c r="BG107" s="1371"/>
    </row>
    <row r="108">
      <c r="R108" s="1371"/>
      <c r="S108" s="1371"/>
      <c r="W108" s="1371"/>
      <c r="X108" s="1371"/>
      <c r="AE108" s="1371"/>
      <c r="AF108" s="1371"/>
      <c r="AV108" s="1371"/>
      <c r="AW108" s="1371"/>
      <c r="AX108" s="1371"/>
      <c r="AY108" s="1371"/>
      <c r="AZ108" s="1371"/>
      <c r="BA108" s="1371"/>
      <c r="BC108" s="1371"/>
      <c r="BE108" s="1371"/>
      <c r="BF108" s="1371"/>
      <c r="BG108" s="1371"/>
    </row>
    <row r="109">
      <c r="R109" s="1371"/>
      <c r="S109" s="1371"/>
      <c r="W109" s="1371"/>
      <c r="X109" s="1371"/>
      <c r="AE109" s="1371"/>
      <c r="AF109" s="1371"/>
      <c r="AV109" s="1371"/>
      <c r="AW109" s="1371"/>
      <c r="AX109" s="1371"/>
      <c r="AY109" s="1371"/>
      <c r="AZ109" s="1371"/>
      <c r="BA109" s="1371"/>
      <c r="BC109" s="1371"/>
      <c r="BE109" s="1371"/>
      <c r="BF109" s="1371"/>
      <c r="BG109" s="1371"/>
    </row>
    <row r="110">
      <c r="R110" s="1371"/>
      <c r="S110" s="1371"/>
      <c r="W110" s="1371"/>
      <c r="X110" s="1371"/>
      <c r="AE110" s="1371"/>
      <c r="AF110" s="1371"/>
      <c r="AV110" s="1371"/>
      <c r="AW110" s="1371"/>
      <c r="AX110" s="1371"/>
      <c r="AY110" s="1371"/>
      <c r="AZ110" s="1371"/>
      <c r="BA110" s="1371"/>
      <c r="BC110" s="1371"/>
      <c r="BE110" s="1371"/>
      <c r="BF110" s="1371"/>
      <c r="BG110" s="1371"/>
    </row>
    <row r="111">
      <c r="R111" s="1371"/>
      <c r="S111" s="1371"/>
      <c r="W111" s="1371"/>
      <c r="X111" s="1371"/>
      <c r="AE111" s="1371"/>
      <c r="AF111" s="1371"/>
      <c r="AV111" s="1371"/>
      <c r="AW111" s="1371"/>
      <c r="AX111" s="1371"/>
      <c r="AY111" s="1371"/>
      <c r="AZ111" s="1371"/>
      <c r="BA111" s="1371"/>
      <c r="BC111" s="1371"/>
      <c r="BE111" s="1371"/>
      <c r="BF111" s="1371"/>
      <c r="BG111" s="1371"/>
    </row>
    <row r="112">
      <c r="R112" s="1371"/>
      <c r="S112" s="1371"/>
      <c r="W112" s="1371"/>
      <c r="X112" s="1371"/>
      <c r="AE112" s="1371"/>
      <c r="AF112" s="1371"/>
      <c r="AV112" s="1371"/>
      <c r="AW112" s="1371"/>
      <c r="AX112" s="1371"/>
      <c r="AY112" s="1371"/>
      <c r="AZ112" s="1371"/>
      <c r="BA112" s="1371"/>
      <c r="BC112" s="1371"/>
      <c r="BE112" s="1371"/>
      <c r="BF112" s="1371"/>
      <c r="BG112" s="1371"/>
    </row>
    <row r="113">
      <c r="R113" s="1371"/>
      <c r="S113" s="1371"/>
      <c r="W113" s="1371"/>
      <c r="X113" s="1371"/>
      <c r="AE113" s="1371"/>
      <c r="AF113" s="1371"/>
      <c r="AV113" s="1371"/>
      <c r="AW113" s="1371"/>
      <c r="AX113" s="1371"/>
      <c r="AY113" s="1371"/>
      <c r="AZ113" s="1371"/>
      <c r="BA113" s="1371"/>
      <c r="BC113" s="1371"/>
      <c r="BE113" s="1371"/>
      <c r="BF113" s="1371"/>
      <c r="BG113" s="1371"/>
    </row>
    <row r="114">
      <c r="R114" s="1371"/>
      <c r="S114" s="1371"/>
      <c r="W114" s="1371"/>
      <c r="X114" s="1371"/>
      <c r="AE114" s="1371"/>
      <c r="AF114" s="1371"/>
      <c r="AV114" s="1371"/>
      <c r="AW114" s="1371"/>
      <c r="AX114" s="1371"/>
      <c r="AY114" s="1371"/>
      <c r="AZ114" s="1371"/>
      <c r="BA114" s="1371"/>
      <c r="BC114" s="1371"/>
      <c r="BE114" s="1371"/>
      <c r="BF114" s="1371"/>
      <c r="BG114" s="1371"/>
    </row>
    <row r="115">
      <c r="R115" s="1371"/>
      <c r="S115" s="1371"/>
      <c r="W115" s="1371"/>
      <c r="X115" s="1371"/>
      <c r="AE115" s="1371"/>
      <c r="AF115" s="1371"/>
      <c r="AV115" s="1371"/>
      <c r="AW115" s="1371"/>
      <c r="AX115" s="1371"/>
      <c r="AY115" s="1371"/>
      <c r="AZ115" s="1371"/>
      <c r="BA115" s="1371"/>
      <c r="BC115" s="1371"/>
      <c r="BE115" s="1371"/>
      <c r="BF115" s="1371"/>
      <c r="BG115" s="1371"/>
    </row>
    <row r="116">
      <c r="R116" s="1371"/>
      <c r="S116" s="1371"/>
      <c r="W116" s="1371"/>
      <c r="X116" s="1371"/>
      <c r="AE116" s="1371"/>
      <c r="AF116" s="1371"/>
      <c r="AV116" s="1371"/>
      <c r="AW116" s="1371"/>
      <c r="AX116" s="1371"/>
      <c r="AY116" s="1371"/>
      <c r="AZ116" s="1371"/>
      <c r="BA116" s="1371"/>
      <c r="BC116" s="1371"/>
      <c r="BE116" s="1371"/>
      <c r="BF116" s="1371"/>
      <c r="BG116" s="1371"/>
    </row>
    <row r="117">
      <c r="R117" s="1371"/>
      <c r="S117" s="1371"/>
      <c r="W117" s="1371"/>
      <c r="X117" s="1371"/>
      <c r="AE117" s="1371"/>
      <c r="AF117" s="1371"/>
      <c r="AV117" s="1371"/>
      <c r="AW117" s="1371"/>
      <c r="AX117" s="1371"/>
      <c r="AY117" s="1371"/>
      <c r="AZ117" s="1371"/>
      <c r="BA117" s="1371"/>
      <c r="BC117" s="1371"/>
      <c r="BE117" s="1371"/>
      <c r="BF117" s="1371"/>
      <c r="BG117" s="1371"/>
    </row>
    <row r="118">
      <c r="R118" s="1371"/>
      <c r="S118" s="1371"/>
      <c r="W118" s="1371"/>
      <c r="X118" s="1371"/>
      <c r="AE118" s="1371"/>
      <c r="AF118" s="1371"/>
      <c r="AV118" s="1371"/>
      <c r="AW118" s="1371"/>
      <c r="AX118" s="1371"/>
      <c r="AY118" s="1371"/>
      <c r="AZ118" s="1371"/>
      <c r="BA118" s="1371"/>
      <c r="BC118" s="1371"/>
      <c r="BE118" s="1371"/>
      <c r="BF118" s="1371"/>
      <c r="BG118" s="1371"/>
    </row>
    <row r="119">
      <c r="R119" s="1371"/>
      <c r="S119" s="1371"/>
      <c r="W119" s="1371"/>
      <c r="X119" s="1371"/>
      <c r="AE119" s="1371"/>
      <c r="AF119" s="1371"/>
      <c r="AV119" s="1371"/>
      <c r="AW119" s="1371"/>
      <c r="AX119" s="1371"/>
      <c r="AY119" s="1371"/>
      <c r="AZ119" s="1371"/>
      <c r="BA119" s="1371"/>
      <c r="BC119" s="1371"/>
      <c r="BE119" s="1371"/>
      <c r="BF119" s="1371"/>
      <c r="BG119" s="1371"/>
    </row>
    <row r="120">
      <c r="R120" s="1371"/>
      <c r="S120" s="1371"/>
      <c r="W120" s="1371"/>
      <c r="X120" s="1371"/>
      <c r="AE120" s="1371"/>
      <c r="AF120" s="1371"/>
      <c r="AV120" s="1371"/>
      <c r="AW120" s="1371"/>
      <c r="AX120" s="1371"/>
      <c r="AY120" s="1371"/>
      <c r="AZ120" s="1371"/>
      <c r="BA120" s="1371"/>
      <c r="BC120" s="1371"/>
      <c r="BE120" s="1371"/>
      <c r="BF120" s="1371"/>
      <c r="BG120" s="1371"/>
    </row>
    <row r="121">
      <c r="R121" s="1371"/>
      <c r="S121" s="1371"/>
      <c r="W121" s="1371"/>
      <c r="X121" s="1371"/>
      <c r="AE121" s="1371"/>
      <c r="AF121" s="1371"/>
      <c r="AV121" s="1371"/>
      <c r="AW121" s="1371"/>
      <c r="AX121" s="1371"/>
      <c r="AY121" s="1371"/>
      <c r="AZ121" s="1371"/>
      <c r="BA121" s="1371"/>
      <c r="BC121" s="1371"/>
      <c r="BE121" s="1371"/>
      <c r="BF121" s="1371"/>
      <c r="BG121" s="1371"/>
    </row>
    <row r="122">
      <c r="R122" s="1371"/>
      <c r="S122" s="1371"/>
      <c r="W122" s="1371"/>
      <c r="X122" s="1371"/>
      <c r="AE122" s="1371"/>
      <c r="AF122" s="1371"/>
      <c r="AV122" s="1371"/>
      <c r="AW122" s="1371"/>
      <c r="AX122" s="1371"/>
      <c r="AY122" s="1371"/>
      <c r="AZ122" s="1371"/>
      <c r="BA122" s="1371"/>
      <c r="BC122" s="1371"/>
      <c r="BE122" s="1371"/>
      <c r="BF122" s="1371"/>
      <c r="BG122" s="1371"/>
    </row>
    <row r="123">
      <c r="R123" s="1371"/>
      <c r="S123" s="1371"/>
      <c r="W123" s="1371"/>
      <c r="X123" s="1371"/>
      <c r="AE123" s="1371"/>
      <c r="AF123" s="1371"/>
      <c r="AV123" s="1371"/>
      <c r="AW123" s="1371"/>
      <c r="AX123" s="1371"/>
      <c r="AY123" s="1371"/>
      <c r="AZ123" s="1371"/>
      <c r="BA123" s="1371"/>
      <c r="BC123" s="1371"/>
      <c r="BE123" s="1371"/>
      <c r="BF123" s="1371"/>
      <c r="BG123" s="1371"/>
    </row>
    <row r="124">
      <c r="R124" s="1371"/>
      <c r="S124" s="1371"/>
      <c r="W124" s="1371"/>
      <c r="X124" s="1371"/>
      <c r="AE124" s="1371"/>
      <c r="AF124" s="1371"/>
      <c r="AV124" s="1371"/>
      <c r="AW124" s="1371"/>
      <c r="AX124" s="1371"/>
      <c r="AY124" s="1371"/>
      <c r="AZ124" s="1371"/>
      <c r="BA124" s="1371"/>
      <c r="BC124" s="1371"/>
      <c r="BE124" s="1371"/>
      <c r="BF124" s="1371"/>
      <c r="BG124" s="1371"/>
    </row>
    <row r="125">
      <c r="R125" s="1371"/>
      <c r="S125" s="1371"/>
      <c r="W125" s="1371"/>
      <c r="X125" s="1371"/>
      <c r="AE125" s="1371"/>
      <c r="AF125" s="1371"/>
      <c r="AV125" s="1371"/>
      <c r="AW125" s="1371"/>
      <c r="AX125" s="1371"/>
      <c r="AY125" s="1371"/>
      <c r="AZ125" s="1371"/>
      <c r="BA125" s="1371"/>
      <c r="BC125" s="1371"/>
      <c r="BE125" s="1371"/>
      <c r="BF125" s="1371"/>
      <c r="BG125" s="1371"/>
    </row>
    <row r="126">
      <c r="R126" s="1371"/>
      <c r="S126" s="1371"/>
      <c r="W126" s="1371"/>
      <c r="X126" s="1371"/>
      <c r="AE126" s="1371"/>
      <c r="AF126" s="1371"/>
      <c r="AV126" s="1371"/>
      <c r="AW126" s="1371"/>
      <c r="AX126" s="1371"/>
      <c r="AY126" s="1371"/>
      <c r="AZ126" s="1371"/>
      <c r="BA126" s="1371"/>
      <c r="BC126" s="1371"/>
      <c r="BE126" s="1371"/>
      <c r="BF126" s="1371"/>
      <c r="BG126" s="1371"/>
    </row>
    <row r="127">
      <c r="R127" s="1371"/>
      <c r="S127" s="1371"/>
      <c r="W127" s="1371"/>
      <c r="X127" s="1371"/>
      <c r="AE127" s="1371"/>
      <c r="AF127" s="1371"/>
      <c r="AV127" s="1371"/>
      <c r="AW127" s="1371"/>
      <c r="AX127" s="1371"/>
      <c r="AY127" s="1371"/>
      <c r="AZ127" s="1371"/>
      <c r="BA127" s="1371"/>
      <c r="BC127" s="1371"/>
      <c r="BE127" s="1371"/>
      <c r="BF127" s="1371"/>
      <c r="BG127" s="1371"/>
    </row>
    <row r="128">
      <c r="R128" s="1371"/>
      <c r="S128" s="1371"/>
      <c r="W128" s="1371"/>
      <c r="X128" s="1371"/>
      <c r="AE128" s="1371"/>
      <c r="AF128" s="1371"/>
      <c r="AV128" s="1371"/>
      <c r="AW128" s="1371"/>
      <c r="AX128" s="1371"/>
      <c r="AY128" s="1371"/>
      <c r="AZ128" s="1371"/>
      <c r="BA128" s="1371"/>
      <c r="BC128" s="1371"/>
      <c r="BE128" s="1371"/>
      <c r="BF128" s="1371"/>
      <c r="BG128" s="1371"/>
    </row>
    <row r="129">
      <c r="R129" s="1371"/>
      <c r="S129" s="1371"/>
      <c r="W129" s="1371"/>
      <c r="X129" s="1371"/>
      <c r="AE129" s="1371"/>
      <c r="AF129" s="1371"/>
      <c r="AV129" s="1371"/>
      <c r="AW129" s="1371"/>
      <c r="AX129" s="1371"/>
      <c r="AY129" s="1371"/>
      <c r="AZ129" s="1371"/>
      <c r="BA129" s="1371"/>
      <c r="BC129" s="1371"/>
      <c r="BE129" s="1371"/>
      <c r="BF129" s="1371"/>
      <c r="BG129" s="1371"/>
    </row>
    <row r="130">
      <c r="R130" s="1371"/>
      <c r="S130" s="1371"/>
      <c r="W130" s="1371"/>
      <c r="X130" s="1371"/>
      <c r="AE130" s="1371"/>
      <c r="AF130" s="1371"/>
      <c r="AV130" s="1371"/>
      <c r="AW130" s="1371"/>
      <c r="AX130" s="1371"/>
      <c r="AY130" s="1371"/>
      <c r="AZ130" s="1371"/>
      <c r="BA130" s="1371"/>
      <c r="BC130" s="1371"/>
      <c r="BE130" s="1371"/>
      <c r="BF130" s="1371"/>
      <c r="BG130" s="1371"/>
    </row>
    <row r="131">
      <c r="R131" s="1371"/>
      <c r="S131" s="1371"/>
      <c r="W131" s="1371"/>
      <c r="X131" s="1371"/>
      <c r="AE131" s="1371"/>
      <c r="AF131" s="1371"/>
      <c r="AV131" s="1371"/>
      <c r="AW131" s="1371"/>
      <c r="AX131" s="1371"/>
      <c r="AY131" s="1371"/>
      <c r="AZ131" s="1371"/>
      <c r="BA131" s="1371"/>
      <c r="BC131" s="1371"/>
      <c r="BE131" s="1371"/>
      <c r="BF131" s="1371"/>
      <c r="BG131" s="1371"/>
    </row>
    <row r="132">
      <c r="R132" s="1371"/>
      <c r="S132" s="1371"/>
      <c r="W132" s="1371"/>
      <c r="X132" s="1371"/>
      <c r="AE132" s="1371"/>
      <c r="AF132" s="1371"/>
      <c r="AV132" s="1371"/>
      <c r="AW132" s="1371"/>
      <c r="AX132" s="1371"/>
      <c r="AY132" s="1371"/>
      <c r="AZ132" s="1371"/>
      <c r="BA132" s="1371"/>
      <c r="BC132" s="1371"/>
      <c r="BE132" s="1371"/>
      <c r="BF132" s="1371"/>
      <c r="BG132" s="1371"/>
    </row>
    <row r="133">
      <c r="R133" s="1371"/>
      <c r="S133" s="1371"/>
      <c r="W133" s="1371"/>
      <c r="X133" s="1371"/>
      <c r="AE133" s="1371"/>
      <c r="AF133" s="1371"/>
      <c r="AV133" s="1371"/>
      <c r="AW133" s="1371"/>
      <c r="AX133" s="1371"/>
      <c r="AY133" s="1371"/>
      <c r="AZ133" s="1371"/>
      <c r="BA133" s="1371"/>
      <c r="BC133" s="1371"/>
      <c r="BE133" s="1371"/>
      <c r="BF133" s="1371"/>
      <c r="BG133" s="1371"/>
    </row>
    <row r="134">
      <c r="R134" s="1371"/>
      <c r="S134" s="1371"/>
      <c r="W134" s="1371"/>
      <c r="X134" s="1371"/>
      <c r="AE134" s="1371"/>
      <c r="AF134" s="1371"/>
      <c r="AV134" s="1371"/>
      <c r="AW134" s="1371"/>
      <c r="AX134" s="1371"/>
      <c r="AY134" s="1371"/>
      <c r="AZ134" s="1371"/>
      <c r="BA134" s="1371"/>
      <c r="BC134" s="1371"/>
      <c r="BE134" s="1371"/>
      <c r="BF134" s="1371"/>
      <c r="BG134" s="1371"/>
    </row>
    <row r="135">
      <c r="R135" s="1371"/>
      <c r="S135" s="1371"/>
      <c r="W135" s="1371"/>
      <c r="X135" s="1371"/>
      <c r="AE135" s="1371"/>
      <c r="AF135" s="1371"/>
      <c r="AV135" s="1371"/>
      <c r="AW135" s="1371"/>
      <c r="AX135" s="1371"/>
      <c r="AY135" s="1371"/>
      <c r="AZ135" s="1371"/>
      <c r="BA135" s="1371"/>
      <c r="BC135" s="1371"/>
      <c r="BE135" s="1371"/>
      <c r="BF135" s="1371"/>
      <c r="BG135" s="1371"/>
    </row>
    <row r="136">
      <c r="R136" s="1371"/>
      <c r="S136" s="1371"/>
      <c r="W136" s="1371"/>
      <c r="X136" s="1371"/>
      <c r="AE136" s="1371"/>
      <c r="AF136" s="1371"/>
      <c r="AV136" s="1371"/>
      <c r="AW136" s="1371"/>
      <c r="AX136" s="1371"/>
      <c r="AY136" s="1371"/>
      <c r="AZ136" s="1371"/>
      <c r="BA136" s="1371"/>
      <c r="BC136" s="1371"/>
      <c r="BE136" s="1371"/>
      <c r="BF136" s="1371"/>
      <c r="BG136" s="1371"/>
    </row>
    <row r="137">
      <c r="R137" s="1371"/>
      <c r="S137" s="1371"/>
      <c r="W137" s="1371"/>
      <c r="X137" s="1371"/>
      <c r="AE137" s="1371"/>
      <c r="AF137" s="1371"/>
      <c r="AV137" s="1371"/>
      <c r="AW137" s="1371"/>
      <c r="AX137" s="1371"/>
      <c r="AY137" s="1371"/>
      <c r="AZ137" s="1371"/>
      <c r="BA137" s="1371"/>
      <c r="BC137" s="1371"/>
      <c r="BE137" s="1371"/>
      <c r="BF137" s="1371"/>
      <c r="BG137" s="1371"/>
    </row>
    <row r="138">
      <c r="R138" s="1371"/>
      <c r="S138" s="1371"/>
      <c r="W138" s="1371"/>
      <c r="X138" s="1371"/>
      <c r="AE138" s="1371"/>
      <c r="AF138" s="1371"/>
      <c r="AV138" s="1371"/>
      <c r="AW138" s="1371"/>
      <c r="AX138" s="1371"/>
      <c r="AY138" s="1371"/>
      <c r="AZ138" s="1371"/>
      <c r="BA138" s="1371"/>
      <c r="BC138" s="1371"/>
      <c r="BE138" s="1371"/>
      <c r="BF138" s="1371"/>
      <c r="BG138" s="1371"/>
    </row>
    <row r="139">
      <c r="R139" s="1371"/>
      <c r="S139" s="1371"/>
      <c r="W139" s="1371"/>
      <c r="X139" s="1371"/>
      <c r="AE139" s="1371"/>
      <c r="AF139" s="1371"/>
      <c r="AV139" s="1371"/>
      <c r="AW139" s="1371"/>
      <c r="AX139" s="1371"/>
      <c r="AY139" s="1371"/>
      <c r="AZ139" s="1371"/>
      <c r="BA139" s="1371"/>
      <c r="BC139" s="1371"/>
      <c r="BE139" s="1371"/>
      <c r="BF139" s="1371"/>
      <c r="BG139" s="1371"/>
    </row>
    <row r="140">
      <c r="R140" s="1371"/>
      <c r="S140" s="1371"/>
      <c r="W140" s="1371"/>
      <c r="X140" s="1371"/>
      <c r="AE140" s="1371"/>
      <c r="AF140" s="1371"/>
      <c r="AV140" s="1371"/>
      <c r="AW140" s="1371"/>
      <c r="AX140" s="1371"/>
      <c r="AY140" s="1371"/>
      <c r="AZ140" s="1371"/>
      <c r="BA140" s="1371"/>
      <c r="BC140" s="1371"/>
      <c r="BE140" s="1371"/>
      <c r="BF140" s="1371"/>
      <c r="BG140" s="1371"/>
    </row>
    <row r="141">
      <c r="R141" s="1371"/>
      <c r="S141" s="1371"/>
      <c r="W141" s="1371"/>
      <c r="X141" s="1371"/>
      <c r="AE141" s="1371"/>
      <c r="AF141" s="1371"/>
      <c r="AV141" s="1371"/>
      <c r="AW141" s="1371"/>
      <c r="AX141" s="1371"/>
      <c r="AY141" s="1371"/>
      <c r="AZ141" s="1371"/>
      <c r="BA141" s="1371"/>
      <c r="BC141" s="1371"/>
      <c r="BE141" s="1371"/>
      <c r="BF141" s="1371"/>
      <c r="BG141" s="1371"/>
    </row>
    <row r="142">
      <c r="R142" s="1371"/>
      <c r="S142" s="1371"/>
      <c r="W142" s="1371"/>
      <c r="X142" s="1371"/>
      <c r="AE142" s="1371"/>
      <c r="AF142" s="1371"/>
      <c r="AV142" s="1371"/>
      <c r="AW142" s="1371"/>
      <c r="AX142" s="1371"/>
      <c r="AY142" s="1371"/>
      <c r="AZ142" s="1371"/>
      <c r="BA142" s="1371"/>
      <c r="BC142" s="1371"/>
      <c r="BE142" s="1371"/>
      <c r="BF142" s="1371"/>
      <c r="BG142" s="1371"/>
    </row>
    <row r="143">
      <c r="R143" s="1371"/>
      <c r="S143" s="1371"/>
      <c r="W143" s="1371"/>
      <c r="X143" s="1371"/>
      <c r="AE143" s="1371"/>
      <c r="AF143" s="1371"/>
      <c r="AV143" s="1371"/>
      <c r="AW143" s="1371"/>
      <c r="AX143" s="1371"/>
      <c r="AY143" s="1371"/>
      <c r="AZ143" s="1371"/>
      <c r="BA143" s="1371"/>
      <c r="BC143" s="1371"/>
      <c r="BE143" s="1371"/>
      <c r="BF143" s="1371"/>
      <c r="BG143" s="1371"/>
    </row>
    <row r="144">
      <c r="R144" s="1371"/>
      <c r="S144" s="1371"/>
      <c r="W144" s="1371"/>
      <c r="X144" s="1371"/>
      <c r="AE144" s="1371"/>
      <c r="AF144" s="1371"/>
      <c r="AV144" s="1371"/>
      <c r="AW144" s="1371"/>
      <c r="AX144" s="1371"/>
      <c r="AY144" s="1371"/>
      <c r="AZ144" s="1371"/>
      <c r="BA144" s="1371"/>
      <c r="BC144" s="1371"/>
      <c r="BE144" s="1371"/>
      <c r="BF144" s="1371"/>
      <c r="BG144" s="1371"/>
    </row>
    <row r="145">
      <c r="R145" s="1371"/>
      <c r="S145" s="1371"/>
      <c r="W145" s="1371"/>
      <c r="X145" s="1371"/>
      <c r="AE145" s="1371"/>
      <c r="AF145" s="1371"/>
      <c r="AV145" s="1371"/>
      <c r="AW145" s="1371"/>
      <c r="AX145" s="1371"/>
      <c r="AY145" s="1371"/>
      <c r="AZ145" s="1371"/>
      <c r="BA145" s="1371"/>
      <c r="BC145" s="1371"/>
      <c r="BE145" s="1371"/>
      <c r="BF145" s="1371"/>
      <c r="BG145" s="1371"/>
    </row>
    <row r="146">
      <c r="R146" s="1371"/>
      <c r="S146" s="1371"/>
      <c r="W146" s="1371"/>
      <c r="X146" s="1371"/>
      <c r="AE146" s="1371"/>
      <c r="AF146" s="1371"/>
      <c r="AV146" s="1371"/>
      <c r="AW146" s="1371"/>
      <c r="AX146" s="1371"/>
      <c r="AY146" s="1371"/>
      <c r="AZ146" s="1371"/>
      <c r="BA146" s="1371"/>
      <c r="BC146" s="1371"/>
      <c r="BE146" s="1371"/>
      <c r="BF146" s="1371"/>
      <c r="BG146" s="1371"/>
    </row>
    <row r="147">
      <c r="R147" s="1371"/>
      <c r="S147" s="1371"/>
      <c r="W147" s="1371"/>
      <c r="X147" s="1371"/>
      <c r="AE147" s="1371"/>
      <c r="AF147" s="1371"/>
      <c r="AV147" s="1371"/>
      <c r="AW147" s="1371"/>
      <c r="AX147" s="1371"/>
      <c r="AY147" s="1371"/>
      <c r="AZ147" s="1371"/>
      <c r="BA147" s="1371"/>
      <c r="BC147" s="1371"/>
      <c r="BE147" s="1371"/>
      <c r="BF147" s="1371"/>
      <c r="BG147" s="1371"/>
    </row>
    <row r="148">
      <c r="R148" s="1371"/>
      <c r="S148" s="1371"/>
      <c r="W148" s="1371"/>
      <c r="X148" s="1371"/>
      <c r="AE148" s="1371"/>
      <c r="AF148" s="1371"/>
      <c r="AV148" s="1371"/>
      <c r="AW148" s="1371"/>
      <c r="AX148" s="1371"/>
      <c r="AY148" s="1371"/>
      <c r="AZ148" s="1371"/>
      <c r="BA148" s="1371"/>
      <c r="BC148" s="1371"/>
      <c r="BE148" s="1371"/>
      <c r="BF148" s="1371"/>
      <c r="BG148" s="1371"/>
    </row>
    <row r="149">
      <c r="R149" s="1371"/>
      <c r="S149" s="1371"/>
      <c r="W149" s="1371"/>
      <c r="X149" s="1371"/>
      <c r="AE149" s="1371"/>
      <c r="AF149" s="1371"/>
      <c r="AV149" s="1371"/>
      <c r="AW149" s="1371"/>
      <c r="AX149" s="1371"/>
      <c r="AY149" s="1371"/>
      <c r="AZ149" s="1371"/>
      <c r="BA149" s="1371"/>
      <c r="BC149" s="1371"/>
      <c r="BE149" s="1371"/>
      <c r="BF149" s="1371"/>
      <c r="BG149" s="1371"/>
    </row>
    <row r="150">
      <c r="R150" s="1371"/>
      <c r="S150" s="1371"/>
      <c r="W150" s="1371"/>
      <c r="X150" s="1371"/>
      <c r="AE150" s="1371"/>
      <c r="AF150" s="1371"/>
      <c r="AV150" s="1371"/>
      <c r="AW150" s="1371"/>
      <c r="AX150" s="1371"/>
      <c r="AY150" s="1371"/>
      <c r="AZ150" s="1371"/>
      <c r="BA150" s="1371"/>
      <c r="BC150" s="1371"/>
      <c r="BE150" s="1371"/>
      <c r="BF150" s="1371"/>
      <c r="BG150" s="1371"/>
    </row>
    <row r="151">
      <c r="R151" s="1371"/>
      <c r="S151" s="1371"/>
      <c r="W151" s="1371"/>
      <c r="X151" s="1371"/>
      <c r="AE151" s="1371"/>
      <c r="AF151" s="1371"/>
      <c r="AV151" s="1371"/>
      <c r="AW151" s="1371"/>
      <c r="AX151" s="1371"/>
      <c r="AY151" s="1371"/>
      <c r="AZ151" s="1371"/>
      <c r="BA151" s="1371"/>
      <c r="BC151" s="1371"/>
      <c r="BE151" s="1371"/>
      <c r="BF151" s="1371"/>
      <c r="BG151" s="1371"/>
    </row>
    <row r="152">
      <c r="R152" s="1371"/>
      <c r="S152" s="1371"/>
      <c r="W152" s="1371"/>
      <c r="X152" s="1371"/>
      <c r="AE152" s="1371"/>
      <c r="AF152" s="1371"/>
      <c r="AV152" s="1371"/>
      <c r="AW152" s="1371"/>
      <c r="AX152" s="1371"/>
      <c r="AY152" s="1371"/>
      <c r="AZ152" s="1371"/>
      <c r="BA152" s="1371"/>
      <c r="BC152" s="1371"/>
      <c r="BE152" s="1371"/>
      <c r="BF152" s="1371"/>
      <c r="BG152" s="1371"/>
    </row>
    <row r="153">
      <c r="R153" s="1371"/>
      <c r="S153" s="1371"/>
      <c r="W153" s="1371"/>
      <c r="X153" s="1371"/>
      <c r="AE153" s="1371"/>
      <c r="AF153" s="1371"/>
      <c r="AV153" s="1371"/>
      <c r="AW153" s="1371"/>
      <c r="AX153" s="1371"/>
      <c r="AY153" s="1371"/>
      <c r="AZ153" s="1371"/>
      <c r="BA153" s="1371"/>
      <c r="BC153" s="1371"/>
      <c r="BE153" s="1371"/>
      <c r="BF153" s="1371"/>
      <c r="BG153" s="1371"/>
    </row>
    <row r="154">
      <c r="R154" s="1371"/>
      <c r="S154" s="1371"/>
      <c r="W154" s="1371"/>
      <c r="X154" s="1371"/>
      <c r="AE154" s="1371"/>
      <c r="AF154" s="1371"/>
      <c r="AV154" s="1371"/>
      <c r="AW154" s="1371"/>
      <c r="AX154" s="1371"/>
      <c r="AY154" s="1371"/>
      <c r="AZ154" s="1371"/>
      <c r="BA154" s="1371"/>
      <c r="BC154" s="1371"/>
      <c r="BE154" s="1371"/>
      <c r="BF154" s="1371"/>
      <c r="BG154" s="1371"/>
    </row>
    <row r="155">
      <c r="R155" s="1371"/>
      <c r="S155" s="1371"/>
      <c r="W155" s="1371"/>
      <c r="X155" s="1371"/>
      <c r="AE155" s="1371"/>
      <c r="AF155" s="1371"/>
      <c r="AV155" s="1371"/>
      <c r="AW155" s="1371"/>
      <c r="AX155" s="1371"/>
      <c r="AY155" s="1371"/>
      <c r="AZ155" s="1371"/>
      <c r="BA155" s="1371"/>
      <c r="BC155" s="1371"/>
      <c r="BE155" s="1371"/>
      <c r="BF155" s="1371"/>
      <c r="BG155" s="1371"/>
    </row>
    <row r="156">
      <c r="R156" s="1371"/>
      <c r="S156" s="1371"/>
      <c r="W156" s="1371"/>
      <c r="X156" s="1371"/>
      <c r="AE156" s="1371"/>
      <c r="AF156" s="1371"/>
      <c r="AV156" s="1371"/>
      <c r="AW156" s="1371"/>
      <c r="AX156" s="1371"/>
      <c r="AY156" s="1371"/>
      <c r="AZ156" s="1371"/>
      <c r="BA156" s="1371"/>
      <c r="BC156" s="1371"/>
      <c r="BE156" s="1371"/>
      <c r="BF156" s="1371"/>
      <c r="BG156" s="1371"/>
    </row>
    <row r="157">
      <c r="R157" s="1371"/>
      <c r="S157" s="1371"/>
      <c r="W157" s="1371"/>
      <c r="X157" s="1371"/>
      <c r="AE157" s="1371"/>
      <c r="AF157" s="1371"/>
      <c r="AV157" s="1371"/>
      <c r="AW157" s="1371"/>
      <c r="AX157" s="1371"/>
      <c r="AY157" s="1371"/>
      <c r="AZ157" s="1371"/>
      <c r="BA157" s="1371"/>
      <c r="BC157" s="1371"/>
      <c r="BE157" s="1371"/>
      <c r="BF157" s="1371"/>
      <c r="BG157" s="1371"/>
    </row>
    <row r="158">
      <c r="R158" s="1371"/>
      <c r="S158" s="1371"/>
      <c r="W158" s="1371"/>
      <c r="X158" s="1371"/>
      <c r="AE158" s="1371"/>
      <c r="AF158" s="1371"/>
      <c r="AV158" s="1371"/>
      <c r="AW158" s="1371"/>
      <c r="AX158" s="1371"/>
      <c r="AY158" s="1371"/>
      <c r="AZ158" s="1371"/>
      <c r="BA158" s="1371"/>
      <c r="BC158" s="1371"/>
      <c r="BE158" s="1371"/>
      <c r="BF158" s="1371"/>
      <c r="BG158" s="1371"/>
    </row>
    <row r="159">
      <c r="R159" s="1371"/>
      <c r="S159" s="1371"/>
      <c r="W159" s="1371"/>
      <c r="X159" s="1371"/>
      <c r="AE159" s="1371"/>
      <c r="AF159" s="1371"/>
      <c r="AV159" s="1371"/>
      <c r="AW159" s="1371"/>
      <c r="AX159" s="1371"/>
      <c r="AY159" s="1371"/>
      <c r="AZ159" s="1371"/>
      <c r="BA159" s="1371"/>
      <c r="BC159" s="1371"/>
      <c r="BE159" s="1371"/>
      <c r="BF159" s="1371"/>
      <c r="BG159" s="1371"/>
    </row>
    <row r="160">
      <c r="R160" s="1371"/>
      <c r="S160" s="1371"/>
      <c r="W160" s="1371"/>
      <c r="X160" s="1371"/>
      <c r="AE160" s="1371"/>
      <c r="AF160" s="1371"/>
      <c r="AV160" s="1371"/>
      <c r="AW160" s="1371"/>
      <c r="AX160" s="1371"/>
      <c r="AY160" s="1371"/>
      <c r="AZ160" s="1371"/>
      <c r="BA160" s="1371"/>
      <c r="BC160" s="1371"/>
      <c r="BE160" s="1371"/>
      <c r="BF160" s="1371"/>
      <c r="BG160" s="1371"/>
    </row>
    <row r="161">
      <c r="R161" s="1371"/>
      <c r="S161" s="1371"/>
      <c r="W161" s="1371"/>
      <c r="X161" s="1371"/>
      <c r="AE161" s="1371"/>
      <c r="AF161" s="1371"/>
      <c r="AV161" s="1371"/>
      <c r="AW161" s="1371"/>
      <c r="AX161" s="1371"/>
      <c r="AY161" s="1371"/>
      <c r="AZ161" s="1371"/>
      <c r="BA161" s="1371"/>
      <c r="BC161" s="1371"/>
      <c r="BE161" s="1371"/>
      <c r="BF161" s="1371"/>
      <c r="BG161" s="1371"/>
    </row>
    <row r="162">
      <c r="R162" s="1371"/>
      <c r="S162" s="1371"/>
      <c r="W162" s="1371"/>
      <c r="X162" s="1371"/>
      <c r="AE162" s="1371"/>
      <c r="AF162" s="1371"/>
      <c r="AV162" s="1371"/>
      <c r="AW162" s="1371"/>
      <c r="AX162" s="1371"/>
      <c r="AY162" s="1371"/>
      <c r="AZ162" s="1371"/>
      <c r="BA162" s="1371"/>
      <c r="BC162" s="1371"/>
      <c r="BE162" s="1371"/>
      <c r="BF162" s="1371"/>
      <c r="BG162" s="1371"/>
    </row>
    <row r="163">
      <c r="R163" s="1371"/>
      <c r="S163" s="1371"/>
      <c r="W163" s="1371"/>
      <c r="X163" s="1371"/>
      <c r="AE163" s="1371"/>
      <c r="AF163" s="1371"/>
      <c r="AV163" s="1371"/>
      <c r="AW163" s="1371"/>
      <c r="AX163" s="1371"/>
      <c r="AY163" s="1371"/>
      <c r="AZ163" s="1371"/>
      <c r="BA163" s="1371"/>
      <c r="BC163" s="1371"/>
      <c r="BE163" s="1371"/>
      <c r="BF163" s="1371"/>
      <c r="BG163" s="1371"/>
    </row>
    <row r="164">
      <c r="R164" s="1371"/>
      <c r="S164" s="1371"/>
      <c r="W164" s="1371"/>
      <c r="X164" s="1371"/>
      <c r="AE164" s="1371"/>
      <c r="AF164" s="1371"/>
      <c r="AV164" s="1371"/>
      <c r="AW164" s="1371"/>
      <c r="AX164" s="1371"/>
      <c r="AY164" s="1371"/>
      <c r="AZ164" s="1371"/>
      <c r="BA164" s="1371"/>
      <c r="BC164" s="1371"/>
      <c r="BE164" s="1371"/>
      <c r="BF164" s="1371"/>
      <c r="BG164" s="1371"/>
    </row>
    <row r="165">
      <c r="R165" s="1371"/>
      <c r="S165" s="1371"/>
      <c r="W165" s="1371"/>
      <c r="X165" s="1371"/>
      <c r="AE165" s="1371"/>
      <c r="AF165" s="1371"/>
      <c r="AV165" s="1371"/>
      <c r="AW165" s="1371"/>
      <c r="AX165" s="1371"/>
      <c r="AY165" s="1371"/>
      <c r="AZ165" s="1371"/>
      <c r="BA165" s="1371"/>
      <c r="BC165" s="1371"/>
      <c r="BE165" s="1371"/>
      <c r="BF165" s="1371"/>
      <c r="BG165" s="1371"/>
    </row>
    <row r="166">
      <c r="R166" s="1371"/>
      <c r="S166" s="1371"/>
      <c r="W166" s="1371"/>
      <c r="X166" s="1371"/>
      <c r="AE166" s="1371"/>
      <c r="AF166" s="1371"/>
      <c r="AV166" s="1371"/>
      <c r="AW166" s="1371"/>
      <c r="AX166" s="1371"/>
      <c r="AY166" s="1371"/>
      <c r="AZ166" s="1371"/>
      <c r="BA166" s="1371"/>
      <c r="BC166" s="1371"/>
      <c r="BE166" s="1371"/>
      <c r="BF166" s="1371"/>
      <c r="BG166" s="1371"/>
    </row>
    <row r="167">
      <c r="R167" s="1371"/>
      <c r="S167" s="1371"/>
      <c r="W167" s="1371"/>
      <c r="X167" s="1371"/>
      <c r="AE167" s="1371"/>
      <c r="AF167" s="1371"/>
      <c r="AV167" s="1371"/>
      <c r="AW167" s="1371"/>
      <c r="AX167" s="1371"/>
      <c r="AY167" s="1371"/>
      <c r="AZ167" s="1371"/>
      <c r="BA167" s="1371"/>
      <c r="BC167" s="1371"/>
      <c r="BE167" s="1371"/>
      <c r="BF167" s="1371"/>
      <c r="BG167" s="1371"/>
    </row>
    <row r="168">
      <c r="R168" s="1371"/>
      <c r="S168" s="1371"/>
      <c r="W168" s="1371"/>
      <c r="X168" s="1371"/>
      <c r="AE168" s="1371"/>
      <c r="AF168" s="1371"/>
      <c r="AV168" s="1371"/>
      <c r="AW168" s="1371"/>
      <c r="AX168" s="1371"/>
      <c r="AY168" s="1371"/>
      <c r="AZ168" s="1371"/>
      <c r="BA168" s="1371"/>
      <c r="BC168" s="1371"/>
      <c r="BE168" s="1371"/>
      <c r="BF168" s="1371"/>
      <c r="BG168" s="1371"/>
    </row>
    <row r="169">
      <c r="R169" s="1371"/>
      <c r="S169" s="1371"/>
      <c r="W169" s="1371"/>
      <c r="X169" s="1371"/>
      <c r="AE169" s="1371"/>
      <c r="AF169" s="1371"/>
      <c r="AV169" s="1371"/>
      <c r="AW169" s="1371"/>
      <c r="AX169" s="1371"/>
      <c r="AY169" s="1371"/>
      <c r="AZ169" s="1371"/>
      <c r="BA169" s="1371"/>
      <c r="BC169" s="1371"/>
      <c r="BE169" s="1371"/>
      <c r="BF169" s="1371"/>
      <c r="BG169" s="1371"/>
    </row>
    <row r="170">
      <c r="R170" s="1371"/>
      <c r="S170" s="1371"/>
      <c r="W170" s="1371"/>
      <c r="X170" s="1371"/>
      <c r="AE170" s="1371"/>
      <c r="AF170" s="1371"/>
      <c r="AV170" s="1371"/>
      <c r="AW170" s="1371"/>
      <c r="AX170" s="1371"/>
      <c r="AY170" s="1371"/>
      <c r="AZ170" s="1371"/>
      <c r="BA170" s="1371"/>
      <c r="BC170" s="1371"/>
      <c r="BE170" s="1371"/>
      <c r="BF170" s="1371"/>
      <c r="BG170" s="1371"/>
    </row>
    <row r="171">
      <c r="R171" s="1371"/>
      <c r="S171" s="1371"/>
      <c r="W171" s="1371"/>
      <c r="X171" s="1371"/>
      <c r="AE171" s="1371"/>
      <c r="AF171" s="1371"/>
      <c r="AV171" s="1371"/>
      <c r="AW171" s="1371"/>
      <c r="AX171" s="1371"/>
      <c r="AY171" s="1371"/>
      <c r="AZ171" s="1371"/>
      <c r="BA171" s="1371"/>
      <c r="BC171" s="1371"/>
      <c r="BE171" s="1371"/>
      <c r="BF171" s="1371"/>
      <c r="BG171" s="1371"/>
    </row>
    <row r="172">
      <c r="R172" s="1371"/>
      <c r="S172" s="1371"/>
      <c r="W172" s="1371"/>
      <c r="X172" s="1371"/>
      <c r="AE172" s="1371"/>
      <c r="AF172" s="1371"/>
      <c r="AV172" s="1371"/>
      <c r="AW172" s="1371"/>
      <c r="AX172" s="1371"/>
      <c r="AY172" s="1371"/>
      <c r="AZ172" s="1371"/>
      <c r="BA172" s="1371"/>
      <c r="BC172" s="1371"/>
      <c r="BE172" s="1371"/>
      <c r="BF172" s="1371"/>
      <c r="BG172" s="1371"/>
    </row>
    <row r="173">
      <c r="R173" s="1371"/>
      <c r="S173" s="1371"/>
      <c r="W173" s="1371"/>
      <c r="X173" s="1371"/>
      <c r="AE173" s="1371"/>
      <c r="AF173" s="1371"/>
      <c r="AV173" s="1371"/>
      <c r="AW173" s="1371"/>
      <c r="AX173" s="1371"/>
      <c r="AY173" s="1371"/>
      <c r="AZ173" s="1371"/>
      <c r="BA173" s="1371"/>
      <c r="BC173" s="1371"/>
      <c r="BE173" s="1371"/>
      <c r="BF173" s="1371"/>
      <c r="BG173" s="1371"/>
    </row>
    <row r="174">
      <c r="R174" s="1371"/>
      <c r="S174" s="1371"/>
      <c r="W174" s="1371"/>
      <c r="X174" s="1371"/>
      <c r="AE174" s="1371"/>
      <c r="AF174" s="1371"/>
      <c r="AV174" s="1371"/>
      <c r="AW174" s="1371"/>
      <c r="AX174" s="1371"/>
      <c r="AY174" s="1371"/>
      <c r="AZ174" s="1371"/>
      <c r="BA174" s="1371"/>
      <c r="BC174" s="1371"/>
      <c r="BE174" s="1371"/>
      <c r="BF174" s="1371"/>
      <c r="BG174" s="1371"/>
    </row>
    <row r="175">
      <c r="R175" s="1371"/>
      <c r="S175" s="1371"/>
      <c r="W175" s="1371"/>
      <c r="X175" s="1371"/>
      <c r="AE175" s="1371"/>
      <c r="AF175" s="1371"/>
      <c r="AV175" s="1371"/>
      <c r="AW175" s="1371"/>
      <c r="AX175" s="1371"/>
      <c r="AY175" s="1371"/>
      <c r="AZ175" s="1371"/>
      <c r="BA175" s="1371"/>
      <c r="BC175" s="1371"/>
      <c r="BE175" s="1371"/>
      <c r="BF175" s="1371"/>
      <c r="BG175" s="1371"/>
    </row>
    <row r="176">
      <c r="R176" s="1371"/>
      <c r="S176" s="1371"/>
      <c r="W176" s="1371"/>
      <c r="X176" s="1371"/>
      <c r="AE176" s="1371"/>
      <c r="AF176" s="1371"/>
      <c r="AV176" s="1371"/>
      <c r="AW176" s="1371"/>
      <c r="AX176" s="1371"/>
      <c r="AY176" s="1371"/>
      <c r="AZ176" s="1371"/>
      <c r="BA176" s="1371"/>
      <c r="BC176" s="1371"/>
      <c r="BE176" s="1371"/>
      <c r="BF176" s="1371"/>
      <c r="BG176" s="1371"/>
    </row>
    <row r="177">
      <c r="R177" s="1371"/>
      <c r="S177" s="1371"/>
      <c r="W177" s="1371"/>
      <c r="X177" s="1371"/>
      <c r="AE177" s="1371"/>
      <c r="AF177" s="1371"/>
      <c r="AV177" s="1371"/>
      <c r="AW177" s="1371"/>
      <c r="AX177" s="1371"/>
      <c r="AY177" s="1371"/>
      <c r="AZ177" s="1371"/>
      <c r="BA177" s="1371"/>
      <c r="BC177" s="1371"/>
      <c r="BE177" s="1371"/>
      <c r="BF177" s="1371"/>
      <c r="BG177" s="1371"/>
    </row>
    <row r="178">
      <c r="R178" s="1371"/>
      <c r="S178" s="1371"/>
      <c r="W178" s="1371"/>
      <c r="X178" s="1371"/>
      <c r="AE178" s="1371"/>
      <c r="AF178" s="1371"/>
      <c r="AV178" s="1371"/>
      <c r="AW178" s="1371"/>
      <c r="AX178" s="1371"/>
      <c r="AY178" s="1371"/>
      <c r="AZ178" s="1371"/>
      <c r="BA178" s="1371"/>
      <c r="BC178" s="1371"/>
      <c r="BE178" s="1371"/>
      <c r="BF178" s="1371"/>
      <c r="BG178" s="1371"/>
    </row>
    <row r="179">
      <c r="R179" s="1371"/>
      <c r="S179" s="1371"/>
      <c r="W179" s="1371"/>
      <c r="X179" s="1371"/>
      <c r="AE179" s="1371"/>
      <c r="AF179" s="1371"/>
      <c r="AV179" s="1371"/>
      <c r="AW179" s="1371"/>
      <c r="AX179" s="1371"/>
      <c r="AY179" s="1371"/>
      <c r="AZ179" s="1371"/>
      <c r="BA179" s="1371"/>
      <c r="BC179" s="1371"/>
      <c r="BE179" s="1371"/>
      <c r="BF179" s="1371"/>
      <c r="BG179" s="1371"/>
    </row>
    <row r="180">
      <c r="R180" s="1371"/>
      <c r="S180" s="1371"/>
      <c r="W180" s="1371"/>
      <c r="X180" s="1371"/>
      <c r="AE180" s="1371"/>
      <c r="AF180" s="1371"/>
      <c r="AV180" s="1371"/>
      <c r="AW180" s="1371"/>
      <c r="AX180" s="1371"/>
      <c r="AY180" s="1371"/>
      <c r="AZ180" s="1371"/>
      <c r="BA180" s="1371"/>
      <c r="BC180" s="1371"/>
      <c r="BE180" s="1371"/>
      <c r="BF180" s="1371"/>
      <c r="BG180" s="1371"/>
    </row>
    <row r="181">
      <c r="R181" s="1371"/>
      <c r="S181" s="1371"/>
      <c r="W181" s="1371"/>
      <c r="X181" s="1371"/>
      <c r="AE181" s="1371"/>
      <c r="AF181" s="1371"/>
      <c r="AV181" s="1371"/>
      <c r="AW181" s="1371"/>
      <c r="AX181" s="1371"/>
      <c r="AY181" s="1371"/>
      <c r="AZ181" s="1371"/>
      <c r="BA181" s="1371"/>
      <c r="BC181" s="1371"/>
      <c r="BE181" s="1371"/>
      <c r="BF181" s="1371"/>
      <c r="BG181" s="1371"/>
    </row>
    <row r="182">
      <c r="R182" s="1371"/>
      <c r="S182" s="1371"/>
      <c r="W182" s="1371"/>
      <c r="X182" s="1371"/>
      <c r="AE182" s="1371"/>
      <c r="AF182" s="1371"/>
      <c r="AV182" s="1371"/>
      <c r="AW182" s="1371"/>
      <c r="AX182" s="1371"/>
      <c r="AY182" s="1371"/>
      <c r="AZ182" s="1371"/>
      <c r="BA182" s="1371"/>
      <c r="BC182" s="1371"/>
      <c r="BE182" s="1371"/>
      <c r="BF182" s="1371"/>
      <c r="BG182" s="1371"/>
    </row>
    <row r="183">
      <c r="R183" s="1371"/>
      <c r="S183" s="1371"/>
      <c r="W183" s="1371"/>
      <c r="X183" s="1371"/>
      <c r="AE183" s="1371"/>
      <c r="AF183" s="1371"/>
      <c r="AV183" s="1371"/>
      <c r="AW183" s="1371"/>
      <c r="AX183" s="1371"/>
      <c r="AY183" s="1371"/>
      <c r="AZ183" s="1371"/>
      <c r="BA183" s="1371"/>
      <c r="BC183" s="1371"/>
      <c r="BE183" s="1371"/>
      <c r="BF183" s="1371"/>
      <c r="BG183" s="1371"/>
    </row>
    <row r="184">
      <c r="R184" s="1371"/>
      <c r="S184" s="1371"/>
      <c r="W184" s="1371"/>
      <c r="X184" s="1371"/>
      <c r="AE184" s="1371"/>
      <c r="AF184" s="1371"/>
      <c r="AV184" s="1371"/>
      <c r="AW184" s="1371"/>
      <c r="AX184" s="1371"/>
      <c r="AY184" s="1371"/>
      <c r="AZ184" s="1371"/>
      <c r="BA184" s="1371"/>
      <c r="BC184" s="1371"/>
      <c r="BE184" s="1371"/>
      <c r="BF184" s="1371"/>
      <c r="BG184" s="1371"/>
    </row>
    <row r="185">
      <c r="R185" s="1371"/>
      <c r="S185" s="1371"/>
      <c r="W185" s="1371"/>
      <c r="X185" s="1371"/>
      <c r="AE185" s="1371"/>
      <c r="AF185" s="1371"/>
      <c r="AV185" s="1371"/>
      <c r="AW185" s="1371"/>
      <c r="AX185" s="1371"/>
      <c r="AY185" s="1371"/>
      <c r="AZ185" s="1371"/>
      <c r="BA185" s="1371"/>
      <c r="BC185" s="1371"/>
      <c r="BE185" s="1371"/>
      <c r="BF185" s="1371"/>
      <c r="BG185" s="1371"/>
    </row>
    <row r="186">
      <c r="R186" s="1371"/>
      <c r="S186" s="1371"/>
      <c r="W186" s="1371"/>
      <c r="X186" s="1371"/>
      <c r="AE186" s="1371"/>
      <c r="AF186" s="1371"/>
      <c r="AV186" s="1371"/>
      <c r="AW186" s="1371"/>
      <c r="AX186" s="1371"/>
      <c r="AY186" s="1371"/>
      <c r="AZ186" s="1371"/>
      <c r="BA186" s="1371"/>
      <c r="BC186" s="1371"/>
      <c r="BE186" s="1371"/>
      <c r="BF186" s="1371"/>
      <c r="BG186" s="1371"/>
    </row>
    <row r="187">
      <c r="R187" s="1371"/>
      <c r="S187" s="1371"/>
      <c r="W187" s="1371"/>
      <c r="X187" s="1371"/>
      <c r="AE187" s="1371"/>
      <c r="AF187" s="1371"/>
      <c r="AV187" s="1371"/>
      <c r="AW187" s="1371"/>
      <c r="AX187" s="1371"/>
      <c r="AY187" s="1371"/>
      <c r="AZ187" s="1371"/>
      <c r="BA187" s="1371"/>
      <c r="BC187" s="1371"/>
      <c r="BE187" s="1371"/>
      <c r="BF187" s="1371"/>
      <c r="BG187" s="1371"/>
    </row>
    <row r="188">
      <c r="R188" s="1371"/>
      <c r="S188" s="1371"/>
      <c r="W188" s="1371"/>
      <c r="X188" s="1371"/>
      <c r="AE188" s="1371"/>
      <c r="AF188" s="1371"/>
      <c r="AV188" s="1371"/>
      <c r="AW188" s="1371"/>
      <c r="AX188" s="1371"/>
      <c r="AY188" s="1371"/>
      <c r="AZ188" s="1371"/>
      <c r="BA188" s="1371"/>
      <c r="BC188" s="1371"/>
      <c r="BE188" s="1371"/>
      <c r="BF188" s="1371"/>
      <c r="BG188" s="1371"/>
    </row>
    <row r="189">
      <c r="R189" s="1371"/>
      <c r="S189" s="1371"/>
      <c r="W189" s="1371"/>
      <c r="X189" s="1371"/>
      <c r="AE189" s="1371"/>
      <c r="AF189" s="1371"/>
      <c r="AV189" s="1371"/>
      <c r="AW189" s="1371"/>
      <c r="AX189" s="1371"/>
      <c r="AY189" s="1371"/>
      <c r="AZ189" s="1371"/>
      <c r="BA189" s="1371"/>
      <c r="BC189" s="1371"/>
      <c r="BE189" s="1371"/>
      <c r="BF189" s="1371"/>
      <c r="BG189" s="1371"/>
    </row>
    <row r="190">
      <c r="R190" s="1371"/>
      <c r="S190" s="1371"/>
      <c r="W190" s="1371"/>
      <c r="X190" s="1371"/>
      <c r="AE190" s="1371"/>
      <c r="AF190" s="1371"/>
      <c r="AV190" s="1371"/>
      <c r="AW190" s="1371"/>
      <c r="AX190" s="1371"/>
      <c r="AY190" s="1371"/>
      <c r="AZ190" s="1371"/>
      <c r="BA190" s="1371"/>
      <c r="BC190" s="1371"/>
      <c r="BE190" s="1371"/>
      <c r="BF190" s="1371"/>
      <c r="BG190" s="1371"/>
    </row>
    <row r="191">
      <c r="R191" s="1371"/>
      <c r="S191" s="1371"/>
      <c r="W191" s="1371"/>
      <c r="X191" s="1371"/>
      <c r="AE191" s="1371"/>
      <c r="AF191" s="1371"/>
      <c r="AV191" s="1371"/>
      <c r="AW191" s="1371"/>
      <c r="AX191" s="1371"/>
      <c r="AY191" s="1371"/>
      <c r="AZ191" s="1371"/>
      <c r="BA191" s="1371"/>
      <c r="BC191" s="1371"/>
      <c r="BE191" s="1371"/>
      <c r="BF191" s="1371"/>
      <c r="BG191" s="1371"/>
    </row>
    <row r="192">
      <c r="R192" s="1371"/>
      <c r="S192" s="1371"/>
      <c r="W192" s="1371"/>
      <c r="X192" s="1371"/>
      <c r="AE192" s="1371"/>
      <c r="AF192" s="1371"/>
      <c r="AV192" s="1371"/>
      <c r="AW192" s="1371"/>
      <c r="AX192" s="1371"/>
      <c r="AY192" s="1371"/>
      <c r="AZ192" s="1371"/>
      <c r="BA192" s="1371"/>
      <c r="BC192" s="1371"/>
      <c r="BE192" s="1371"/>
      <c r="BF192" s="1371"/>
      <c r="BG192" s="1371"/>
    </row>
    <row r="193">
      <c r="R193" s="1371"/>
      <c r="S193" s="1371"/>
      <c r="W193" s="1371"/>
      <c r="X193" s="1371"/>
      <c r="AE193" s="1371"/>
      <c r="AF193" s="1371"/>
      <c r="AV193" s="1371"/>
      <c r="AW193" s="1371"/>
      <c r="AX193" s="1371"/>
      <c r="AY193" s="1371"/>
      <c r="AZ193" s="1371"/>
      <c r="BA193" s="1371"/>
      <c r="BC193" s="1371"/>
      <c r="BE193" s="1371"/>
      <c r="BF193" s="1371"/>
      <c r="BG193" s="1371"/>
    </row>
    <row r="194">
      <c r="R194" s="1371"/>
      <c r="S194" s="1371"/>
      <c r="W194" s="1371"/>
      <c r="X194" s="1371"/>
      <c r="AE194" s="1371"/>
      <c r="AF194" s="1371"/>
      <c r="AV194" s="1371"/>
      <c r="AW194" s="1371"/>
      <c r="AX194" s="1371"/>
      <c r="AY194" s="1371"/>
      <c r="AZ194" s="1371"/>
      <c r="BA194" s="1371"/>
      <c r="BC194" s="1371"/>
      <c r="BE194" s="1371"/>
      <c r="BF194" s="1371"/>
      <c r="BG194" s="1371"/>
    </row>
    <row r="195">
      <c r="R195" s="1371"/>
      <c r="S195" s="1371"/>
      <c r="W195" s="1371"/>
      <c r="X195" s="1371"/>
      <c r="AE195" s="1371"/>
      <c r="AF195" s="1371"/>
      <c r="AV195" s="1371"/>
      <c r="AW195" s="1371"/>
      <c r="AX195" s="1371"/>
      <c r="AY195" s="1371"/>
      <c r="AZ195" s="1371"/>
      <c r="BA195" s="1371"/>
      <c r="BC195" s="1371"/>
      <c r="BE195" s="1371"/>
      <c r="BF195" s="1371"/>
      <c r="BG195" s="1371"/>
    </row>
    <row r="196">
      <c r="R196" s="1371"/>
      <c r="S196" s="1371"/>
      <c r="W196" s="1371"/>
      <c r="X196" s="1371"/>
      <c r="AE196" s="1371"/>
      <c r="AF196" s="1371"/>
      <c r="AV196" s="1371"/>
      <c r="AW196" s="1371"/>
      <c r="AX196" s="1371"/>
      <c r="AY196" s="1371"/>
      <c r="AZ196" s="1371"/>
      <c r="BA196" s="1371"/>
      <c r="BC196" s="1371"/>
      <c r="BE196" s="1371"/>
      <c r="BF196" s="1371"/>
      <c r="BG196" s="1371"/>
    </row>
    <row r="197">
      <c r="R197" s="1371"/>
      <c r="S197" s="1371"/>
      <c r="W197" s="1371"/>
      <c r="X197" s="1371"/>
      <c r="AE197" s="1371"/>
      <c r="AF197" s="1371"/>
      <c r="AV197" s="1371"/>
      <c r="AW197" s="1371"/>
      <c r="AX197" s="1371"/>
      <c r="AY197" s="1371"/>
      <c r="AZ197" s="1371"/>
      <c r="BA197" s="1371"/>
      <c r="BC197" s="1371"/>
      <c r="BE197" s="1371"/>
      <c r="BF197" s="1371"/>
      <c r="BG197" s="1371"/>
    </row>
    <row r="198">
      <c r="R198" s="1371"/>
      <c r="S198" s="1371"/>
      <c r="W198" s="1371"/>
      <c r="X198" s="1371"/>
      <c r="AE198" s="1371"/>
      <c r="AF198" s="1371"/>
      <c r="AV198" s="1371"/>
      <c r="AW198" s="1371"/>
      <c r="AX198" s="1371"/>
      <c r="AY198" s="1371"/>
      <c r="AZ198" s="1371"/>
      <c r="BA198" s="1371"/>
      <c r="BC198" s="1371"/>
      <c r="BE198" s="1371"/>
      <c r="BF198" s="1371"/>
      <c r="BG198" s="1371"/>
    </row>
    <row r="199">
      <c r="R199" s="1371"/>
      <c r="S199" s="1371"/>
      <c r="W199" s="1371"/>
      <c r="X199" s="1371"/>
      <c r="AE199" s="1371"/>
      <c r="AF199" s="1371"/>
      <c r="AV199" s="1371"/>
      <c r="AW199" s="1371"/>
      <c r="AX199" s="1371"/>
      <c r="AY199" s="1371"/>
      <c r="AZ199" s="1371"/>
      <c r="BA199" s="1371"/>
      <c r="BC199" s="1371"/>
      <c r="BE199" s="1371"/>
      <c r="BF199" s="1371"/>
      <c r="BG199" s="1371"/>
    </row>
    <row r="200">
      <c r="R200" s="1371"/>
      <c r="S200" s="1371"/>
      <c r="W200" s="1371"/>
      <c r="X200" s="1371"/>
      <c r="AE200" s="1371"/>
      <c r="AF200" s="1371"/>
      <c r="AV200" s="1371"/>
      <c r="AW200" s="1371"/>
      <c r="AX200" s="1371"/>
      <c r="AY200" s="1371"/>
      <c r="AZ200" s="1371"/>
      <c r="BA200" s="1371"/>
      <c r="BC200" s="1371"/>
      <c r="BE200" s="1371"/>
      <c r="BF200" s="1371"/>
      <c r="BG200" s="1371"/>
    </row>
    <row r="201">
      <c r="R201" s="1371"/>
      <c r="S201" s="1371"/>
      <c r="W201" s="1371"/>
      <c r="X201" s="1371"/>
      <c r="AE201" s="1371"/>
      <c r="AF201" s="1371"/>
      <c r="AV201" s="1371"/>
      <c r="AW201" s="1371"/>
      <c r="AX201" s="1371"/>
      <c r="AY201" s="1371"/>
      <c r="AZ201" s="1371"/>
      <c r="BA201" s="1371"/>
      <c r="BC201" s="1371"/>
      <c r="BE201" s="1371"/>
      <c r="BF201" s="1371"/>
      <c r="BG201" s="1371"/>
    </row>
    <row r="202">
      <c r="R202" s="1371"/>
      <c r="S202" s="1371"/>
      <c r="W202" s="1371"/>
      <c r="X202" s="1371"/>
      <c r="AE202" s="1371"/>
      <c r="AF202" s="1371"/>
      <c r="AV202" s="1371"/>
      <c r="AW202" s="1371"/>
      <c r="AX202" s="1371"/>
      <c r="AY202" s="1371"/>
      <c r="AZ202" s="1371"/>
      <c r="BA202" s="1371"/>
      <c r="BC202" s="1371"/>
      <c r="BE202" s="1371"/>
      <c r="BF202" s="1371"/>
      <c r="BG202" s="1371"/>
    </row>
    <row r="203">
      <c r="R203" s="1371"/>
      <c r="S203" s="1371"/>
      <c r="W203" s="1371"/>
      <c r="X203" s="1371"/>
      <c r="AE203" s="1371"/>
      <c r="AF203" s="1371"/>
      <c r="AV203" s="1371"/>
      <c r="AW203" s="1371"/>
      <c r="AX203" s="1371"/>
      <c r="AY203" s="1371"/>
      <c r="AZ203" s="1371"/>
      <c r="BA203" s="1371"/>
      <c r="BC203" s="1371"/>
      <c r="BE203" s="1371"/>
      <c r="BF203" s="1371"/>
      <c r="BG203" s="1371"/>
    </row>
    <row r="204">
      <c r="R204" s="1371"/>
      <c r="S204" s="1371"/>
      <c r="W204" s="1371"/>
      <c r="X204" s="1371"/>
      <c r="AE204" s="1371"/>
      <c r="AF204" s="1371"/>
      <c r="AV204" s="1371"/>
      <c r="AW204" s="1371"/>
      <c r="AX204" s="1371"/>
      <c r="AY204" s="1371"/>
      <c r="AZ204" s="1371"/>
      <c r="BA204" s="1371"/>
      <c r="BC204" s="1371"/>
      <c r="BE204" s="1371"/>
      <c r="BF204" s="1371"/>
      <c r="BG204" s="1371"/>
    </row>
    <row r="205">
      <c r="R205" s="1371"/>
      <c r="S205" s="1371"/>
      <c r="W205" s="1371"/>
      <c r="X205" s="1371"/>
      <c r="AE205" s="1371"/>
      <c r="AF205" s="1371"/>
      <c r="AV205" s="1371"/>
      <c r="AW205" s="1371"/>
      <c r="AX205" s="1371"/>
      <c r="AY205" s="1371"/>
      <c r="AZ205" s="1371"/>
      <c r="BA205" s="1371"/>
      <c r="BC205" s="1371"/>
      <c r="BE205" s="1371"/>
      <c r="BF205" s="1371"/>
      <c r="BG205" s="1371"/>
    </row>
    <row r="206">
      <c r="R206" s="1371"/>
      <c r="S206" s="1371"/>
      <c r="W206" s="1371"/>
      <c r="X206" s="1371"/>
      <c r="AE206" s="1371"/>
      <c r="AF206" s="1371"/>
      <c r="AV206" s="1371"/>
      <c r="AW206" s="1371"/>
      <c r="AX206" s="1371"/>
      <c r="AY206" s="1371"/>
      <c r="AZ206" s="1371"/>
      <c r="BA206" s="1371"/>
      <c r="BC206" s="1371"/>
      <c r="BE206" s="1371"/>
      <c r="BF206" s="1371"/>
      <c r="BG206" s="1371"/>
    </row>
    <row r="207">
      <c r="R207" s="1371"/>
      <c r="S207" s="1371"/>
      <c r="W207" s="1371"/>
      <c r="X207" s="1371"/>
      <c r="AE207" s="1371"/>
      <c r="AF207" s="1371"/>
      <c r="AV207" s="1371"/>
      <c r="AW207" s="1371"/>
      <c r="AX207" s="1371"/>
      <c r="AY207" s="1371"/>
      <c r="AZ207" s="1371"/>
      <c r="BA207" s="1371"/>
      <c r="BC207" s="1371"/>
      <c r="BE207" s="1371"/>
      <c r="BF207" s="1371"/>
      <c r="BG207" s="1371"/>
    </row>
    <row r="208">
      <c r="R208" s="1371"/>
      <c r="S208" s="1371"/>
      <c r="W208" s="1371"/>
      <c r="X208" s="1371"/>
      <c r="AE208" s="1371"/>
      <c r="AF208" s="1371"/>
      <c r="AV208" s="1371"/>
      <c r="AW208" s="1371"/>
      <c r="AX208" s="1371"/>
      <c r="AY208" s="1371"/>
      <c r="AZ208" s="1371"/>
      <c r="BA208" s="1371"/>
      <c r="BC208" s="1371"/>
      <c r="BE208" s="1371"/>
      <c r="BF208" s="1371"/>
      <c r="BG208" s="1371"/>
    </row>
    <row r="209">
      <c r="R209" s="1371"/>
      <c r="S209" s="1371"/>
      <c r="W209" s="1371"/>
      <c r="X209" s="1371"/>
      <c r="AE209" s="1371"/>
      <c r="AF209" s="1371"/>
      <c r="AV209" s="1371"/>
      <c r="AW209" s="1371"/>
      <c r="AX209" s="1371"/>
      <c r="AY209" s="1371"/>
      <c r="AZ209" s="1371"/>
      <c r="BA209" s="1371"/>
      <c r="BC209" s="1371"/>
      <c r="BE209" s="1371"/>
      <c r="BF209" s="1371"/>
      <c r="BG209" s="1371"/>
    </row>
    <row r="210">
      <c r="R210" s="1371"/>
      <c r="S210" s="1371"/>
      <c r="W210" s="1371"/>
      <c r="X210" s="1371"/>
      <c r="AE210" s="1371"/>
      <c r="AF210" s="1371"/>
      <c r="AV210" s="1371"/>
      <c r="AW210" s="1371"/>
      <c r="AX210" s="1371"/>
      <c r="AY210" s="1371"/>
      <c r="AZ210" s="1371"/>
      <c r="BA210" s="1371"/>
      <c r="BC210" s="1371"/>
      <c r="BE210" s="1371"/>
      <c r="BF210" s="1371"/>
      <c r="BG210" s="1371"/>
    </row>
    <row r="211">
      <c r="R211" s="1371"/>
      <c r="S211" s="1371"/>
      <c r="W211" s="1371"/>
      <c r="X211" s="1371"/>
      <c r="AE211" s="1371"/>
      <c r="AF211" s="1371"/>
      <c r="AV211" s="1371"/>
      <c r="AW211" s="1371"/>
      <c r="AX211" s="1371"/>
      <c r="AY211" s="1371"/>
      <c r="AZ211" s="1371"/>
      <c r="BA211" s="1371"/>
      <c r="BC211" s="1371"/>
      <c r="BE211" s="1371"/>
      <c r="BF211" s="1371"/>
      <c r="BG211" s="1371"/>
    </row>
    <row r="212">
      <c r="R212" s="1371"/>
      <c r="S212" s="1371"/>
      <c r="W212" s="1371"/>
      <c r="X212" s="1371"/>
      <c r="AE212" s="1371"/>
      <c r="AF212" s="1371"/>
      <c r="AV212" s="1371"/>
      <c r="AW212" s="1371"/>
      <c r="AX212" s="1371"/>
      <c r="AY212" s="1371"/>
      <c r="AZ212" s="1371"/>
      <c r="BA212" s="1371"/>
      <c r="BC212" s="1371"/>
      <c r="BE212" s="1371"/>
      <c r="BF212" s="1371"/>
      <c r="BG212" s="1371"/>
    </row>
    <row r="213">
      <c r="R213" s="1371"/>
      <c r="S213" s="1371"/>
      <c r="W213" s="1371"/>
      <c r="X213" s="1371"/>
      <c r="AE213" s="1371"/>
      <c r="AF213" s="1371"/>
      <c r="AV213" s="1371"/>
      <c r="AW213" s="1371"/>
      <c r="AX213" s="1371"/>
      <c r="AY213" s="1371"/>
      <c r="AZ213" s="1371"/>
      <c r="BA213" s="1371"/>
      <c r="BC213" s="1371"/>
      <c r="BE213" s="1371"/>
      <c r="BF213" s="1371"/>
      <c r="BG213" s="1371"/>
    </row>
    <row r="214">
      <c r="R214" s="1371"/>
      <c r="S214" s="1371"/>
      <c r="W214" s="1371"/>
      <c r="X214" s="1371"/>
      <c r="AE214" s="1371"/>
      <c r="AF214" s="1371"/>
      <c r="AV214" s="1371"/>
      <c r="AW214" s="1371"/>
      <c r="AX214" s="1371"/>
      <c r="AY214" s="1371"/>
      <c r="AZ214" s="1371"/>
      <c r="BA214" s="1371"/>
      <c r="BC214" s="1371"/>
      <c r="BE214" s="1371"/>
      <c r="BF214" s="1371"/>
      <c r="BG214" s="1371"/>
    </row>
    <row r="215">
      <c r="R215" s="1371"/>
      <c r="S215" s="1371"/>
      <c r="W215" s="1371"/>
      <c r="X215" s="1371"/>
      <c r="AE215" s="1371"/>
      <c r="AF215" s="1371"/>
      <c r="AV215" s="1371"/>
      <c r="AW215" s="1371"/>
      <c r="AX215" s="1371"/>
      <c r="AY215" s="1371"/>
      <c r="AZ215" s="1371"/>
      <c r="BA215" s="1371"/>
      <c r="BC215" s="1371"/>
      <c r="BE215" s="1371"/>
      <c r="BF215" s="1371"/>
      <c r="BG215" s="1371"/>
    </row>
    <row r="216">
      <c r="R216" s="1371"/>
      <c r="S216" s="1371"/>
      <c r="W216" s="1371"/>
      <c r="X216" s="1371"/>
      <c r="AE216" s="1371"/>
      <c r="AF216" s="1371"/>
      <c r="AV216" s="1371"/>
      <c r="AW216" s="1371"/>
      <c r="AX216" s="1371"/>
      <c r="AY216" s="1371"/>
      <c r="AZ216" s="1371"/>
      <c r="BA216" s="1371"/>
      <c r="BC216" s="1371"/>
      <c r="BE216" s="1371"/>
      <c r="BF216" s="1371"/>
      <c r="BG216" s="1371"/>
    </row>
    <row r="217">
      <c r="R217" s="1371"/>
      <c r="S217" s="1371"/>
      <c r="W217" s="1371"/>
      <c r="X217" s="1371"/>
      <c r="AE217" s="1371"/>
      <c r="AF217" s="1371"/>
      <c r="AV217" s="1371"/>
      <c r="AW217" s="1371"/>
      <c r="AX217" s="1371"/>
      <c r="AY217" s="1371"/>
      <c r="AZ217" s="1371"/>
      <c r="BA217" s="1371"/>
      <c r="BC217" s="1371"/>
      <c r="BE217" s="1371"/>
      <c r="BF217" s="1371"/>
      <c r="BG217" s="1371"/>
    </row>
    <row r="218">
      <c r="R218" s="1371"/>
      <c r="S218" s="1371"/>
      <c r="W218" s="1371"/>
      <c r="X218" s="1371"/>
      <c r="AE218" s="1371"/>
      <c r="AF218" s="1371"/>
      <c r="AV218" s="1371"/>
      <c r="AW218" s="1371"/>
      <c r="AX218" s="1371"/>
      <c r="AY218" s="1371"/>
      <c r="AZ218" s="1371"/>
      <c r="BA218" s="1371"/>
      <c r="BC218" s="1371"/>
      <c r="BE218" s="1371"/>
      <c r="BF218" s="1371"/>
      <c r="BG218" s="1371"/>
    </row>
    <row r="219">
      <c r="R219" s="1371"/>
      <c r="S219" s="1371"/>
      <c r="W219" s="1371"/>
      <c r="X219" s="1371"/>
      <c r="AE219" s="1371"/>
      <c r="AF219" s="1371"/>
      <c r="AV219" s="1371"/>
      <c r="AW219" s="1371"/>
      <c r="AX219" s="1371"/>
      <c r="AY219" s="1371"/>
      <c r="AZ219" s="1371"/>
      <c r="BA219" s="1371"/>
      <c r="BC219" s="1371"/>
      <c r="BE219" s="1371"/>
      <c r="BF219" s="1371"/>
      <c r="BG219" s="1371"/>
    </row>
    <row r="220">
      <c r="R220" s="1371"/>
      <c r="S220" s="1371"/>
      <c r="W220" s="1371"/>
      <c r="X220" s="1371"/>
      <c r="AE220" s="1371"/>
      <c r="AF220" s="1371"/>
      <c r="AV220" s="1371"/>
      <c r="AW220" s="1371"/>
      <c r="AX220" s="1371"/>
      <c r="AY220" s="1371"/>
      <c r="AZ220" s="1371"/>
      <c r="BA220" s="1371"/>
      <c r="BC220" s="1371"/>
      <c r="BE220" s="1371"/>
      <c r="BF220" s="1371"/>
      <c r="BG220" s="1371"/>
    </row>
    <row r="221">
      <c r="R221" s="1371"/>
      <c r="S221" s="1371"/>
      <c r="W221" s="1371"/>
      <c r="X221" s="1371"/>
      <c r="AE221" s="1371"/>
      <c r="AF221" s="1371"/>
      <c r="AV221" s="1371"/>
      <c r="AW221" s="1371"/>
      <c r="AX221" s="1371"/>
      <c r="AY221" s="1371"/>
      <c r="AZ221" s="1371"/>
      <c r="BA221" s="1371"/>
      <c r="BC221" s="1371"/>
      <c r="BE221" s="1371"/>
      <c r="BF221" s="1371"/>
      <c r="BG221" s="1371"/>
    </row>
    <row r="222">
      <c r="R222" s="1371"/>
      <c r="S222" s="1371"/>
      <c r="W222" s="1371"/>
      <c r="X222" s="1371"/>
      <c r="AE222" s="1371"/>
      <c r="AF222" s="1371"/>
      <c r="AV222" s="1371"/>
      <c r="AW222" s="1371"/>
      <c r="AX222" s="1371"/>
      <c r="AY222" s="1371"/>
      <c r="AZ222" s="1371"/>
      <c r="BA222" s="1371"/>
      <c r="BC222" s="1371"/>
      <c r="BE222" s="1371"/>
      <c r="BF222" s="1371"/>
      <c r="BG222" s="1371"/>
    </row>
    <row r="223">
      <c r="R223" s="1371"/>
      <c r="S223" s="1371"/>
      <c r="W223" s="1371"/>
      <c r="X223" s="1371"/>
      <c r="AE223" s="1371"/>
      <c r="AF223" s="1371"/>
      <c r="AV223" s="1371"/>
      <c r="AW223" s="1371"/>
      <c r="AX223" s="1371"/>
      <c r="AY223" s="1371"/>
      <c r="AZ223" s="1371"/>
      <c r="BA223" s="1371"/>
      <c r="BC223" s="1371"/>
      <c r="BE223" s="1371"/>
      <c r="BF223" s="1371"/>
      <c r="BG223" s="1371"/>
    </row>
    <row r="224">
      <c r="R224" s="1371"/>
      <c r="S224" s="1371"/>
      <c r="W224" s="1371"/>
      <c r="X224" s="1371"/>
      <c r="AE224" s="1371"/>
      <c r="AF224" s="1371"/>
      <c r="AV224" s="1371"/>
      <c r="AW224" s="1371"/>
      <c r="AX224" s="1371"/>
      <c r="AY224" s="1371"/>
      <c r="AZ224" s="1371"/>
      <c r="BA224" s="1371"/>
      <c r="BC224" s="1371"/>
      <c r="BE224" s="1371"/>
      <c r="BF224" s="1371"/>
      <c r="BG224" s="1371"/>
    </row>
    <row r="225">
      <c r="R225" s="1371"/>
      <c r="S225" s="1371"/>
      <c r="W225" s="1371"/>
      <c r="X225" s="1371"/>
      <c r="AE225" s="1371"/>
      <c r="AF225" s="1371"/>
      <c r="AV225" s="1371"/>
      <c r="AW225" s="1371"/>
      <c r="AX225" s="1371"/>
      <c r="AY225" s="1371"/>
      <c r="AZ225" s="1371"/>
      <c r="BA225" s="1371"/>
      <c r="BC225" s="1371"/>
      <c r="BE225" s="1371"/>
      <c r="BF225" s="1371"/>
      <c r="BG225" s="1371"/>
    </row>
    <row r="226">
      <c r="R226" s="1371"/>
      <c r="S226" s="1371"/>
      <c r="W226" s="1371"/>
      <c r="X226" s="1371"/>
      <c r="AE226" s="1371"/>
      <c r="AF226" s="1371"/>
      <c r="AV226" s="1371"/>
      <c r="AW226" s="1371"/>
      <c r="AX226" s="1371"/>
      <c r="AY226" s="1371"/>
      <c r="AZ226" s="1371"/>
      <c r="BA226" s="1371"/>
      <c r="BC226" s="1371"/>
      <c r="BE226" s="1371"/>
      <c r="BF226" s="1371"/>
      <c r="BG226" s="1371"/>
    </row>
    <row r="227">
      <c r="R227" s="1371"/>
      <c r="S227" s="1371"/>
      <c r="W227" s="1371"/>
      <c r="X227" s="1371"/>
      <c r="AE227" s="1371"/>
      <c r="AF227" s="1371"/>
      <c r="AV227" s="1371"/>
      <c r="AW227" s="1371"/>
      <c r="AX227" s="1371"/>
      <c r="AY227" s="1371"/>
      <c r="AZ227" s="1371"/>
      <c r="BA227" s="1371"/>
      <c r="BC227" s="1371"/>
      <c r="BE227" s="1371"/>
      <c r="BF227" s="1371"/>
      <c r="BG227" s="1371"/>
    </row>
    <row r="228">
      <c r="R228" s="1371"/>
      <c r="S228" s="1371"/>
      <c r="W228" s="1371"/>
      <c r="X228" s="1371"/>
      <c r="AE228" s="1371"/>
      <c r="AF228" s="1371"/>
      <c r="AV228" s="1371"/>
      <c r="AW228" s="1371"/>
      <c r="AX228" s="1371"/>
      <c r="AY228" s="1371"/>
      <c r="AZ228" s="1371"/>
      <c r="BA228" s="1371"/>
      <c r="BC228" s="1371"/>
      <c r="BE228" s="1371"/>
      <c r="BF228" s="1371"/>
      <c r="BG228" s="1371"/>
    </row>
    <row r="229">
      <c r="R229" s="1371"/>
      <c r="S229" s="1371"/>
      <c r="W229" s="1371"/>
      <c r="X229" s="1371"/>
      <c r="AE229" s="1371"/>
      <c r="AF229" s="1371"/>
      <c r="AV229" s="1371"/>
      <c r="AW229" s="1371"/>
      <c r="AX229" s="1371"/>
      <c r="AY229" s="1371"/>
      <c r="AZ229" s="1371"/>
      <c r="BA229" s="1371"/>
      <c r="BC229" s="1371"/>
      <c r="BE229" s="1371"/>
      <c r="BF229" s="1371"/>
      <c r="BG229" s="1371"/>
    </row>
    <row r="230">
      <c r="R230" s="1371"/>
      <c r="S230" s="1371"/>
      <c r="W230" s="1371"/>
      <c r="X230" s="1371"/>
      <c r="AE230" s="1371"/>
      <c r="AF230" s="1371"/>
      <c r="AV230" s="1371"/>
      <c r="AW230" s="1371"/>
      <c r="AX230" s="1371"/>
      <c r="AY230" s="1371"/>
      <c r="AZ230" s="1371"/>
      <c r="BA230" s="1371"/>
      <c r="BC230" s="1371"/>
      <c r="BE230" s="1371"/>
      <c r="BF230" s="1371"/>
      <c r="BG230" s="1371"/>
    </row>
    <row r="231">
      <c r="R231" s="1371"/>
      <c r="S231" s="1371"/>
      <c r="W231" s="1371"/>
      <c r="X231" s="1371"/>
      <c r="AE231" s="1371"/>
      <c r="AF231" s="1371"/>
      <c r="AV231" s="1371"/>
      <c r="AW231" s="1371"/>
      <c r="AX231" s="1371"/>
      <c r="AY231" s="1371"/>
      <c r="AZ231" s="1371"/>
      <c r="BA231" s="1371"/>
      <c r="BC231" s="1371"/>
      <c r="BE231" s="1371"/>
      <c r="BF231" s="1371"/>
      <c r="BG231" s="1371"/>
    </row>
    <row r="232">
      <c r="R232" s="1371"/>
      <c r="S232" s="1371"/>
      <c r="W232" s="1371"/>
      <c r="X232" s="1371"/>
      <c r="AE232" s="1371"/>
      <c r="AF232" s="1371"/>
      <c r="AV232" s="1371"/>
      <c r="AW232" s="1371"/>
      <c r="AX232" s="1371"/>
      <c r="AY232" s="1371"/>
      <c r="AZ232" s="1371"/>
      <c r="BA232" s="1371"/>
      <c r="BC232" s="1371"/>
      <c r="BE232" s="1371"/>
      <c r="BF232" s="1371"/>
      <c r="BG232" s="1371"/>
    </row>
    <row r="233">
      <c r="R233" s="1371"/>
      <c r="S233" s="1371"/>
      <c r="W233" s="1371"/>
      <c r="X233" s="1371"/>
      <c r="AE233" s="1371"/>
      <c r="AF233" s="1371"/>
      <c r="AV233" s="1371"/>
      <c r="AW233" s="1371"/>
      <c r="AX233" s="1371"/>
      <c r="AY233" s="1371"/>
      <c r="AZ233" s="1371"/>
      <c r="BA233" s="1371"/>
      <c r="BC233" s="1371"/>
      <c r="BE233" s="1371"/>
      <c r="BF233" s="1371"/>
      <c r="BG233" s="1371"/>
    </row>
    <row r="234">
      <c r="R234" s="1371"/>
      <c r="S234" s="1371"/>
      <c r="W234" s="1371"/>
      <c r="X234" s="1371"/>
      <c r="AE234" s="1371"/>
      <c r="AF234" s="1371"/>
      <c r="AV234" s="1371"/>
      <c r="AW234" s="1371"/>
      <c r="AX234" s="1371"/>
      <c r="AY234" s="1371"/>
      <c r="AZ234" s="1371"/>
      <c r="BA234" s="1371"/>
      <c r="BC234" s="1371"/>
      <c r="BE234" s="1371"/>
      <c r="BF234" s="1371"/>
      <c r="BG234" s="1371"/>
    </row>
    <row r="235">
      <c r="R235" s="1371"/>
      <c r="S235" s="1371"/>
      <c r="W235" s="1371"/>
      <c r="X235" s="1371"/>
      <c r="AE235" s="1371"/>
      <c r="AF235" s="1371"/>
      <c r="AV235" s="1371"/>
      <c r="AW235" s="1371"/>
      <c r="AX235" s="1371"/>
      <c r="AY235" s="1371"/>
      <c r="AZ235" s="1371"/>
      <c r="BA235" s="1371"/>
      <c r="BC235" s="1371"/>
      <c r="BE235" s="1371"/>
      <c r="BF235" s="1371"/>
      <c r="BG235" s="1371"/>
    </row>
    <row r="236">
      <c r="R236" s="1371"/>
      <c r="S236" s="1371"/>
      <c r="W236" s="1371"/>
      <c r="X236" s="1371"/>
      <c r="AE236" s="1371"/>
      <c r="AF236" s="1371"/>
      <c r="AV236" s="1371"/>
      <c r="AW236" s="1371"/>
      <c r="AX236" s="1371"/>
      <c r="AY236" s="1371"/>
      <c r="AZ236" s="1371"/>
      <c r="BA236" s="1371"/>
      <c r="BC236" s="1371"/>
      <c r="BE236" s="1371"/>
      <c r="BF236" s="1371"/>
      <c r="BG236" s="1371"/>
    </row>
    <row r="237">
      <c r="R237" s="1371"/>
      <c r="S237" s="1371"/>
      <c r="W237" s="1371"/>
      <c r="X237" s="1371"/>
      <c r="AE237" s="1371"/>
      <c r="AF237" s="1371"/>
      <c r="AV237" s="1371"/>
      <c r="AW237" s="1371"/>
      <c r="AX237" s="1371"/>
      <c r="AY237" s="1371"/>
      <c r="AZ237" s="1371"/>
      <c r="BA237" s="1371"/>
      <c r="BC237" s="1371"/>
      <c r="BE237" s="1371"/>
      <c r="BF237" s="1371"/>
      <c r="BG237" s="1371"/>
    </row>
    <row r="238">
      <c r="R238" s="1371"/>
      <c r="S238" s="1371"/>
      <c r="W238" s="1371"/>
      <c r="X238" s="1371"/>
      <c r="AE238" s="1371"/>
      <c r="AF238" s="1371"/>
      <c r="AV238" s="1371"/>
      <c r="AW238" s="1371"/>
      <c r="AX238" s="1371"/>
      <c r="AY238" s="1371"/>
      <c r="AZ238" s="1371"/>
      <c r="BA238" s="1371"/>
      <c r="BC238" s="1371"/>
      <c r="BE238" s="1371"/>
      <c r="BF238" s="1371"/>
      <c r="BG238" s="1371"/>
    </row>
    <row r="239">
      <c r="R239" s="1371"/>
      <c r="S239" s="1371"/>
      <c r="W239" s="1371"/>
      <c r="X239" s="1371"/>
      <c r="AE239" s="1371"/>
      <c r="AF239" s="1371"/>
      <c r="AV239" s="1371"/>
      <c r="AW239" s="1371"/>
      <c r="AX239" s="1371"/>
      <c r="AY239" s="1371"/>
      <c r="AZ239" s="1371"/>
      <c r="BA239" s="1371"/>
      <c r="BC239" s="1371"/>
      <c r="BE239" s="1371"/>
      <c r="BF239" s="1371"/>
      <c r="BG239" s="1371"/>
    </row>
    <row r="240">
      <c r="R240" s="1371"/>
      <c r="S240" s="1371"/>
      <c r="W240" s="1371"/>
      <c r="X240" s="1371"/>
      <c r="AE240" s="1371"/>
      <c r="AF240" s="1371"/>
      <c r="AV240" s="1371"/>
      <c r="AW240" s="1371"/>
      <c r="AX240" s="1371"/>
      <c r="AY240" s="1371"/>
      <c r="AZ240" s="1371"/>
      <c r="BA240" s="1371"/>
      <c r="BC240" s="1371"/>
      <c r="BE240" s="1371"/>
      <c r="BF240" s="1371"/>
      <c r="BG240" s="1371"/>
    </row>
    <row r="241">
      <c r="R241" s="1371"/>
      <c r="S241" s="1371"/>
      <c r="W241" s="1371"/>
      <c r="X241" s="1371"/>
      <c r="AE241" s="1371"/>
      <c r="AF241" s="1371"/>
      <c r="AV241" s="1371"/>
      <c r="AW241" s="1371"/>
      <c r="AX241" s="1371"/>
      <c r="AY241" s="1371"/>
      <c r="AZ241" s="1371"/>
      <c r="BA241" s="1371"/>
      <c r="BC241" s="1371"/>
      <c r="BE241" s="1371"/>
      <c r="BF241" s="1371"/>
      <c r="BG241" s="1371"/>
    </row>
    <row r="242">
      <c r="R242" s="1371"/>
      <c r="S242" s="1371"/>
      <c r="W242" s="1371"/>
      <c r="X242" s="1371"/>
      <c r="AE242" s="1371"/>
      <c r="AF242" s="1371"/>
      <c r="AV242" s="1371"/>
      <c r="AW242" s="1371"/>
      <c r="AX242" s="1371"/>
      <c r="AY242" s="1371"/>
      <c r="AZ242" s="1371"/>
      <c r="BA242" s="1371"/>
      <c r="BC242" s="1371"/>
      <c r="BE242" s="1371"/>
      <c r="BF242" s="1371"/>
      <c r="BG242" s="1371"/>
    </row>
    <row r="243">
      <c r="R243" s="1371"/>
      <c r="S243" s="1371"/>
      <c r="W243" s="1371"/>
      <c r="X243" s="1371"/>
      <c r="AE243" s="1371"/>
      <c r="AF243" s="1371"/>
      <c r="AV243" s="1371"/>
      <c r="AW243" s="1371"/>
      <c r="AX243" s="1371"/>
      <c r="AY243" s="1371"/>
      <c r="AZ243" s="1371"/>
      <c r="BA243" s="1371"/>
      <c r="BC243" s="1371"/>
      <c r="BE243" s="1371"/>
      <c r="BF243" s="1371"/>
      <c r="BG243" s="1371"/>
    </row>
    <row r="244">
      <c r="R244" s="1371"/>
      <c r="S244" s="1371"/>
      <c r="W244" s="1371"/>
      <c r="X244" s="1371"/>
      <c r="AE244" s="1371"/>
      <c r="AF244" s="1371"/>
      <c r="AV244" s="1371"/>
      <c r="AW244" s="1371"/>
      <c r="AX244" s="1371"/>
      <c r="AY244" s="1371"/>
      <c r="AZ244" s="1371"/>
      <c r="BA244" s="1371"/>
      <c r="BC244" s="1371"/>
      <c r="BE244" s="1371"/>
      <c r="BF244" s="1371"/>
      <c r="BG244" s="1371"/>
    </row>
    <row r="245">
      <c r="R245" s="1371"/>
      <c r="S245" s="1371"/>
      <c r="W245" s="1371"/>
      <c r="X245" s="1371"/>
      <c r="AE245" s="1371"/>
      <c r="AF245" s="1371"/>
      <c r="AV245" s="1371"/>
      <c r="AW245" s="1371"/>
      <c r="AX245" s="1371"/>
      <c r="AY245" s="1371"/>
      <c r="AZ245" s="1371"/>
      <c r="BA245" s="1371"/>
      <c r="BC245" s="1371"/>
      <c r="BE245" s="1371"/>
      <c r="BF245" s="1371"/>
      <c r="BG245" s="1371"/>
    </row>
    <row r="246">
      <c r="R246" s="1371"/>
      <c r="S246" s="1371"/>
      <c r="W246" s="1371"/>
      <c r="X246" s="1371"/>
      <c r="AE246" s="1371"/>
      <c r="AF246" s="1371"/>
      <c r="AV246" s="1371"/>
      <c r="AW246" s="1371"/>
      <c r="AX246" s="1371"/>
      <c r="AY246" s="1371"/>
      <c r="AZ246" s="1371"/>
      <c r="BA246" s="1371"/>
      <c r="BC246" s="1371"/>
      <c r="BE246" s="1371"/>
      <c r="BF246" s="1371"/>
      <c r="BG246" s="1371"/>
    </row>
    <row r="247">
      <c r="R247" s="1371"/>
      <c r="S247" s="1371"/>
      <c r="W247" s="1371"/>
      <c r="X247" s="1371"/>
      <c r="AE247" s="1371"/>
      <c r="AF247" s="1371"/>
      <c r="AV247" s="1371"/>
      <c r="AW247" s="1371"/>
      <c r="AX247" s="1371"/>
      <c r="AY247" s="1371"/>
      <c r="AZ247" s="1371"/>
      <c r="BA247" s="1371"/>
      <c r="BC247" s="1371"/>
      <c r="BE247" s="1371"/>
      <c r="BF247" s="1371"/>
      <c r="BG247" s="1371"/>
    </row>
    <row r="248">
      <c r="R248" s="1371"/>
      <c r="S248" s="1371"/>
      <c r="W248" s="1371"/>
      <c r="X248" s="1371"/>
      <c r="AE248" s="1371"/>
      <c r="AF248" s="1371"/>
      <c r="AV248" s="1371"/>
      <c r="AW248" s="1371"/>
      <c r="AX248" s="1371"/>
      <c r="AY248" s="1371"/>
      <c r="AZ248" s="1371"/>
      <c r="BA248" s="1371"/>
      <c r="BC248" s="1371"/>
      <c r="BE248" s="1371"/>
      <c r="BF248" s="1371"/>
      <c r="BG248" s="1371"/>
    </row>
    <row r="249">
      <c r="R249" s="1371"/>
      <c r="S249" s="1371"/>
      <c r="W249" s="1371"/>
      <c r="X249" s="1371"/>
      <c r="AE249" s="1371"/>
      <c r="AF249" s="1371"/>
      <c r="AV249" s="1371"/>
      <c r="AW249" s="1371"/>
      <c r="AX249" s="1371"/>
      <c r="AY249" s="1371"/>
      <c r="AZ249" s="1371"/>
      <c r="BA249" s="1371"/>
      <c r="BC249" s="1371"/>
      <c r="BE249" s="1371"/>
      <c r="BF249" s="1371"/>
      <c r="BG249" s="1371"/>
    </row>
    <row r="250">
      <c r="R250" s="1371"/>
      <c r="S250" s="1371"/>
      <c r="W250" s="1371"/>
      <c r="X250" s="1371"/>
      <c r="AE250" s="1371"/>
      <c r="AF250" s="1371"/>
      <c r="AV250" s="1371"/>
      <c r="AW250" s="1371"/>
      <c r="AX250" s="1371"/>
      <c r="AY250" s="1371"/>
      <c r="AZ250" s="1371"/>
      <c r="BA250" s="1371"/>
      <c r="BC250" s="1371"/>
      <c r="BE250" s="1371"/>
      <c r="BF250" s="1371"/>
      <c r="BG250" s="1371"/>
    </row>
    <row r="251">
      <c r="R251" s="1371"/>
      <c r="S251" s="1371"/>
      <c r="W251" s="1371"/>
      <c r="X251" s="1371"/>
      <c r="AE251" s="1371"/>
      <c r="AF251" s="1371"/>
      <c r="AV251" s="1371"/>
      <c r="AW251" s="1371"/>
      <c r="AX251" s="1371"/>
      <c r="AY251" s="1371"/>
      <c r="AZ251" s="1371"/>
      <c r="BA251" s="1371"/>
      <c r="BC251" s="1371"/>
      <c r="BE251" s="1371"/>
      <c r="BF251" s="1371"/>
      <c r="BG251" s="1371"/>
    </row>
    <row r="252">
      <c r="R252" s="1371"/>
      <c r="S252" s="1371"/>
      <c r="W252" s="1371"/>
      <c r="X252" s="1371"/>
      <c r="AE252" s="1371"/>
      <c r="AF252" s="1371"/>
      <c r="AV252" s="1371"/>
      <c r="AW252" s="1371"/>
      <c r="AX252" s="1371"/>
      <c r="AY252" s="1371"/>
      <c r="AZ252" s="1371"/>
      <c r="BA252" s="1371"/>
      <c r="BC252" s="1371"/>
      <c r="BE252" s="1371"/>
      <c r="BF252" s="1371"/>
      <c r="BG252" s="1371"/>
    </row>
    <row r="253">
      <c r="R253" s="1371"/>
      <c r="S253" s="1371"/>
      <c r="W253" s="1371"/>
      <c r="X253" s="1371"/>
      <c r="AE253" s="1371"/>
      <c r="AF253" s="1371"/>
      <c r="AV253" s="1371"/>
      <c r="AW253" s="1371"/>
      <c r="AX253" s="1371"/>
      <c r="AY253" s="1371"/>
      <c r="AZ253" s="1371"/>
      <c r="BA253" s="1371"/>
      <c r="BC253" s="1371"/>
      <c r="BE253" s="1371"/>
      <c r="BF253" s="1371"/>
      <c r="BG253" s="1371"/>
    </row>
    <row r="254">
      <c r="R254" s="1371"/>
      <c r="S254" s="1371"/>
      <c r="W254" s="1371"/>
      <c r="X254" s="1371"/>
      <c r="AE254" s="1371"/>
      <c r="AF254" s="1371"/>
      <c r="AV254" s="1371"/>
      <c r="AW254" s="1371"/>
      <c r="AX254" s="1371"/>
      <c r="AY254" s="1371"/>
      <c r="AZ254" s="1371"/>
      <c r="BA254" s="1371"/>
      <c r="BC254" s="1371"/>
      <c r="BE254" s="1371"/>
      <c r="BF254" s="1371"/>
      <c r="BG254" s="1371"/>
    </row>
    <row r="255">
      <c r="R255" s="1371"/>
      <c r="S255" s="1371"/>
      <c r="W255" s="1371"/>
      <c r="X255" s="1371"/>
      <c r="AE255" s="1371"/>
      <c r="AF255" s="1371"/>
      <c r="AV255" s="1371"/>
      <c r="AW255" s="1371"/>
      <c r="AX255" s="1371"/>
      <c r="AY255" s="1371"/>
      <c r="AZ255" s="1371"/>
      <c r="BA255" s="1371"/>
      <c r="BC255" s="1371"/>
      <c r="BE255" s="1371"/>
      <c r="BF255" s="1371"/>
      <c r="BG255" s="1371"/>
    </row>
    <row r="256">
      <c r="R256" s="1371"/>
      <c r="S256" s="1371"/>
      <c r="W256" s="1371"/>
      <c r="X256" s="1371"/>
      <c r="AE256" s="1371"/>
      <c r="AF256" s="1371"/>
      <c r="AV256" s="1371"/>
      <c r="AW256" s="1371"/>
      <c r="AX256" s="1371"/>
      <c r="AY256" s="1371"/>
      <c r="AZ256" s="1371"/>
      <c r="BA256" s="1371"/>
      <c r="BC256" s="1371"/>
      <c r="BE256" s="1371"/>
      <c r="BF256" s="1371"/>
      <c r="BG256" s="1371"/>
    </row>
    <row r="257">
      <c r="R257" s="1371"/>
      <c r="S257" s="1371"/>
      <c r="W257" s="1371"/>
      <c r="X257" s="1371"/>
      <c r="AE257" s="1371"/>
      <c r="AF257" s="1371"/>
      <c r="AV257" s="1371"/>
      <c r="AW257" s="1371"/>
      <c r="AX257" s="1371"/>
      <c r="AY257" s="1371"/>
      <c r="AZ257" s="1371"/>
      <c r="BA257" s="1371"/>
      <c r="BC257" s="1371"/>
      <c r="BE257" s="1371"/>
      <c r="BF257" s="1371"/>
      <c r="BG257" s="1371"/>
    </row>
    <row r="258">
      <c r="R258" s="1371"/>
      <c r="S258" s="1371"/>
      <c r="W258" s="1371"/>
      <c r="X258" s="1371"/>
      <c r="AE258" s="1371"/>
      <c r="AF258" s="1371"/>
      <c r="AV258" s="1371"/>
      <c r="AW258" s="1371"/>
      <c r="AX258" s="1371"/>
      <c r="AY258" s="1371"/>
      <c r="AZ258" s="1371"/>
      <c r="BA258" s="1371"/>
      <c r="BC258" s="1371"/>
      <c r="BE258" s="1371"/>
      <c r="BF258" s="1371"/>
      <c r="BG258" s="1371"/>
    </row>
    <row r="259">
      <c r="R259" s="1371"/>
      <c r="S259" s="1371"/>
      <c r="W259" s="1371"/>
      <c r="X259" s="1371"/>
      <c r="AE259" s="1371"/>
      <c r="AF259" s="1371"/>
      <c r="AV259" s="1371"/>
      <c r="AW259" s="1371"/>
      <c r="AX259" s="1371"/>
      <c r="AY259" s="1371"/>
      <c r="AZ259" s="1371"/>
      <c r="BA259" s="1371"/>
      <c r="BC259" s="1371"/>
      <c r="BE259" s="1371"/>
      <c r="BF259" s="1371"/>
      <c r="BG259" s="1371"/>
    </row>
    <row r="260">
      <c r="R260" s="1371"/>
      <c r="S260" s="1371"/>
      <c r="W260" s="1371"/>
      <c r="X260" s="1371"/>
      <c r="AE260" s="1371"/>
      <c r="AF260" s="1371"/>
      <c r="AV260" s="1371"/>
      <c r="AW260" s="1371"/>
      <c r="AX260" s="1371"/>
      <c r="AY260" s="1371"/>
      <c r="AZ260" s="1371"/>
      <c r="BA260" s="1371"/>
      <c r="BC260" s="1371"/>
      <c r="BE260" s="1371"/>
      <c r="BF260" s="1371"/>
      <c r="BG260" s="1371"/>
    </row>
    <row r="261">
      <c r="R261" s="1371"/>
      <c r="S261" s="1371"/>
      <c r="W261" s="1371"/>
      <c r="X261" s="1371"/>
      <c r="AE261" s="1371"/>
      <c r="AF261" s="1371"/>
      <c r="AV261" s="1371"/>
      <c r="AW261" s="1371"/>
      <c r="AX261" s="1371"/>
      <c r="AY261" s="1371"/>
      <c r="AZ261" s="1371"/>
      <c r="BA261" s="1371"/>
      <c r="BC261" s="1371"/>
      <c r="BE261" s="1371"/>
      <c r="BF261" s="1371"/>
      <c r="BG261" s="1371"/>
    </row>
    <row r="262">
      <c r="R262" s="1371"/>
      <c r="S262" s="1371"/>
      <c r="W262" s="1371"/>
      <c r="X262" s="1371"/>
      <c r="AE262" s="1371"/>
      <c r="AF262" s="1371"/>
      <c r="AV262" s="1371"/>
      <c r="AW262" s="1371"/>
      <c r="AX262" s="1371"/>
      <c r="AY262" s="1371"/>
      <c r="AZ262" s="1371"/>
      <c r="BA262" s="1371"/>
      <c r="BC262" s="1371"/>
      <c r="BE262" s="1371"/>
      <c r="BF262" s="1371"/>
      <c r="BG262" s="1371"/>
    </row>
    <row r="263">
      <c r="R263" s="1371"/>
      <c r="S263" s="1371"/>
      <c r="W263" s="1371"/>
      <c r="X263" s="1371"/>
      <c r="AE263" s="1371"/>
      <c r="AF263" s="1371"/>
      <c r="AV263" s="1371"/>
      <c r="AW263" s="1371"/>
      <c r="AX263" s="1371"/>
      <c r="AY263" s="1371"/>
      <c r="AZ263" s="1371"/>
      <c r="BA263" s="1371"/>
      <c r="BC263" s="1371"/>
      <c r="BE263" s="1371"/>
      <c r="BF263" s="1371"/>
      <c r="BG263" s="1371"/>
    </row>
    <row r="264">
      <c r="R264" s="1371"/>
      <c r="S264" s="1371"/>
      <c r="W264" s="1371"/>
      <c r="X264" s="1371"/>
      <c r="AE264" s="1371"/>
      <c r="AF264" s="1371"/>
      <c r="AV264" s="1371"/>
      <c r="AW264" s="1371"/>
      <c r="AX264" s="1371"/>
      <c r="AY264" s="1371"/>
      <c r="AZ264" s="1371"/>
      <c r="BA264" s="1371"/>
      <c r="BC264" s="1371"/>
      <c r="BE264" s="1371"/>
      <c r="BF264" s="1371"/>
      <c r="BG264" s="1371"/>
    </row>
    <row r="265">
      <c r="R265" s="1371"/>
      <c r="S265" s="1371"/>
      <c r="W265" s="1371"/>
      <c r="X265" s="1371"/>
      <c r="AE265" s="1371"/>
      <c r="AF265" s="1371"/>
      <c r="AV265" s="1371"/>
      <c r="AW265" s="1371"/>
      <c r="AX265" s="1371"/>
      <c r="AY265" s="1371"/>
      <c r="AZ265" s="1371"/>
      <c r="BA265" s="1371"/>
      <c r="BC265" s="1371"/>
      <c r="BE265" s="1371"/>
      <c r="BF265" s="1371"/>
      <c r="BG265" s="1371"/>
    </row>
    <row r="266">
      <c r="R266" s="1371"/>
      <c r="S266" s="1371"/>
      <c r="W266" s="1371"/>
      <c r="X266" s="1371"/>
      <c r="AE266" s="1371"/>
      <c r="AF266" s="1371"/>
      <c r="AV266" s="1371"/>
      <c r="AW266" s="1371"/>
      <c r="AX266" s="1371"/>
      <c r="AY266" s="1371"/>
      <c r="AZ266" s="1371"/>
      <c r="BA266" s="1371"/>
      <c r="BC266" s="1371"/>
      <c r="BE266" s="1371"/>
      <c r="BF266" s="1371"/>
      <c r="BG266" s="1371"/>
    </row>
    <row r="267">
      <c r="R267" s="1371"/>
      <c r="S267" s="1371"/>
      <c r="W267" s="1371"/>
      <c r="X267" s="1371"/>
      <c r="AE267" s="1371"/>
      <c r="AF267" s="1371"/>
      <c r="AV267" s="1371"/>
      <c r="AW267" s="1371"/>
      <c r="AX267" s="1371"/>
      <c r="AY267" s="1371"/>
      <c r="AZ267" s="1371"/>
      <c r="BA267" s="1371"/>
      <c r="BC267" s="1371"/>
      <c r="BE267" s="1371"/>
      <c r="BF267" s="1371"/>
      <c r="BG267" s="1371"/>
    </row>
    <row r="268">
      <c r="R268" s="1371"/>
      <c r="S268" s="1371"/>
      <c r="W268" s="1371"/>
      <c r="X268" s="1371"/>
      <c r="AE268" s="1371"/>
      <c r="AF268" s="1371"/>
      <c r="AV268" s="1371"/>
      <c r="AW268" s="1371"/>
      <c r="AX268" s="1371"/>
      <c r="AY268" s="1371"/>
      <c r="AZ268" s="1371"/>
      <c r="BA268" s="1371"/>
      <c r="BC268" s="1371"/>
      <c r="BE268" s="1371"/>
      <c r="BF268" s="1371"/>
      <c r="BG268" s="1371"/>
    </row>
    <row r="269">
      <c r="R269" s="1371"/>
      <c r="S269" s="1371"/>
      <c r="W269" s="1371"/>
      <c r="X269" s="1371"/>
      <c r="AE269" s="1371"/>
      <c r="AF269" s="1371"/>
      <c r="AV269" s="1371"/>
      <c r="AW269" s="1371"/>
      <c r="AX269" s="1371"/>
      <c r="AY269" s="1371"/>
      <c r="AZ269" s="1371"/>
      <c r="BA269" s="1371"/>
      <c r="BC269" s="1371"/>
      <c r="BE269" s="1371"/>
      <c r="BF269" s="1371"/>
      <c r="BG269" s="1371"/>
    </row>
    <row r="270">
      <c r="R270" s="1371"/>
      <c r="S270" s="1371"/>
      <c r="W270" s="1371"/>
      <c r="X270" s="1371"/>
      <c r="AE270" s="1371"/>
      <c r="AF270" s="1371"/>
      <c r="AV270" s="1371"/>
      <c r="AW270" s="1371"/>
      <c r="AX270" s="1371"/>
      <c r="AY270" s="1371"/>
      <c r="AZ270" s="1371"/>
      <c r="BA270" s="1371"/>
      <c r="BC270" s="1371"/>
      <c r="BE270" s="1371"/>
      <c r="BF270" s="1371"/>
      <c r="BG270" s="1371"/>
    </row>
    <row r="271">
      <c r="R271" s="1371"/>
      <c r="S271" s="1371"/>
      <c r="W271" s="1371"/>
      <c r="X271" s="1371"/>
      <c r="AE271" s="1371"/>
      <c r="AF271" s="1371"/>
      <c r="AV271" s="1371"/>
      <c r="AW271" s="1371"/>
      <c r="AX271" s="1371"/>
      <c r="AY271" s="1371"/>
      <c r="AZ271" s="1371"/>
      <c r="BA271" s="1371"/>
      <c r="BC271" s="1371"/>
      <c r="BE271" s="1371"/>
      <c r="BF271" s="1371"/>
      <c r="BG271" s="1371"/>
    </row>
    <row r="272">
      <c r="R272" s="1371"/>
      <c r="S272" s="1371"/>
      <c r="W272" s="1371"/>
      <c r="X272" s="1371"/>
      <c r="AE272" s="1371"/>
      <c r="AF272" s="1371"/>
      <c r="AV272" s="1371"/>
      <c r="AW272" s="1371"/>
      <c r="AX272" s="1371"/>
      <c r="AY272" s="1371"/>
      <c r="AZ272" s="1371"/>
      <c r="BA272" s="1371"/>
      <c r="BC272" s="1371"/>
      <c r="BE272" s="1371"/>
      <c r="BF272" s="1371"/>
      <c r="BG272" s="1371"/>
    </row>
    <row r="273">
      <c r="R273" s="1371"/>
      <c r="S273" s="1371"/>
      <c r="W273" s="1371"/>
      <c r="X273" s="1371"/>
      <c r="AE273" s="1371"/>
      <c r="AF273" s="1371"/>
      <c r="AV273" s="1371"/>
      <c r="AW273" s="1371"/>
      <c r="AX273" s="1371"/>
      <c r="AY273" s="1371"/>
      <c r="AZ273" s="1371"/>
      <c r="BA273" s="1371"/>
      <c r="BC273" s="1371"/>
      <c r="BE273" s="1371"/>
      <c r="BF273" s="1371"/>
      <c r="BG273" s="1371"/>
    </row>
    <row r="274">
      <c r="R274" s="1371"/>
      <c r="S274" s="1371"/>
      <c r="W274" s="1371"/>
      <c r="X274" s="1371"/>
      <c r="AE274" s="1371"/>
      <c r="AF274" s="1371"/>
      <c r="AV274" s="1371"/>
      <c r="AW274" s="1371"/>
      <c r="AX274" s="1371"/>
      <c r="AY274" s="1371"/>
      <c r="AZ274" s="1371"/>
      <c r="BA274" s="1371"/>
      <c r="BC274" s="1371"/>
      <c r="BE274" s="1371"/>
      <c r="BF274" s="1371"/>
      <c r="BG274" s="1371"/>
    </row>
    <row r="275">
      <c r="R275" s="1371"/>
      <c r="S275" s="1371"/>
      <c r="W275" s="1371"/>
      <c r="X275" s="1371"/>
      <c r="AE275" s="1371"/>
      <c r="AF275" s="1371"/>
      <c r="AV275" s="1371"/>
      <c r="AW275" s="1371"/>
      <c r="AX275" s="1371"/>
      <c r="AY275" s="1371"/>
      <c r="AZ275" s="1371"/>
      <c r="BA275" s="1371"/>
      <c r="BC275" s="1371"/>
      <c r="BE275" s="1371"/>
      <c r="BF275" s="1371"/>
      <c r="BG275" s="1371"/>
    </row>
    <row r="276">
      <c r="R276" s="1371"/>
      <c r="S276" s="1371"/>
      <c r="W276" s="1371"/>
      <c r="X276" s="1371"/>
      <c r="AE276" s="1371"/>
      <c r="AF276" s="1371"/>
      <c r="AV276" s="1371"/>
      <c r="AW276" s="1371"/>
      <c r="AX276" s="1371"/>
      <c r="AY276" s="1371"/>
      <c r="AZ276" s="1371"/>
      <c r="BA276" s="1371"/>
      <c r="BC276" s="1371"/>
      <c r="BE276" s="1371"/>
      <c r="BF276" s="1371"/>
      <c r="BG276" s="1371"/>
    </row>
    <row r="277">
      <c r="R277" s="1371"/>
      <c r="S277" s="1371"/>
      <c r="W277" s="1371"/>
      <c r="X277" s="1371"/>
      <c r="AE277" s="1371"/>
      <c r="AF277" s="1371"/>
      <c r="AV277" s="1371"/>
      <c r="AW277" s="1371"/>
      <c r="AX277" s="1371"/>
      <c r="AY277" s="1371"/>
      <c r="AZ277" s="1371"/>
      <c r="BA277" s="1371"/>
      <c r="BC277" s="1371"/>
      <c r="BE277" s="1371"/>
      <c r="BF277" s="1371"/>
      <c r="BG277" s="1371"/>
    </row>
    <row r="278">
      <c r="R278" s="1371"/>
      <c r="S278" s="1371"/>
      <c r="W278" s="1371"/>
      <c r="X278" s="1371"/>
      <c r="AE278" s="1371"/>
      <c r="AF278" s="1371"/>
      <c r="AV278" s="1371"/>
      <c r="AW278" s="1371"/>
      <c r="AX278" s="1371"/>
      <c r="AY278" s="1371"/>
      <c r="AZ278" s="1371"/>
      <c r="BA278" s="1371"/>
      <c r="BC278" s="1371"/>
      <c r="BE278" s="1371"/>
      <c r="BF278" s="1371"/>
      <c r="BG278" s="1371"/>
    </row>
    <row r="279">
      <c r="R279" s="1371"/>
      <c r="S279" s="1371"/>
      <c r="W279" s="1371"/>
      <c r="X279" s="1371"/>
      <c r="AE279" s="1371"/>
      <c r="AF279" s="1371"/>
      <c r="AV279" s="1371"/>
      <c r="AW279" s="1371"/>
      <c r="AX279" s="1371"/>
      <c r="AY279" s="1371"/>
      <c r="AZ279" s="1371"/>
      <c r="BA279" s="1371"/>
      <c r="BC279" s="1371"/>
      <c r="BE279" s="1371"/>
      <c r="BF279" s="1371"/>
      <c r="BG279" s="1371"/>
    </row>
    <row r="280">
      <c r="R280" s="1371"/>
      <c r="S280" s="1371"/>
      <c r="W280" s="1371"/>
      <c r="X280" s="1371"/>
      <c r="AE280" s="1371"/>
      <c r="AF280" s="1371"/>
      <c r="AV280" s="1371"/>
      <c r="AW280" s="1371"/>
      <c r="AX280" s="1371"/>
      <c r="AY280" s="1371"/>
      <c r="AZ280" s="1371"/>
      <c r="BA280" s="1371"/>
      <c r="BC280" s="1371"/>
      <c r="BE280" s="1371"/>
      <c r="BF280" s="1371"/>
      <c r="BG280" s="1371"/>
    </row>
    <row r="281">
      <c r="R281" s="1371"/>
      <c r="S281" s="1371"/>
      <c r="W281" s="1371"/>
      <c r="X281" s="1371"/>
      <c r="AE281" s="1371"/>
      <c r="AF281" s="1371"/>
      <c r="AV281" s="1371"/>
      <c r="AW281" s="1371"/>
      <c r="AX281" s="1371"/>
      <c r="AY281" s="1371"/>
      <c r="AZ281" s="1371"/>
      <c r="BA281" s="1371"/>
      <c r="BC281" s="1371"/>
      <c r="BE281" s="1371"/>
      <c r="BF281" s="1371"/>
      <c r="BG281" s="1371"/>
    </row>
    <row r="282">
      <c r="R282" s="1371"/>
      <c r="S282" s="1371"/>
      <c r="W282" s="1371"/>
      <c r="X282" s="1371"/>
      <c r="AE282" s="1371"/>
      <c r="AF282" s="1371"/>
      <c r="AV282" s="1371"/>
      <c r="AW282" s="1371"/>
      <c r="AX282" s="1371"/>
      <c r="AY282" s="1371"/>
      <c r="AZ282" s="1371"/>
      <c r="BA282" s="1371"/>
      <c r="BC282" s="1371"/>
      <c r="BE282" s="1371"/>
      <c r="BF282" s="1371"/>
      <c r="BG282" s="1371"/>
    </row>
    <row r="283">
      <c r="R283" s="1371"/>
      <c r="S283" s="1371"/>
      <c r="W283" s="1371"/>
      <c r="X283" s="1371"/>
      <c r="AE283" s="1371"/>
      <c r="AF283" s="1371"/>
      <c r="AV283" s="1371"/>
      <c r="AW283" s="1371"/>
      <c r="AX283" s="1371"/>
      <c r="AY283" s="1371"/>
      <c r="AZ283" s="1371"/>
      <c r="BA283" s="1371"/>
      <c r="BC283" s="1371"/>
      <c r="BE283" s="1371"/>
      <c r="BF283" s="1371"/>
      <c r="BG283" s="1371"/>
    </row>
    <row r="284">
      <c r="R284" s="1371"/>
      <c r="S284" s="1371"/>
      <c r="W284" s="1371"/>
      <c r="X284" s="1371"/>
      <c r="AE284" s="1371"/>
      <c r="AF284" s="1371"/>
      <c r="AV284" s="1371"/>
      <c r="AW284" s="1371"/>
      <c r="AX284" s="1371"/>
      <c r="AY284" s="1371"/>
      <c r="AZ284" s="1371"/>
      <c r="BA284" s="1371"/>
      <c r="BC284" s="1371"/>
      <c r="BE284" s="1371"/>
      <c r="BF284" s="1371"/>
      <c r="BG284" s="1371"/>
    </row>
    <row r="285">
      <c r="R285" s="1371"/>
      <c r="S285" s="1371"/>
      <c r="W285" s="1371"/>
      <c r="X285" s="1371"/>
      <c r="AE285" s="1371"/>
      <c r="AF285" s="1371"/>
      <c r="AV285" s="1371"/>
      <c r="AW285" s="1371"/>
      <c r="AX285" s="1371"/>
      <c r="AY285" s="1371"/>
      <c r="AZ285" s="1371"/>
      <c r="BA285" s="1371"/>
      <c r="BC285" s="1371"/>
      <c r="BE285" s="1371"/>
      <c r="BF285" s="1371"/>
      <c r="BG285" s="1371"/>
    </row>
    <row r="286">
      <c r="R286" s="1371"/>
      <c r="S286" s="1371"/>
      <c r="W286" s="1371"/>
      <c r="X286" s="1371"/>
      <c r="AE286" s="1371"/>
      <c r="AF286" s="1371"/>
      <c r="AV286" s="1371"/>
      <c r="AW286" s="1371"/>
      <c r="AX286" s="1371"/>
      <c r="AY286" s="1371"/>
      <c r="AZ286" s="1371"/>
      <c r="BA286" s="1371"/>
      <c r="BC286" s="1371"/>
      <c r="BE286" s="1371"/>
      <c r="BF286" s="1371"/>
      <c r="BG286" s="1371"/>
    </row>
    <row r="287">
      <c r="R287" s="1371"/>
      <c r="S287" s="1371"/>
      <c r="W287" s="1371"/>
      <c r="X287" s="1371"/>
      <c r="AE287" s="1371"/>
      <c r="AF287" s="1371"/>
      <c r="AV287" s="1371"/>
      <c r="AW287" s="1371"/>
      <c r="AX287" s="1371"/>
      <c r="AY287" s="1371"/>
      <c r="AZ287" s="1371"/>
      <c r="BA287" s="1371"/>
      <c r="BC287" s="1371"/>
      <c r="BE287" s="1371"/>
      <c r="BF287" s="1371"/>
      <c r="BG287" s="1371"/>
    </row>
    <row r="288">
      <c r="R288" s="1371"/>
      <c r="S288" s="1371"/>
      <c r="W288" s="1371"/>
      <c r="X288" s="1371"/>
      <c r="AE288" s="1371"/>
      <c r="AF288" s="1371"/>
      <c r="AV288" s="1371"/>
      <c r="AW288" s="1371"/>
      <c r="AX288" s="1371"/>
      <c r="AY288" s="1371"/>
      <c r="AZ288" s="1371"/>
      <c r="BA288" s="1371"/>
      <c r="BC288" s="1371"/>
      <c r="BE288" s="1371"/>
      <c r="BF288" s="1371"/>
      <c r="BG288" s="1371"/>
    </row>
    <row r="289">
      <c r="R289" s="1371"/>
      <c r="S289" s="1371"/>
      <c r="W289" s="1371"/>
      <c r="X289" s="1371"/>
      <c r="AE289" s="1371"/>
      <c r="AF289" s="1371"/>
      <c r="AV289" s="1371"/>
      <c r="AW289" s="1371"/>
      <c r="AX289" s="1371"/>
      <c r="AY289" s="1371"/>
      <c r="AZ289" s="1371"/>
      <c r="BA289" s="1371"/>
      <c r="BC289" s="1371"/>
      <c r="BE289" s="1371"/>
      <c r="BF289" s="1371"/>
      <c r="BG289" s="1371"/>
    </row>
    <row r="290">
      <c r="R290" s="1371"/>
      <c r="S290" s="1371"/>
      <c r="W290" s="1371"/>
      <c r="X290" s="1371"/>
      <c r="AE290" s="1371"/>
      <c r="AF290" s="1371"/>
      <c r="AV290" s="1371"/>
      <c r="AW290" s="1371"/>
      <c r="AX290" s="1371"/>
      <c r="AY290" s="1371"/>
      <c r="AZ290" s="1371"/>
      <c r="BA290" s="1371"/>
      <c r="BC290" s="1371"/>
      <c r="BE290" s="1371"/>
      <c r="BF290" s="1371"/>
      <c r="BG290" s="1371"/>
    </row>
    <row r="291">
      <c r="R291" s="1371"/>
      <c r="S291" s="1371"/>
      <c r="W291" s="1371"/>
      <c r="X291" s="1371"/>
      <c r="AE291" s="1371"/>
      <c r="AF291" s="1371"/>
      <c r="AV291" s="1371"/>
      <c r="AW291" s="1371"/>
      <c r="AX291" s="1371"/>
      <c r="AY291" s="1371"/>
      <c r="AZ291" s="1371"/>
      <c r="BA291" s="1371"/>
      <c r="BC291" s="1371"/>
      <c r="BE291" s="1371"/>
      <c r="BF291" s="1371"/>
      <c r="BG291" s="1371"/>
    </row>
    <row r="292">
      <c r="R292" s="1371"/>
      <c r="S292" s="1371"/>
      <c r="W292" s="1371"/>
      <c r="X292" s="1371"/>
      <c r="AE292" s="1371"/>
      <c r="AF292" s="1371"/>
      <c r="AV292" s="1371"/>
      <c r="AW292" s="1371"/>
      <c r="AX292" s="1371"/>
      <c r="AY292" s="1371"/>
      <c r="AZ292" s="1371"/>
      <c r="BA292" s="1371"/>
      <c r="BC292" s="1371"/>
      <c r="BE292" s="1371"/>
      <c r="BF292" s="1371"/>
      <c r="BG292" s="1371"/>
    </row>
    <row r="293">
      <c r="R293" s="1371"/>
      <c r="S293" s="1371"/>
      <c r="W293" s="1371"/>
      <c r="X293" s="1371"/>
      <c r="AE293" s="1371"/>
      <c r="AF293" s="1371"/>
      <c r="AV293" s="1371"/>
      <c r="AW293" s="1371"/>
      <c r="AX293" s="1371"/>
      <c r="AY293" s="1371"/>
      <c r="AZ293" s="1371"/>
      <c r="BA293" s="1371"/>
      <c r="BC293" s="1371"/>
      <c r="BE293" s="1371"/>
      <c r="BF293" s="1371"/>
      <c r="BG293" s="1371"/>
    </row>
    <row r="294">
      <c r="R294" s="1371"/>
      <c r="S294" s="1371"/>
      <c r="W294" s="1371"/>
      <c r="X294" s="1371"/>
      <c r="AE294" s="1371"/>
      <c r="AF294" s="1371"/>
      <c r="AV294" s="1371"/>
      <c r="AW294" s="1371"/>
      <c r="AX294" s="1371"/>
      <c r="AY294" s="1371"/>
      <c r="AZ294" s="1371"/>
      <c r="BA294" s="1371"/>
      <c r="BC294" s="1371"/>
      <c r="BE294" s="1371"/>
      <c r="BF294" s="1371"/>
      <c r="BG294" s="1371"/>
    </row>
    <row r="295">
      <c r="R295" s="1371"/>
      <c r="S295" s="1371"/>
      <c r="W295" s="1371"/>
      <c r="X295" s="1371"/>
      <c r="AE295" s="1371"/>
      <c r="AF295" s="1371"/>
      <c r="AV295" s="1371"/>
      <c r="AW295" s="1371"/>
      <c r="AX295" s="1371"/>
      <c r="AY295" s="1371"/>
      <c r="AZ295" s="1371"/>
      <c r="BA295" s="1371"/>
      <c r="BC295" s="1371"/>
      <c r="BE295" s="1371"/>
      <c r="BF295" s="1371"/>
      <c r="BG295" s="1371"/>
    </row>
    <row r="296">
      <c r="R296" s="1371"/>
      <c r="S296" s="1371"/>
      <c r="W296" s="1371"/>
      <c r="X296" s="1371"/>
      <c r="AE296" s="1371"/>
      <c r="AF296" s="1371"/>
      <c r="AV296" s="1371"/>
      <c r="AW296" s="1371"/>
      <c r="AX296" s="1371"/>
      <c r="AY296" s="1371"/>
      <c r="AZ296" s="1371"/>
      <c r="BA296" s="1371"/>
      <c r="BC296" s="1371"/>
      <c r="BE296" s="1371"/>
      <c r="BF296" s="1371"/>
      <c r="BG296" s="1371"/>
    </row>
    <row r="297">
      <c r="R297" s="1371"/>
      <c r="S297" s="1371"/>
      <c r="W297" s="1371"/>
      <c r="X297" s="1371"/>
      <c r="AE297" s="1371"/>
      <c r="AF297" s="1371"/>
      <c r="AV297" s="1371"/>
      <c r="AW297" s="1371"/>
      <c r="AX297" s="1371"/>
      <c r="AY297" s="1371"/>
      <c r="AZ297" s="1371"/>
      <c r="BA297" s="1371"/>
      <c r="BC297" s="1371"/>
      <c r="BE297" s="1371"/>
      <c r="BF297" s="1371"/>
      <c r="BG297" s="1371"/>
    </row>
    <row r="298">
      <c r="R298" s="1371"/>
      <c r="S298" s="1371"/>
      <c r="W298" s="1371"/>
      <c r="X298" s="1371"/>
      <c r="AE298" s="1371"/>
      <c r="AF298" s="1371"/>
      <c r="AV298" s="1371"/>
      <c r="AW298" s="1371"/>
      <c r="AX298" s="1371"/>
      <c r="AY298" s="1371"/>
      <c r="AZ298" s="1371"/>
      <c r="BA298" s="1371"/>
      <c r="BC298" s="1371"/>
      <c r="BE298" s="1371"/>
      <c r="BF298" s="1371"/>
      <c r="BG298" s="1371"/>
    </row>
    <row r="299">
      <c r="R299" s="1371"/>
      <c r="S299" s="1371"/>
      <c r="W299" s="1371"/>
      <c r="X299" s="1371"/>
      <c r="AE299" s="1371"/>
      <c r="AF299" s="1371"/>
      <c r="AV299" s="1371"/>
      <c r="AW299" s="1371"/>
      <c r="AX299" s="1371"/>
      <c r="AY299" s="1371"/>
      <c r="AZ299" s="1371"/>
      <c r="BA299" s="1371"/>
      <c r="BC299" s="1371"/>
      <c r="BE299" s="1371"/>
      <c r="BF299" s="1371"/>
      <c r="BG299" s="1371"/>
    </row>
    <row r="300">
      <c r="R300" s="1371"/>
      <c r="S300" s="1371"/>
      <c r="W300" s="1371"/>
      <c r="X300" s="1371"/>
      <c r="AE300" s="1371"/>
      <c r="AF300" s="1371"/>
      <c r="AV300" s="1371"/>
      <c r="AW300" s="1371"/>
      <c r="AX300" s="1371"/>
      <c r="AY300" s="1371"/>
      <c r="AZ300" s="1371"/>
      <c r="BA300" s="1371"/>
      <c r="BC300" s="1371"/>
      <c r="BE300" s="1371"/>
      <c r="BF300" s="1371"/>
      <c r="BG300" s="1371"/>
    </row>
    <row r="301">
      <c r="R301" s="1371"/>
      <c r="S301" s="1371"/>
      <c r="W301" s="1371"/>
      <c r="X301" s="1371"/>
      <c r="AE301" s="1371"/>
      <c r="AF301" s="1371"/>
      <c r="AV301" s="1371"/>
      <c r="AW301" s="1371"/>
      <c r="AX301" s="1371"/>
      <c r="AY301" s="1371"/>
      <c r="AZ301" s="1371"/>
      <c r="BA301" s="1371"/>
      <c r="BC301" s="1371"/>
      <c r="BE301" s="1371"/>
      <c r="BF301" s="1371"/>
      <c r="BG301" s="1371"/>
    </row>
    <row r="302">
      <c r="R302" s="1371"/>
      <c r="S302" s="1371"/>
      <c r="W302" s="1371"/>
      <c r="X302" s="1371"/>
      <c r="AE302" s="1371"/>
      <c r="AF302" s="1371"/>
      <c r="AV302" s="1371"/>
      <c r="AW302" s="1371"/>
      <c r="AX302" s="1371"/>
      <c r="AY302" s="1371"/>
      <c r="AZ302" s="1371"/>
      <c r="BA302" s="1371"/>
      <c r="BC302" s="1371"/>
      <c r="BE302" s="1371"/>
      <c r="BF302" s="1371"/>
      <c r="BG302" s="1371"/>
    </row>
    <row r="303">
      <c r="R303" s="1371"/>
      <c r="S303" s="1371"/>
      <c r="W303" s="1371"/>
      <c r="X303" s="1371"/>
      <c r="AE303" s="1371"/>
      <c r="AF303" s="1371"/>
      <c r="AV303" s="1371"/>
      <c r="AW303" s="1371"/>
      <c r="AX303" s="1371"/>
      <c r="AY303" s="1371"/>
      <c r="AZ303" s="1371"/>
      <c r="BA303" s="1371"/>
      <c r="BC303" s="1371"/>
      <c r="BE303" s="1371"/>
      <c r="BF303" s="1371"/>
      <c r="BG303" s="1371"/>
    </row>
    <row r="304">
      <c r="R304" s="1371"/>
      <c r="S304" s="1371"/>
      <c r="W304" s="1371"/>
      <c r="X304" s="1371"/>
      <c r="AE304" s="1371"/>
      <c r="AF304" s="1371"/>
      <c r="AV304" s="1371"/>
      <c r="AW304" s="1371"/>
      <c r="AX304" s="1371"/>
      <c r="AY304" s="1371"/>
      <c r="AZ304" s="1371"/>
      <c r="BA304" s="1371"/>
      <c r="BC304" s="1371"/>
      <c r="BE304" s="1371"/>
      <c r="BF304" s="1371"/>
      <c r="BG304" s="1371"/>
    </row>
    <row r="305">
      <c r="R305" s="1371"/>
      <c r="S305" s="1371"/>
      <c r="W305" s="1371"/>
      <c r="X305" s="1371"/>
      <c r="AE305" s="1371"/>
      <c r="AF305" s="1371"/>
      <c r="AV305" s="1371"/>
      <c r="AW305" s="1371"/>
      <c r="AX305" s="1371"/>
      <c r="AY305" s="1371"/>
      <c r="AZ305" s="1371"/>
      <c r="BA305" s="1371"/>
      <c r="BC305" s="1371"/>
      <c r="BE305" s="1371"/>
      <c r="BF305" s="1371"/>
      <c r="BG305" s="1371"/>
    </row>
    <row r="306">
      <c r="R306" s="1371"/>
      <c r="S306" s="1371"/>
      <c r="W306" s="1371"/>
      <c r="X306" s="1371"/>
      <c r="AE306" s="1371"/>
      <c r="AF306" s="1371"/>
      <c r="AV306" s="1371"/>
      <c r="AW306" s="1371"/>
      <c r="AX306" s="1371"/>
      <c r="AY306" s="1371"/>
      <c r="AZ306" s="1371"/>
      <c r="BA306" s="1371"/>
      <c r="BC306" s="1371"/>
      <c r="BE306" s="1371"/>
      <c r="BF306" s="1371"/>
      <c r="BG306" s="1371"/>
    </row>
    <row r="307">
      <c r="R307" s="1371"/>
      <c r="S307" s="1371"/>
      <c r="W307" s="1371"/>
      <c r="X307" s="1371"/>
      <c r="AE307" s="1371"/>
      <c r="AF307" s="1371"/>
      <c r="AV307" s="1371"/>
      <c r="AW307" s="1371"/>
      <c r="AX307" s="1371"/>
      <c r="AY307" s="1371"/>
      <c r="AZ307" s="1371"/>
      <c r="BA307" s="1371"/>
      <c r="BC307" s="1371"/>
      <c r="BE307" s="1371"/>
      <c r="BF307" s="1371"/>
      <c r="BG307" s="1371"/>
    </row>
    <row r="308">
      <c r="R308" s="1371"/>
      <c r="S308" s="1371"/>
      <c r="W308" s="1371"/>
      <c r="X308" s="1371"/>
      <c r="AE308" s="1371"/>
      <c r="AF308" s="1371"/>
      <c r="AV308" s="1371"/>
      <c r="AW308" s="1371"/>
      <c r="AX308" s="1371"/>
      <c r="AY308" s="1371"/>
      <c r="AZ308" s="1371"/>
      <c r="BA308" s="1371"/>
      <c r="BC308" s="1371"/>
      <c r="BE308" s="1371"/>
      <c r="BF308" s="1371"/>
      <c r="BG308" s="1371"/>
    </row>
    <row r="309">
      <c r="R309" s="1371"/>
      <c r="S309" s="1371"/>
      <c r="W309" s="1371"/>
      <c r="X309" s="1371"/>
      <c r="AE309" s="1371"/>
      <c r="AF309" s="1371"/>
      <c r="AV309" s="1371"/>
      <c r="AW309" s="1371"/>
      <c r="AX309" s="1371"/>
      <c r="AY309" s="1371"/>
      <c r="AZ309" s="1371"/>
      <c r="BA309" s="1371"/>
      <c r="BC309" s="1371"/>
      <c r="BE309" s="1371"/>
      <c r="BF309" s="1371"/>
      <c r="BG309" s="1371"/>
    </row>
    <row r="310">
      <c r="R310" s="1371"/>
      <c r="S310" s="1371"/>
      <c r="W310" s="1371"/>
      <c r="X310" s="1371"/>
      <c r="AE310" s="1371"/>
      <c r="AF310" s="1371"/>
      <c r="AV310" s="1371"/>
      <c r="AW310" s="1371"/>
      <c r="AX310" s="1371"/>
      <c r="AY310" s="1371"/>
      <c r="AZ310" s="1371"/>
      <c r="BA310" s="1371"/>
      <c r="BC310" s="1371"/>
      <c r="BE310" s="1371"/>
      <c r="BF310" s="1371"/>
      <c r="BG310" s="1371"/>
    </row>
    <row r="311">
      <c r="R311" s="1371"/>
      <c r="S311" s="1371"/>
      <c r="W311" s="1371"/>
      <c r="X311" s="1371"/>
      <c r="AE311" s="1371"/>
      <c r="AF311" s="1371"/>
      <c r="AV311" s="1371"/>
      <c r="AW311" s="1371"/>
      <c r="AX311" s="1371"/>
      <c r="AY311" s="1371"/>
      <c r="AZ311" s="1371"/>
      <c r="BA311" s="1371"/>
      <c r="BC311" s="1371"/>
      <c r="BE311" s="1371"/>
      <c r="BF311" s="1371"/>
      <c r="BG311" s="1371"/>
    </row>
    <row r="312">
      <c r="R312" s="1371"/>
      <c r="S312" s="1371"/>
      <c r="W312" s="1371"/>
      <c r="X312" s="1371"/>
      <c r="AE312" s="1371"/>
      <c r="AF312" s="1371"/>
      <c r="AV312" s="1371"/>
      <c r="AW312" s="1371"/>
      <c r="AX312" s="1371"/>
      <c r="AY312" s="1371"/>
      <c r="AZ312" s="1371"/>
      <c r="BA312" s="1371"/>
      <c r="BC312" s="1371"/>
      <c r="BE312" s="1371"/>
      <c r="BF312" s="1371"/>
      <c r="BG312" s="1371"/>
    </row>
    <row r="313">
      <c r="R313" s="1371"/>
      <c r="S313" s="1371"/>
      <c r="W313" s="1371"/>
      <c r="X313" s="1371"/>
      <c r="AE313" s="1371"/>
      <c r="AF313" s="1371"/>
      <c r="AV313" s="1371"/>
      <c r="AW313" s="1371"/>
      <c r="AX313" s="1371"/>
      <c r="AY313" s="1371"/>
      <c r="AZ313" s="1371"/>
      <c r="BA313" s="1371"/>
      <c r="BC313" s="1371"/>
      <c r="BE313" s="1371"/>
      <c r="BF313" s="1371"/>
      <c r="BG313" s="1371"/>
    </row>
    <row r="314">
      <c r="R314" s="1371"/>
      <c r="S314" s="1371"/>
      <c r="W314" s="1371"/>
      <c r="X314" s="1371"/>
      <c r="AE314" s="1371"/>
      <c r="AF314" s="1371"/>
      <c r="AV314" s="1371"/>
      <c r="AW314" s="1371"/>
      <c r="AX314" s="1371"/>
      <c r="AY314" s="1371"/>
      <c r="AZ314" s="1371"/>
      <c r="BA314" s="1371"/>
      <c r="BC314" s="1371"/>
      <c r="BE314" s="1371"/>
      <c r="BF314" s="1371"/>
      <c r="BG314" s="1371"/>
    </row>
    <row r="315">
      <c r="R315" s="1371"/>
      <c r="S315" s="1371"/>
      <c r="W315" s="1371"/>
      <c r="X315" s="1371"/>
      <c r="AE315" s="1371"/>
      <c r="AF315" s="1371"/>
      <c r="AV315" s="1371"/>
      <c r="AW315" s="1371"/>
      <c r="AX315" s="1371"/>
      <c r="AY315" s="1371"/>
      <c r="AZ315" s="1371"/>
      <c r="BA315" s="1371"/>
      <c r="BC315" s="1371"/>
      <c r="BE315" s="1371"/>
      <c r="BF315" s="1371"/>
      <c r="BG315" s="1371"/>
    </row>
    <row r="316">
      <c r="R316" s="1371"/>
      <c r="S316" s="1371"/>
      <c r="W316" s="1371"/>
      <c r="X316" s="1371"/>
      <c r="AE316" s="1371"/>
      <c r="AF316" s="1371"/>
      <c r="AV316" s="1371"/>
      <c r="AW316" s="1371"/>
      <c r="AX316" s="1371"/>
      <c r="AY316" s="1371"/>
      <c r="AZ316" s="1371"/>
      <c r="BA316" s="1371"/>
      <c r="BC316" s="1371"/>
      <c r="BE316" s="1371"/>
      <c r="BF316" s="1371"/>
      <c r="BG316" s="1371"/>
    </row>
    <row r="317">
      <c r="R317" s="1371"/>
      <c r="S317" s="1371"/>
      <c r="W317" s="1371"/>
      <c r="X317" s="1371"/>
      <c r="AE317" s="1371"/>
      <c r="AF317" s="1371"/>
      <c r="AV317" s="1371"/>
      <c r="AW317" s="1371"/>
      <c r="AX317" s="1371"/>
      <c r="AY317" s="1371"/>
      <c r="AZ317" s="1371"/>
      <c r="BA317" s="1371"/>
      <c r="BC317" s="1371"/>
      <c r="BE317" s="1371"/>
      <c r="BF317" s="1371"/>
      <c r="BG317" s="1371"/>
    </row>
    <row r="318">
      <c r="R318" s="1371"/>
      <c r="S318" s="1371"/>
      <c r="W318" s="1371"/>
      <c r="X318" s="1371"/>
      <c r="AE318" s="1371"/>
      <c r="AF318" s="1371"/>
      <c r="AV318" s="1371"/>
      <c r="AW318" s="1371"/>
      <c r="AX318" s="1371"/>
      <c r="AY318" s="1371"/>
      <c r="AZ318" s="1371"/>
      <c r="BA318" s="1371"/>
      <c r="BC318" s="1371"/>
      <c r="BE318" s="1371"/>
      <c r="BF318" s="1371"/>
      <c r="BG318" s="1371"/>
    </row>
    <row r="319">
      <c r="R319" s="1371"/>
      <c r="S319" s="1371"/>
      <c r="W319" s="1371"/>
      <c r="X319" s="1371"/>
      <c r="AE319" s="1371"/>
      <c r="AF319" s="1371"/>
      <c r="AV319" s="1371"/>
      <c r="AW319" s="1371"/>
      <c r="AX319" s="1371"/>
      <c r="AY319" s="1371"/>
      <c r="AZ319" s="1371"/>
      <c r="BA319" s="1371"/>
      <c r="BC319" s="1371"/>
      <c r="BE319" s="1371"/>
      <c r="BF319" s="1371"/>
      <c r="BG319" s="1371"/>
    </row>
    <row r="320">
      <c r="R320" s="1371"/>
      <c r="S320" s="1371"/>
      <c r="W320" s="1371"/>
      <c r="X320" s="1371"/>
      <c r="AE320" s="1371"/>
      <c r="AF320" s="1371"/>
      <c r="AV320" s="1371"/>
      <c r="AW320" s="1371"/>
      <c r="AX320" s="1371"/>
      <c r="AY320" s="1371"/>
      <c r="AZ320" s="1371"/>
      <c r="BA320" s="1371"/>
      <c r="BC320" s="1371"/>
      <c r="BE320" s="1371"/>
      <c r="BF320" s="1371"/>
      <c r="BG320" s="1371"/>
    </row>
    <row r="321">
      <c r="R321" s="1371"/>
      <c r="S321" s="1371"/>
      <c r="W321" s="1371"/>
      <c r="X321" s="1371"/>
      <c r="AE321" s="1371"/>
      <c r="AF321" s="1371"/>
      <c r="AV321" s="1371"/>
      <c r="AW321" s="1371"/>
      <c r="AX321" s="1371"/>
      <c r="AY321" s="1371"/>
      <c r="AZ321" s="1371"/>
      <c r="BA321" s="1371"/>
      <c r="BC321" s="1371"/>
      <c r="BE321" s="1371"/>
      <c r="BF321" s="1371"/>
      <c r="BG321" s="1371"/>
    </row>
    <row r="322">
      <c r="R322" s="1371"/>
      <c r="S322" s="1371"/>
      <c r="W322" s="1371"/>
      <c r="X322" s="1371"/>
      <c r="AE322" s="1371"/>
      <c r="AF322" s="1371"/>
      <c r="AV322" s="1371"/>
      <c r="AW322" s="1371"/>
      <c r="AX322" s="1371"/>
      <c r="AY322" s="1371"/>
      <c r="AZ322" s="1371"/>
      <c r="BA322" s="1371"/>
      <c r="BC322" s="1371"/>
      <c r="BE322" s="1371"/>
      <c r="BF322" s="1371"/>
      <c r="BG322" s="1371"/>
    </row>
    <row r="323">
      <c r="R323" s="1371"/>
      <c r="S323" s="1371"/>
      <c r="W323" s="1371"/>
      <c r="X323" s="1371"/>
      <c r="AE323" s="1371"/>
      <c r="AF323" s="1371"/>
      <c r="AV323" s="1371"/>
      <c r="AW323" s="1371"/>
      <c r="AX323" s="1371"/>
      <c r="AY323" s="1371"/>
      <c r="AZ323" s="1371"/>
      <c r="BA323" s="1371"/>
      <c r="BC323" s="1371"/>
      <c r="BE323" s="1371"/>
      <c r="BF323" s="1371"/>
      <c r="BG323" s="1371"/>
    </row>
    <row r="324">
      <c r="R324" s="1371"/>
      <c r="S324" s="1371"/>
      <c r="W324" s="1371"/>
      <c r="X324" s="1371"/>
      <c r="AE324" s="1371"/>
      <c r="AF324" s="1371"/>
      <c r="AV324" s="1371"/>
      <c r="AW324" s="1371"/>
      <c r="AX324" s="1371"/>
      <c r="AY324" s="1371"/>
      <c r="AZ324" s="1371"/>
      <c r="BA324" s="1371"/>
      <c r="BC324" s="1371"/>
      <c r="BE324" s="1371"/>
      <c r="BF324" s="1371"/>
      <c r="BG324" s="1371"/>
    </row>
    <row r="325">
      <c r="R325" s="1371"/>
      <c r="S325" s="1371"/>
      <c r="W325" s="1371"/>
      <c r="X325" s="1371"/>
      <c r="AE325" s="1371"/>
      <c r="AF325" s="1371"/>
      <c r="AV325" s="1371"/>
      <c r="AW325" s="1371"/>
      <c r="AX325" s="1371"/>
      <c r="AY325" s="1371"/>
      <c r="AZ325" s="1371"/>
      <c r="BA325" s="1371"/>
      <c r="BC325" s="1371"/>
      <c r="BE325" s="1371"/>
      <c r="BF325" s="1371"/>
      <c r="BG325" s="1371"/>
    </row>
    <row r="326">
      <c r="R326" s="1371"/>
      <c r="S326" s="1371"/>
      <c r="W326" s="1371"/>
      <c r="X326" s="1371"/>
      <c r="AE326" s="1371"/>
      <c r="AF326" s="1371"/>
      <c r="AV326" s="1371"/>
      <c r="AW326" s="1371"/>
      <c r="AX326" s="1371"/>
      <c r="AY326" s="1371"/>
      <c r="AZ326" s="1371"/>
      <c r="BA326" s="1371"/>
      <c r="BC326" s="1371"/>
      <c r="BE326" s="1371"/>
      <c r="BF326" s="1371"/>
      <c r="BG326" s="1371"/>
    </row>
    <row r="327">
      <c r="R327" s="1371"/>
      <c r="S327" s="1371"/>
      <c r="W327" s="1371"/>
      <c r="X327" s="1371"/>
      <c r="AE327" s="1371"/>
      <c r="AF327" s="1371"/>
      <c r="AV327" s="1371"/>
      <c r="AW327" s="1371"/>
      <c r="AX327" s="1371"/>
      <c r="AY327" s="1371"/>
      <c r="AZ327" s="1371"/>
      <c r="BA327" s="1371"/>
      <c r="BC327" s="1371"/>
      <c r="BE327" s="1371"/>
      <c r="BF327" s="1371"/>
      <c r="BG327" s="1371"/>
    </row>
    <row r="328">
      <c r="R328" s="1371"/>
      <c r="S328" s="1371"/>
      <c r="W328" s="1371"/>
      <c r="X328" s="1371"/>
      <c r="AE328" s="1371"/>
      <c r="AF328" s="1371"/>
      <c r="AV328" s="1371"/>
      <c r="AW328" s="1371"/>
      <c r="AX328" s="1371"/>
      <c r="AY328" s="1371"/>
      <c r="AZ328" s="1371"/>
      <c r="BA328" s="1371"/>
      <c r="BC328" s="1371"/>
      <c r="BE328" s="1371"/>
      <c r="BF328" s="1371"/>
      <c r="BG328" s="1371"/>
    </row>
    <row r="329">
      <c r="R329" s="1371"/>
      <c r="S329" s="1371"/>
      <c r="W329" s="1371"/>
      <c r="X329" s="1371"/>
      <c r="AE329" s="1371"/>
      <c r="AF329" s="1371"/>
      <c r="AV329" s="1371"/>
      <c r="AW329" s="1371"/>
      <c r="AX329" s="1371"/>
      <c r="AY329" s="1371"/>
      <c r="AZ329" s="1371"/>
      <c r="BA329" s="1371"/>
      <c r="BC329" s="1371"/>
      <c r="BE329" s="1371"/>
      <c r="BF329" s="1371"/>
      <c r="BG329" s="1371"/>
    </row>
    <row r="330">
      <c r="R330" s="1371"/>
      <c r="S330" s="1371"/>
      <c r="W330" s="1371"/>
      <c r="X330" s="1371"/>
      <c r="AE330" s="1371"/>
      <c r="AF330" s="1371"/>
      <c r="AV330" s="1371"/>
      <c r="AW330" s="1371"/>
      <c r="AX330" s="1371"/>
      <c r="AY330" s="1371"/>
      <c r="AZ330" s="1371"/>
      <c r="BA330" s="1371"/>
      <c r="BC330" s="1371"/>
      <c r="BE330" s="1371"/>
      <c r="BF330" s="1371"/>
      <c r="BG330" s="1371"/>
    </row>
    <row r="331">
      <c r="R331" s="1371"/>
      <c r="S331" s="1371"/>
      <c r="W331" s="1371"/>
      <c r="X331" s="1371"/>
      <c r="AE331" s="1371"/>
      <c r="AF331" s="1371"/>
      <c r="AV331" s="1371"/>
      <c r="AW331" s="1371"/>
      <c r="AX331" s="1371"/>
      <c r="AY331" s="1371"/>
      <c r="AZ331" s="1371"/>
      <c r="BA331" s="1371"/>
      <c r="BC331" s="1371"/>
      <c r="BE331" s="1371"/>
      <c r="BF331" s="1371"/>
      <c r="BG331" s="1371"/>
    </row>
    <row r="332">
      <c r="R332" s="1371"/>
      <c r="S332" s="1371"/>
      <c r="W332" s="1371"/>
      <c r="X332" s="1371"/>
      <c r="AE332" s="1371"/>
      <c r="AF332" s="1371"/>
      <c r="AV332" s="1371"/>
      <c r="AW332" s="1371"/>
      <c r="AX332" s="1371"/>
      <c r="AY332" s="1371"/>
      <c r="AZ332" s="1371"/>
      <c r="BA332" s="1371"/>
      <c r="BC332" s="1371"/>
      <c r="BE332" s="1371"/>
      <c r="BF332" s="1371"/>
      <c r="BG332" s="1371"/>
    </row>
    <row r="333">
      <c r="R333" s="1371"/>
      <c r="S333" s="1371"/>
      <c r="W333" s="1371"/>
      <c r="X333" s="1371"/>
      <c r="AE333" s="1371"/>
      <c r="AF333" s="1371"/>
      <c r="AV333" s="1371"/>
      <c r="AW333" s="1371"/>
      <c r="AX333" s="1371"/>
      <c r="AY333" s="1371"/>
      <c r="AZ333" s="1371"/>
      <c r="BA333" s="1371"/>
      <c r="BC333" s="1371"/>
      <c r="BE333" s="1371"/>
      <c r="BF333" s="1371"/>
      <c r="BG333" s="1371"/>
    </row>
    <row r="334">
      <c r="R334" s="1371"/>
      <c r="S334" s="1371"/>
      <c r="W334" s="1371"/>
      <c r="X334" s="1371"/>
      <c r="AE334" s="1371"/>
      <c r="AF334" s="1371"/>
      <c r="AV334" s="1371"/>
      <c r="AW334" s="1371"/>
      <c r="AX334" s="1371"/>
      <c r="AY334" s="1371"/>
      <c r="AZ334" s="1371"/>
      <c r="BA334" s="1371"/>
      <c r="BC334" s="1371"/>
      <c r="BE334" s="1371"/>
      <c r="BF334" s="1371"/>
      <c r="BG334" s="1371"/>
    </row>
    <row r="335">
      <c r="R335" s="1371"/>
      <c r="S335" s="1371"/>
      <c r="W335" s="1371"/>
      <c r="X335" s="1371"/>
      <c r="AE335" s="1371"/>
      <c r="AF335" s="1371"/>
      <c r="AV335" s="1371"/>
      <c r="AW335" s="1371"/>
      <c r="AX335" s="1371"/>
      <c r="AY335" s="1371"/>
      <c r="AZ335" s="1371"/>
      <c r="BA335" s="1371"/>
      <c r="BC335" s="1371"/>
      <c r="BE335" s="1371"/>
      <c r="BF335" s="1371"/>
      <c r="BG335" s="1371"/>
    </row>
    <row r="336">
      <c r="R336" s="1371"/>
      <c r="S336" s="1371"/>
      <c r="W336" s="1371"/>
      <c r="X336" s="1371"/>
      <c r="AE336" s="1371"/>
      <c r="AF336" s="1371"/>
      <c r="AV336" s="1371"/>
      <c r="AW336" s="1371"/>
      <c r="AX336" s="1371"/>
      <c r="AY336" s="1371"/>
      <c r="AZ336" s="1371"/>
      <c r="BA336" s="1371"/>
      <c r="BC336" s="1371"/>
      <c r="BE336" s="1371"/>
      <c r="BF336" s="1371"/>
      <c r="BG336" s="1371"/>
    </row>
    <row r="337">
      <c r="R337" s="1371"/>
      <c r="S337" s="1371"/>
      <c r="W337" s="1371"/>
      <c r="X337" s="1371"/>
      <c r="AE337" s="1371"/>
      <c r="AF337" s="1371"/>
      <c r="AV337" s="1371"/>
      <c r="AW337" s="1371"/>
      <c r="AX337" s="1371"/>
      <c r="AY337" s="1371"/>
      <c r="AZ337" s="1371"/>
      <c r="BA337" s="1371"/>
      <c r="BC337" s="1371"/>
      <c r="BE337" s="1371"/>
      <c r="BF337" s="1371"/>
      <c r="BG337" s="1371"/>
    </row>
    <row r="338">
      <c r="R338" s="1371"/>
      <c r="S338" s="1371"/>
      <c r="W338" s="1371"/>
      <c r="X338" s="1371"/>
      <c r="AE338" s="1371"/>
      <c r="AF338" s="1371"/>
      <c r="AV338" s="1371"/>
      <c r="AW338" s="1371"/>
      <c r="AX338" s="1371"/>
      <c r="AY338" s="1371"/>
      <c r="AZ338" s="1371"/>
      <c r="BA338" s="1371"/>
      <c r="BC338" s="1371"/>
      <c r="BE338" s="1371"/>
      <c r="BF338" s="1371"/>
      <c r="BG338" s="1371"/>
    </row>
    <row r="339">
      <c r="R339" s="1371"/>
      <c r="S339" s="1371"/>
      <c r="W339" s="1371"/>
      <c r="X339" s="1371"/>
      <c r="AE339" s="1371"/>
      <c r="AF339" s="1371"/>
      <c r="AV339" s="1371"/>
      <c r="AW339" s="1371"/>
      <c r="AX339" s="1371"/>
      <c r="AY339" s="1371"/>
      <c r="AZ339" s="1371"/>
      <c r="BA339" s="1371"/>
      <c r="BC339" s="1371"/>
      <c r="BE339" s="1371"/>
      <c r="BF339" s="1371"/>
      <c r="BG339" s="1371"/>
    </row>
    <row r="340">
      <c r="R340" s="1371"/>
      <c r="S340" s="1371"/>
      <c r="W340" s="1371"/>
      <c r="X340" s="1371"/>
      <c r="AE340" s="1371"/>
      <c r="AF340" s="1371"/>
      <c r="AV340" s="1371"/>
      <c r="AW340" s="1371"/>
      <c r="AX340" s="1371"/>
      <c r="AY340" s="1371"/>
      <c r="AZ340" s="1371"/>
      <c r="BA340" s="1371"/>
      <c r="BC340" s="1371"/>
      <c r="BE340" s="1371"/>
      <c r="BF340" s="1371"/>
      <c r="BG340" s="1371"/>
    </row>
    <row r="341">
      <c r="R341" s="1371"/>
      <c r="S341" s="1371"/>
      <c r="W341" s="1371"/>
      <c r="X341" s="1371"/>
      <c r="AE341" s="1371"/>
      <c r="AF341" s="1371"/>
      <c r="AV341" s="1371"/>
      <c r="AW341" s="1371"/>
      <c r="AX341" s="1371"/>
      <c r="AY341" s="1371"/>
      <c r="AZ341" s="1371"/>
      <c r="BA341" s="1371"/>
      <c r="BC341" s="1371"/>
      <c r="BE341" s="1371"/>
      <c r="BF341" s="1371"/>
      <c r="BG341" s="1371"/>
    </row>
    <row r="342">
      <c r="R342" s="1371"/>
      <c r="S342" s="1371"/>
      <c r="W342" s="1371"/>
      <c r="X342" s="1371"/>
      <c r="AE342" s="1371"/>
      <c r="AF342" s="1371"/>
      <c r="AV342" s="1371"/>
      <c r="AW342" s="1371"/>
      <c r="AX342" s="1371"/>
      <c r="AY342" s="1371"/>
      <c r="AZ342" s="1371"/>
      <c r="BA342" s="1371"/>
      <c r="BC342" s="1371"/>
      <c r="BE342" s="1371"/>
      <c r="BF342" s="1371"/>
      <c r="BG342" s="1371"/>
    </row>
    <row r="343">
      <c r="R343" s="1371"/>
      <c r="S343" s="1371"/>
      <c r="W343" s="1371"/>
      <c r="X343" s="1371"/>
      <c r="AE343" s="1371"/>
      <c r="AF343" s="1371"/>
      <c r="AV343" s="1371"/>
      <c r="AW343" s="1371"/>
      <c r="AX343" s="1371"/>
      <c r="AY343" s="1371"/>
      <c r="AZ343" s="1371"/>
      <c r="BA343" s="1371"/>
      <c r="BC343" s="1371"/>
      <c r="BE343" s="1371"/>
      <c r="BF343" s="1371"/>
      <c r="BG343" s="1371"/>
    </row>
    <row r="344">
      <c r="R344" s="1371"/>
      <c r="S344" s="1371"/>
      <c r="W344" s="1371"/>
      <c r="X344" s="1371"/>
      <c r="AE344" s="1371"/>
      <c r="AF344" s="1371"/>
      <c r="AV344" s="1371"/>
      <c r="AW344" s="1371"/>
      <c r="AX344" s="1371"/>
      <c r="AY344" s="1371"/>
      <c r="AZ344" s="1371"/>
      <c r="BA344" s="1371"/>
      <c r="BC344" s="1371"/>
      <c r="BE344" s="1371"/>
      <c r="BF344" s="1371"/>
      <c r="BG344" s="1371"/>
    </row>
    <row r="345">
      <c r="R345" s="1371"/>
      <c r="S345" s="1371"/>
      <c r="W345" s="1371"/>
      <c r="X345" s="1371"/>
      <c r="AE345" s="1371"/>
      <c r="AF345" s="1371"/>
      <c r="AV345" s="1371"/>
      <c r="AW345" s="1371"/>
      <c r="AX345" s="1371"/>
      <c r="AY345" s="1371"/>
      <c r="AZ345" s="1371"/>
      <c r="BA345" s="1371"/>
      <c r="BC345" s="1371"/>
      <c r="BE345" s="1371"/>
      <c r="BF345" s="1371"/>
      <c r="BG345" s="1371"/>
    </row>
    <row r="346">
      <c r="R346" s="1371"/>
      <c r="S346" s="1371"/>
      <c r="W346" s="1371"/>
      <c r="X346" s="1371"/>
      <c r="AE346" s="1371"/>
      <c r="AF346" s="1371"/>
      <c r="AV346" s="1371"/>
      <c r="AW346" s="1371"/>
      <c r="AX346" s="1371"/>
      <c r="AY346" s="1371"/>
      <c r="AZ346" s="1371"/>
      <c r="BA346" s="1371"/>
      <c r="BC346" s="1371"/>
      <c r="BE346" s="1371"/>
      <c r="BF346" s="1371"/>
      <c r="BG346" s="1371"/>
    </row>
    <row r="347">
      <c r="R347" s="1371"/>
      <c r="S347" s="1371"/>
      <c r="W347" s="1371"/>
      <c r="X347" s="1371"/>
      <c r="AE347" s="1371"/>
      <c r="AF347" s="1371"/>
      <c r="AV347" s="1371"/>
      <c r="AW347" s="1371"/>
      <c r="AX347" s="1371"/>
      <c r="AY347" s="1371"/>
      <c r="AZ347" s="1371"/>
      <c r="BA347" s="1371"/>
      <c r="BC347" s="1371"/>
      <c r="BE347" s="1371"/>
      <c r="BF347" s="1371"/>
      <c r="BG347" s="1371"/>
    </row>
    <row r="348">
      <c r="R348" s="1371"/>
      <c r="S348" s="1371"/>
      <c r="W348" s="1371"/>
      <c r="X348" s="1371"/>
      <c r="AE348" s="1371"/>
      <c r="AF348" s="1371"/>
      <c r="AV348" s="1371"/>
      <c r="AW348" s="1371"/>
      <c r="AX348" s="1371"/>
      <c r="AY348" s="1371"/>
      <c r="AZ348" s="1371"/>
      <c r="BA348" s="1371"/>
      <c r="BC348" s="1371"/>
      <c r="BE348" s="1371"/>
      <c r="BF348" s="1371"/>
      <c r="BG348" s="1371"/>
    </row>
    <row r="349">
      <c r="R349" s="1371"/>
      <c r="S349" s="1371"/>
      <c r="W349" s="1371"/>
      <c r="X349" s="1371"/>
      <c r="AE349" s="1371"/>
      <c r="AF349" s="1371"/>
      <c r="AV349" s="1371"/>
      <c r="AW349" s="1371"/>
      <c r="AX349" s="1371"/>
      <c r="AY349" s="1371"/>
      <c r="AZ349" s="1371"/>
      <c r="BA349" s="1371"/>
      <c r="BC349" s="1371"/>
      <c r="BE349" s="1371"/>
      <c r="BF349" s="1371"/>
      <c r="BG349" s="1371"/>
    </row>
    <row r="350">
      <c r="R350" s="1371"/>
      <c r="S350" s="1371"/>
      <c r="W350" s="1371"/>
      <c r="X350" s="1371"/>
      <c r="AE350" s="1371"/>
      <c r="AF350" s="1371"/>
      <c r="AV350" s="1371"/>
      <c r="AW350" s="1371"/>
      <c r="AX350" s="1371"/>
      <c r="AY350" s="1371"/>
      <c r="AZ350" s="1371"/>
      <c r="BA350" s="1371"/>
      <c r="BC350" s="1371"/>
      <c r="BE350" s="1371"/>
      <c r="BF350" s="1371"/>
      <c r="BG350" s="1371"/>
    </row>
    <row r="351">
      <c r="R351" s="1371"/>
      <c r="S351" s="1371"/>
      <c r="W351" s="1371"/>
      <c r="X351" s="1371"/>
      <c r="AE351" s="1371"/>
      <c r="AF351" s="1371"/>
      <c r="AV351" s="1371"/>
      <c r="AW351" s="1371"/>
      <c r="AX351" s="1371"/>
      <c r="AY351" s="1371"/>
      <c r="AZ351" s="1371"/>
      <c r="BA351" s="1371"/>
      <c r="BC351" s="1371"/>
      <c r="BE351" s="1371"/>
      <c r="BF351" s="1371"/>
      <c r="BG351" s="1371"/>
    </row>
    <row r="352">
      <c r="R352" s="1371"/>
      <c r="S352" s="1371"/>
      <c r="W352" s="1371"/>
      <c r="X352" s="1371"/>
      <c r="AE352" s="1371"/>
      <c r="AF352" s="1371"/>
      <c r="AV352" s="1371"/>
      <c r="AW352" s="1371"/>
      <c r="AX352" s="1371"/>
      <c r="AY352" s="1371"/>
      <c r="AZ352" s="1371"/>
      <c r="BA352" s="1371"/>
      <c r="BC352" s="1371"/>
      <c r="BE352" s="1371"/>
      <c r="BF352" s="1371"/>
      <c r="BG352" s="1371"/>
    </row>
    <row r="353">
      <c r="R353" s="1371"/>
      <c r="S353" s="1371"/>
      <c r="W353" s="1371"/>
      <c r="X353" s="1371"/>
      <c r="AE353" s="1371"/>
      <c r="AF353" s="1371"/>
      <c r="AV353" s="1371"/>
      <c r="AW353" s="1371"/>
      <c r="AX353" s="1371"/>
      <c r="AY353" s="1371"/>
      <c r="AZ353" s="1371"/>
      <c r="BA353" s="1371"/>
      <c r="BC353" s="1371"/>
      <c r="BE353" s="1371"/>
      <c r="BF353" s="1371"/>
      <c r="BG353" s="1371"/>
    </row>
    <row r="354">
      <c r="R354" s="1371"/>
      <c r="S354" s="1371"/>
      <c r="W354" s="1371"/>
      <c r="X354" s="1371"/>
      <c r="AE354" s="1371"/>
      <c r="AF354" s="1371"/>
      <c r="AV354" s="1371"/>
      <c r="AW354" s="1371"/>
      <c r="AX354" s="1371"/>
      <c r="AY354" s="1371"/>
      <c r="AZ354" s="1371"/>
      <c r="BA354" s="1371"/>
      <c r="BC354" s="1371"/>
      <c r="BE354" s="1371"/>
      <c r="BF354" s="1371"/>
      <c r="BG354" s="1371"/>
    </row>
    <row r="355">
      <c r="R355" s="1371"/>
      <c r="S355" s="1371"/>
      <c r="W355" s="1371"/>
      <c r="X355" s="1371"/>
      <c r="AE355" s="1371"/>
      <c r="AF355" s="1371"/>
      <c r="AV355" s="1371"/>
      <c r="AW355" s="1371"/>
      <c r="AX355" s="1371"/>
      <c r="AY355" s="1371"/>
      <c r="AZ355" s="1371"/>
      <c r="BA355" s="1371"/>
      <c r="BC355" s="1371"/>
      <c r="BE355" s="1371"/>
      <c r="BF355" s="1371"/>
      <c r="BG355" s="1371"/>
    </row>
    <row r="356">
      <c r="R356" s="1371"/>
      <c r="S356" s="1371"/>
      <c r="W356" s="1371"/>
      <c r="X356" s="1371"/>
      <c r="AE356" s="1371"/>
      <c r="AF356" s="1371"/>
      <c r="AV356" s="1371"/>
      <c r="AW356" s="1371"/>
      <c r="AX356" s="1371"/>
      <c r="AY356" s="1371"/>
      <c r="AZ356" s="1371"/>
      <c r="BA356" s="1371"/>
      <c r="BC356" s="1371"/>
      <c r="BE356" s="1371"/>
      <c r="BF356" s="1371"/>
      <c r="BG356" s="1371"/>
    </row>
    <row r="357">
      <c r="R357" s="1371"/>
      <c r="S357" s="1371"/>
      <c r="W357" s="1371"/>
      <c r="X357" s="1371"/>
      <c r="AE357" s="1371"/>
      <c r="AF357" s="1371"/>
      <c r="AV357" s="1371"/>
      <c r="AW357" s="1371"/>
      <c r="AX357" s="1371"/>
      <c r="AY357" s="1371"/>
      <c r="AZ357" s="1371"/>
      <c r="BA357" s="1371"/>
      <c r="BC357" s="1371"/>
      <c r="BE357" s="1371"/>
      <c r="BF357" s="1371"/>
      <c r="BG357" s="1371"/>
    </row>
    <row r="358">
      <c r="R358" s="1371"/>
      <c r="S358" s="1371"/>
      <c r="W358" s="1371"/>
      <c r="X358" s="1371"/>
      <c r="AE358" s="1371"/>
      <c r="AF358" s="1371"/>
      <c r="AV358" s="1371"/>
      <c r="AW358" s="1371"/>
      <c r="AX358" s="1371"/>
      <c r="AY358" s="1371"/>
      <c r="AZ358" s="1371"/>
      <c r="BA358" s="1371"/>
      <c r="BC358" s="1371"/>
      <c r="BE358" s="1371"/>
      <c r="BF358" s="1371"/>
      <c r="BG358" s="1371"/>
    </row>
    <row r="359">
      <c r="R359" s="1371"/>
      <c r="S359" s="1371"/>
      <c r="W359" s="1371"/>
      <c r="X359" s="1371"/>
      <c r="AE359" s="1371"/>
      <c r="AF359" s="1371"/>
      <c r="AV359" s="1371"/>
      <c r="AW359" s="1371"/>
      <c r="AX359" s="1371"/>
      <c r="AY359" s="1371"/>
      <c r="AZ359" s="1371"/>
      <c r="BA359" s="1371"/>
      <c r="BC359" s="1371"/>
      <c r="BE359" s="1371"/>
      <c r="BF359" s="1371"/>
      <c r="BG359" s="1371"/>
    </row>
    <row r="360">
      <c r="R360" s="1371"/>
      <c r="S360" s="1371"/>
      <c r="W360" s="1371"/>
      <c r="X360" s="1371"/>
      <c r="AE360" s="1371"/>
      <c r="AF360" s="1371"/>
      <c r="AV360" s="1371"/>
      <c r="AW360" s="1371"/>
      <c r="AX360" s="1371"/>
      <c r="AY360" s="1371"/>
      <c r="AZ360" s="1371"/>
      <c r="BA360" s="1371"/>
      <c r="BC360" s="1371"/>
      <c r="BE360" s="1371"/>
      <c r="BF360" s="1371"/>
      <c r="BG360" s="1371"/>
    </row>
    <row r="361">
      <c r="R361" s="1371"/>
      <c r="S361" s="1371"/>
      <c r="W361" s="1371"/>
      <c r="X361" s="1371"/>
      <c r="AE361" s="1371"/>
      <c r="AF361" s="1371"/>
      <c r="AV361" s="1371"/>
      <c r="AW361" s="1371"/>
      <c r="AX361" s="1371"/>
      <c r="AY361" s="1371"/>
      <c r="AZ361" s="1371"/>
      <c r="BA361" s="1371"/>
      <c r="BC361" s="1371"/>
      <c r="BE361" s="1371"/>
      <c r="BF361" s="1371"/>
      <c r="BG361" s="1371"/>
    </row>
    <row r="362">
      <c r="R362" s="1371"/>
      <c r="S362" s="1371"/>
      <c r="W362" s="1371"/>
      <c r="X362" s="1371"/>
      <c r="AE362" s="1371"/>
      <c r="AF362" s="1371"/>
      <c r="AV362" s="1371"/>
      <c r="AW362" s="1371"/>
      <c r="AX362" s="1371"/>
      <c r="AY362" s="1371"/>
      <c r="AZ362" s="1371"/>
      <c r="BA362" s="1371"/>
      <c r="BC362" s="1371"/>
      <c r="BE362" s="1371"/>
      <c r="BF362" s="1371"/>
      <c r="BG362" s="1371"/>
    </row>
    <row r="363">
      <c r="R363" s="1371"/>
      <c r="S363" s="1371"/>
      <c r="W363" s="1371"/>
      <c r="X363" s="1371"/>
      <c r="AE363" s="1371"/>
      <c r="AF363" s="1371"/>
      <c r="AV363" s="1371"/>
      <c r="AW363" s="1371"/>
      <c r="AX363" s="1371"/>
      <c r="AY363" s="1371"/>
      <c r="AZ363" s="1371"/>
      <c r="BA363" s="1371"/>
      <c r="BC363" s="1371"/>
      <c r="BE363" s="1371"/>
      <c r="BF363" s="1371"/>
      <c r="BG363" s="1371"/>
    </row>
    <row r="364">
      <c r="R364" s="1371"/>
      <c r="S364" s="1371"/>
      <c r="W364" s="1371"/>
      <c r="X364" s="1371"/>
      <c r="AE364" s="1371"/>
      <c r="AF364" s="1371"/>
      <c r="AV364" s="1371"/>
      <c r="AW364" s="1371"/>
      <c r="AX364" s="1371"/>
      <c r="AY364" s="1371"/>
      <c r="AZ364" s="1371"/>
      <c r="BA364" s="1371"/>
      <c r="BC364" s="1371"/>
      <c r="BE364" s="1371"/>
      <c r="BF364" s="1371"/>
      <c r="BG364" s="1371"/>
    </row>
    <row r="365">
      <c r="R365" s="1371"/>
      <c r="S365" s="1371"/>
      <c r="W365" s="1371"/>
      <c r="X365" s="1371"/>
      <c r="AE365" s="1371"/>
      <c r="AF365" s="1371"/>
      <c r="AV365" s="1371"/>
      <c r="AW365" s="1371"/>
      <c r="AX365" s="1371"/>
      <c r="AY365" s="1371"/>
      <c r="AZ365" s="1371"/>
      <c r="BA365" s="1371"/>
      <c r="BC365" s="1371"/>
      <c r="BE365" s="1371"/>
      <c r="BF365" s="1371"/>
      <c r="BG365" s="1371"/>
    </row>
    <row r="366">
      <c r="R366" s="1371"/>
      <c r="S366" s="1371"/>
      <c r="W366" s="1371"/>
      <c r="X366" s="1371"/>
      <c r="AE366" s="1371"/>
      <c r="AF366" s="1371"/>
      <c r="AV366" s="1371"/>
      <c r="AW366" s="1371"/>
      <c r="AX366" s="1371"/>
      <c r="AY366" s="1371"/>
      <c r="AZ366" s="1371"/>
      <c r="BA366" s="1371"/>
      <c r="BC366" s="1371"/>
      <c r="BE366" s="1371"/>
      <c r="BF366" s="1371"/>
      <c r="BG366" s="1371"/>
    </row>
    <row r="367">
      <c r="R367" s="1371"/>
      <c r="S367" s="1371"/>
      <c r="W367" s="1371"/>
      <c r="X367" s="1371"/>
      <c r="AE367" s="1371"/>
      <c r="AF367" s="1371"/>
      <c r="AV367" s="1371"/>
      <c r="AW367" s="1371"/>
      <c r="AX367" s="1371"/>
      <c r="AY367" s="1371"/>
      <c r="AZ367" s="1371"/>
      <c r="BA367" s="1371"/>
      <c r="BC367" s="1371"/>
      <c r="BE367" s="1371"/>
      <c r="BF367" s="1371"/>
      <c r="BG367" s="1371"/>
    </row>
    <row r="368">
      <c r="R368" s="1371"/>
      <c r="S368" s="1371"/>
      <c r="W368" s="1371"/>
      <c r="X368" s="1371"/>
      <c r="AE368" s="1371"/>
      <c r="AF368" s="1371"/>
      <c r="AV368" s="1371"/>
      <c r="AW368" s="1371"/>
      <c r="AX368" s="1371"/>
      <c r="AY368" s="1371"/>
      <c r="AZ368" s="1371"/>
      <c r="BA368" s="1371"/>
      <c r="BC368" s="1371"/>
      <c r="BE368" s="1371"/>
      <c r="BF368" s="1371"/>
      <c r="BG368" s="1371"/>
    </row>
    <row r="369">
      <c r="R369" s="1371"/>
      <c r="S369" s="1371"/>
      <c r="W369" s="1371"/>
      <c r="X369" s="1371"/>
      <c r="AE369" s="1371"/>
      <c r="AF369" s="1371"/>
      <c r="AV369" s="1371"/>
      <c r="AW369" s="1371"/>
      <c r="AX369" s="1371"/>
      <c r="AY369" s="1371"/>
      <c r="AZ369" s="1371"/>
      <c r="BA369" s="1371"/>
      <c r="BC369" s="1371"/>
      <c r="BE369" s="1371"/>
      <c r="BF369" s="1371"/>
      <c r="BG369" s="1371"/>
    </row>
    <row r="370">
      <c r="R370" s="1371"/>
      <c r="S370" s="1371"/>
      <c r="W370" s="1371"/>
      <c r="X370" s="1371"/>
      <c r="AE370" s="1371"/>
      <c r="AF370" s="1371"/>
      <c r="AV370" s="1371"/>
      <c r="AW370" s="1371"/>
      <c r="AX370" s="1371"/>
      <c r="AY370" s="1371"/>
      <c r="AZ370" s="1371"/>
      <c r="BA370" s="1371"/>
      <c r="BC370" s="1371"/>
      <c r="BE370" s="1371"/>
      <c r="BF370" s="1371"/>
      <c r="BG370" s="1371"/>
    </row>
    <row r="371">
      <c r="R371" s="1371"/>
      <c r="S371" s="1371"/>
      <c r="W371" s="1371"/>
      <c r="X371" s="1371"/>
      <c r="AE371" s="1371"/>
      <c r="AF371" s="1371"/>
      <c r="AV371" s="1371"/>
      <c r="AW371" s="1371"/>
      <c r="AX371" s="1371"/>
      <c r="AY371" s="1371"/>
      <c r="AZ371" s="1371"/>
      <c r="BA371" s="1371"/>
      <c r="BC371" s="1371"/>
      <c r="BE371" s="1371"/>
      <c r="BF371" s="1371"/>
      <c r="BG371" s="1371"/>
    </row>
    <row r="372">
      <c r="R372" s="1371"/>
      <c r="S372" s="1371"/>
      <c r="W372" s="1371"/>
      <c r="X372" s="1371"/>
      <c r="AE372" s="1371"/>
      <c r="AF372" s="1371"/>
      <c r="AV372" s="1371"/>
      <c r="AW372" s="1371"/>
      <c r="AX372" s="1371"/>
      <c r="AY372" s="1371"/>
      <c r="AZ372" s="1371"/>
      <c r="BA372" s="1371"/>
      <c r="BC372" s="1371"/>
      <c r="BE372" s="1371"/>
      <c r="BF372" s="1371"/>
      <c r="BG372" s="1371"/>
    </row>
    <row r="373">
      <c r="R373" s="1371"/>
      <c r="S373" s="1371"/>
      <c r="W373" s="1371"/>
      <c r="X373" s="1371"/>
      <c r="AE373" s="1371"/>
      <c r="AF373" s="1371"/>
      <c r="AV373" s="1371"/>
      <c r="AW373" s="1371"/>
      <c r="AX373" s="1371"/>
      <c r="AY373" s="1371"/>
      <c r="AZ373" s="1371"/>
      <c r="BA373" s="1371"/>
      <c r="BC373" s="1371"/>
      <c r="BE373" s="1371"/>
      <c r="BF373" s="1371"/>
      <c r="BG373" s="1371"/>
    </row>
    <row r="374">
      <c r="R374" s="1371"/>
      <c r="S374" s="1371"/>
      <c r="W374" s="1371"/>
      <c r="X374" s="1371"/>
      <c r="AE374" s="1371"/>
      <c r="AF374" s="1371"/>
      <c r="AV374" s="1371"/>
      <c r="AW374" s="1371"/>
      <c r="AX374" s="1371"/>
      <c r="AY374" s="1371"/>
      <c r="AZ374" s="1371"/>
      <c r="BA374" s="1371"/>
      <c r="BC374" s="1371"/>
      <c r="BE374" s="1371"/>
      <c r="BF374" s="1371"/>
      <c r="BG374" s="1371"/>
    </row>
    <row r="375">
      <c r="R375" s="1371"/>
      <c r="S375" s="1371"/>
      <c r="W375" s="1371"/>
      <c r="X375" s="1371"/>
      <c r="AE375" s="1371"/>
      <c r="AF375" s="1371"/>
      <c r="AV375" s="1371"/>
      <c r="AW375" s="1371"/>
      <c r="AX375" s="1371"/>
      <c r="AY375" s="1371"/>
      <c r="AZ375" s="1371"/>
      <c r="BA375" s="1371"/>
      <c r="BC375" s="1371"/>
      <c r="BE375" s="1371"/>
      <c r="BF375" s="1371"/>
      <c r="BG375" s="1371"/>
    </row>
    <row r="376">
      <c r="R376" s="1371"/>
      <c r="S376" s="1371"/>
      <c r="W376" s="1371"/>
      <c r="X376" s="1371"/>
      <c r="AE376" s="1371"/>
      <c r="AF376" s="1371"/>
      <c r="AV376" s="1371"/>
      <c r="AW376" s="1371"/>
      <c r="AX376" s="1371"/>
      <c r="AY376" s="1371"/>
      <c r="AZ376" s="1371"/>
      <c r="BA376" s="1371"/>
      <c r="BC376" s="1371"/>
      <c r="BE376" s="1371"/>
      <c r="BF376" s="1371"/>
      <c r="BG376" s="1371"/>
    </row>
    <row r="377">
      <c r="R377" s="1371"/>
      <c r="S377" s="1371"/>
      <c r="W377" s="1371"/>
      <c r="X377" s="1371"/>
      <c r="AE377" s="1371"/>
      <c r="AF377" s="1371"/>
      <c r="AV377" s="1371"/>
      <c r="AW377" s="1371"/>
      <c r="AX377" s="1371"/>
      <c r="AY377" s="1371"/>
      <c r="AZ377" s="1371"/>
      <c r="BA377" s="1371"/>
      <c r="BC377" s="1371"/>
      <c r="BE377" s="1371"/>
      <c r="BF377" s="1371"/>
      <c r="BG377" s="1371"/>
    </row>
    <row r="378">
      <c r="R378" s="1371"/>
      <c r="S378" s="1371"/>
      <c r="W378" s="1371"/>
      <c r="X378" s="1371"/>
      <c r="AE378" s="1371"/>
      <c r="AF378" s="1371"/>
      <c r="AV378" s="1371"/>
      <c r="AW378" s="1371"/>
      <c r="AX378" s="1371"/>
      <c r="AY378" s="1371"/>
      <c r="AZ378" s="1371"/>
      <c r="BA378" s="1371"/>
      <c r="BC378" s="1371"/>
      <c r="BE378" s="1371"/>
      <c r="BF378" s="1371"/>
      <c r="BG378" s="1371"/>
    </row>
    <row r="379">
      <c r="R379" s="1371"/>
      <c r="S379" s="1371"/>
      <c r="W379" s="1371"/>
      <c r="X379" s="1371"/>
      <c r="AE379" s="1371"/>
      <c r="AF379" s="1371"/>
      <c r="AV379" s="1371"/>
      <c r="AW379" s="1371"/>
      <c r="AX379" s="1371"/>
      <c r="AY379" s="1371"/>
      <c r="AZ379" s="1371"/>
      <c r="BA379" s="1371"/>
      <c r="BC379" s="1371"/>
      <c r="BE379" s="1371"/>
      <c r="BF379" s="1371"/>
      <c r="BG379" s="1371"/>
    </row>
    <row r="380">
      <c r="R380" s="1371"/>
      <c r="S380" s="1371"/>
      <c r="W380" s="1371"/>
      <c r="X380" s="1371"/>
      <c r="AE380" s="1371"/>
      <c r="AF380" s="1371"/>
      <c r="AV380" s="1371"/>
      <c r="AW380" s="1371"/>
      <c r="AX380" s="1371"/>
      <c r="AY380" s="1371"/>
      <c r="AZ380" s="1371"/>
      <c r="BA380" s="1371"/>
      <c r="BC380" s="1371"/>
      <c r="BE380" s="1371"/>
      <c r="BF380" s="1371"/>
      <c r="BG380" s="1371"/>
    </row>
    <row r="381">
      <c r="R381" s="1371"/>
      <c r="S381" s="1371"/>
      <c r="W381" s="1371"/>
      <c r="X381" s="1371"/>
      <c r="AE381" s="1371"/>
      <c r="AF381" s="1371"/>
      <c r="AV381" s="1371"/>
      <c r="AW381" s="1371"/>
      <c r="AX381" s="1371"/>
      <c r="AY381" s="1371"/>
      <c r="AZ381" s="1371"/>
      <c r="BA381" s="1371"/>
      <c r="BC381" s="1371"/>
      <c r="BE381" s="1371"/>
      <c r="BF381" s="1371"/>
      <c r="BG381" s="1371"/>
    </row>
    <row r="382">
      <c r="R382" s="1371"/>
      <c r="S382" s="1371"/>
      <c r="W382" s="1371"/>
      <c r="X382" s="1371"/>
      <c r="AE382" s="1371"/>
      <c r="AF382" s="1371"/>
      <c r="AV382" s="1371"/>
      <c r="AW382" s="1371"/>
      <c r="AX382" s="1371"/>
      <c r="AY382" s="1371"/>
      <c r="AZ382" s="1371"/>
      <c r="BA382" s="1371"/>
      <c r="BC382" s="1371"/>
      <c r="BE382" s="1371"/>
      <c r="BF382" s="1371"/>
      <c r="BG382" s="1371"/>
    </row>
    <row r="383">
      <c r="R383" s="1371"/>
      <c r="S383" s="1371"/>
      <c r="W383" s="1371"/>
      <c r="X383" s="1371"/>
      <c r="AE383" s="1371"/>
      <c r="AF383" s="1371"/>
      <c r="AV383" s="1371"/>
      <c r="AW383" s="1371"/>
      <c r="AX383" s="1371"/>
      <c r="AY383" s="1371"/>
      <c r="AZ383" s="1371"/>
      <c r="BA383" s="1371"/>
      <c r="BC383" s="1371"/>
      <c r="BE383" s="1371"/>
      <c r="BF383" s="1371"/>
      <c r="BG383" s="1371"/>
    </row>
    <row r="384">
      <c r="R384" s="1371"/>
      <c r="S384" s="1371"/>
      <c r="W384" s="1371"/>
      <c r="X384" s="1371"/>
      <c r="AE384" s="1371"/>
      <c r="AF384" s="1371"/>
      <c r="AV384" s="1371"/>
      <c r="AW384" s="1371"/>
      <c r="AX384" s="1371"/>
      <c r="AY384" s="1371"/>
      <c r="AZ384" s="1371"/>
      <c r="BA384" s="1371"/>
      <c r="BC384" s="1371"/>
      <c r="BE384" s="1371"/>
      <c r="BF384" s="1371"/>
      <c r="BG384" s="1371"/>
    </row>
    <row r="385">
      <c r="R385" s="1371"/>
      <c r="S385" s="1371"/>
      <c r="W385" s="1371"/>
      <c r="X385" s="1371"/>
      <c r="AE385" s="1371"/>
      <c r="AF385" s="1371"/>
      <c r="AV385" s="1371"/>
      <c r="AW385" s="1371"/>
      <c r="AX385" s="1371"/>
      <c r="AY385" s="1371"/>
      <c r="AZ385" s="1371"/>
      <c r="BA385" s="1371"/>
      <c r="BC385" s="1371"/>
      <c r="BE385" s="1371"/>
      <c r="BF385" s="1371"/>
      <c r="BG385" s="1371"/>
    </row>
    <row r="386">
      <c r="R386" s="1371"/>
      <c r="S386" s="1371"/>
      <c r="W386" s="1371"/>
      <c r="X386" s="1371"/>
      <c r="AE386" s="1371"/>
      <c r="AF386" s="1371"/>
      <c r="AV386" s="1371"/>
      <c r="AW386" s="1371"/>
      <c r="AX386" s="1371"/>
      <c r="AY386" s="1371"/>
      <c r="AZ386" s="1371"/>
      <c r="BA386" s="1371"/>
      <c r="BC386" s="1371"/>
      <c r="BE386" s="1371"/>
      <c r="BF386" s="1371"/>
      <c r="BG386" s="1371"/>
    </row>
    <row r="387">
      <c r="R387" s="1371"/>
      <c r="S387" s="1371"/>
      <c r="W387" s="1371"/>
      <c r="X387" s="1371"/>
      <c r="AE387" s="1371"/>
      <c r="AF387" s="1371"/>
      <c r="AV387" s="1371"/>
      <c r="AW387" s="1371"/>
      <c r="AX387" s="1371"/>
      <c r="AY387" s="1371"/>
      <c r="AZ387" s="1371"/>
      <c r="BA387" s="1371"/>
      <c r="BC387" s="1371"/>
      <c r="BE387" s="1371"/>
      <c r="BF387" s="1371"/>
      <c r="BG387" s="1371"/>
    </row>
    <row r="388">
      <c r="R388" s="1371"/>
      <c r="S388" s="1371"/>
      <c r="W388" s="1371"/>
      <c r="X388" s="1371"/>
      <c r="AE388" s="1371"/>
      <c r="AF388" s="1371"/>
      <c r="AV388" s="1371"/>
      <c r="AW388" s="1371"/>
      <c r="AX388" s="1371"/>
      <c r="AY388" s="1371"/>
      <c r="AZ388" s="1371"/>
      <c r="BA388" s="1371"/>
      <c r="BC388" s="1371"/>
      <c r="BE388" s="1371"/>
      <c r="BF388" s="1371"/>
      <c r="BG388" s="1371"/>
    </row>
    <row r="389">
      <c r="R389" s="1371"/>
      <c r="S389" s="1371"/>
      <c r="W389" s="1371"/>
      <c r="X389" s="1371"/>
      <c r="AE389" s="1371"/>
      <c r="AF389" s="1371"/>
      <c r="AV389" s="1371"/>
      <c r="AW389" s="1371"/>
      <c r="AX389" s="1371"/>
      <c r="AY389" s="1371"/>
      <c r="AZ389" s="1371"/>
      <c r="BA389" s="1371"/>
      <c r="BC389" s="1371"/>
      <c r="BE389" s="1371"/>
      <c r="BF389" s="1371"/>
      <c r="BG389" s="1371"/>
    </row>
    <row r="390">
      <c r="R390" s="1371"/>
      <c r="S390" s="1371"/>
      <c r="W390" s="1371"/>
      <c r="X390" s="1371"/>
      <c r="AE390" s="1371"/>
      <c r="AF390" s="1371"/>
      <c r="AV390" s="1371"/>
      <c r="AW390" s="1371"/>
      <c r="AX390" s="1371"/>
      <c r="AY390" s="1371"/>
      <c r="AZ390" s="1371"/>
      <c r="BA390" s="1371"/>
      <c r="BC390" s="1371"/>
      <c r="BE390" s="1371"/>
      <c r="BF390" s="1371"/>
      <c r="BG390" s="1371"/>
    </row>
    <row r="391">
      <c r="R391" s="1371"/>
      <c r="S391" s="1371"/>
      <c r="W391" s="1371"/>
      <c r="X391" s="1371"/>
      <c r="AE391" s="1371"/>
      <c r="AF391" s="1371"/>
      <c r="AV391" s="1371"/>
      <c r="AW391" s="1371"/>
      <c r="AX391" s="1371"/>
      <c r="AY391" s="1371"/>
      <c r="AZ391" s="1371"/>
      <c r="BA391" s="1371"/>
      <c r="BC391" s="1371"/>
      <c r="BE391" s="1371"/>
      <c r="BF391" s="1371"/>
      <c r="BG391" s="1371"/>
    </row>
    <row r="392">
      <c r="R392" s="1371"/>
      <c r="S392" s="1371"/>
      <c r="W392" s="1371"/>
      <c r="X392" s="1371"/>
      <c r="AE392" s="1371"/>
      <c r="AF392" s="1371"/>
      <c r="AV392" s="1371"/>
      <c r="AW392" s="1371"/>
      <c r="AX392" s="1371"/>
      <c r="AY392" s="1371"/>
      <c r="AZ392" s="1371"/>
      <c r="BA392" s="1371"/>
      <c r="BC392" s="1371"/>
      <c r="BE392" s="1371"/>
      <c r="BF392" s="1371"/>
      <c r="BG392" s="1371"/>
    </row>
    <row r="393">
      <c r="R393" s="1371"/>
      <c r="S393" s="1371"/>
      <c r="W393" s="1371"/>
      <c r="X393" s="1371"/>
      <c r="AE393" s="1371"/>
      <c r="AF393" s="1371"/>
      <c r="AV393" s="1371"/>
      <c r="AW393" s="1371"/>
      <c r="AX393" s="1371"/>
      <c r="AY393" s="1371"/>
      <c r="AZ393" s="1371"/>
      <c r="BA393" s="1371"/>
      <c r="BC393" s="1371"/>
      <c r="BE393" s="1371"/>
      <c r="BF393" s="1371"/>
      <c r="BG393" s="1371"/>
    </row>
    <row r="394">
      <c r="R394" s="1371"/>
      <c r="S394" s="1371"/>
      <c r="W394" s="1371"/>
      <c r="X394" s="1371"/>
      <c r="AE394" s="1371"/>
      <c r="AF394" s="1371"/>
      <c r="AV394" s="1371"/>
      <c r="AW394" s="1371"/>
      <c r="AX394" s="1371"/>
      <c r="AY394" s="1371"/>
      <c r="AZ394" s="1371"/>
      <c r="BA394" s="1371"/>
      <c r="BC394" s="1371"/>
      <c r="BE394" s="1371"/>
      <c r="BF394" s="1371"/>
      <c r="BG394" s="1371"/>
    </row>
    <row r="395">
      <c r="R395" s="1371"/>
      <c r="S395" s="1371"/>
      <c r="W395" s="1371"/>
      <c r="X395" s="1371"/>
      <c r="AE395" s="1371"/>
      <c r="AF395" s="1371"/>
      <c r="AV395" s="1371"/>
      <c r="AW395" s="1371"/>
      <c r="AX395" s="1371"/>
      <c r="AY395" s="1371"/>
      <c r="AZ395" s="1371"/>
      <c r="BA395" s="1371"/>
      <c r="BC395" s="1371"/>
      <c r="BE395" s="1371"/>
      <c r="BF395" s="1371"/>
      <c r="BG395" s="1371"/>
    </row>
    <row r="396">
      <c r="R396" s="1371"/>
      <c r="S396" s="1371"/>
      <c r="W396" s="1371"/>
      <c r="X396" s="1371"/>
      <c r="AE396" s="1371"/>
      <c r="AF396" s="1371"/>
      <c r="AV396" s="1371"/>
      <c r="AW396" s="1371"/>
      <c r="AX396" s="1371"/>
      <c r="AY396" s="1371"/>
      <c r="AZ396" s="1371"/>
      <c r="BA396" s="1371"/>
      <c r="BC396" s="1371"/>
      <c r="BE396" s="1371"/>
      <c r="BF396" s="1371"/>
      <c r="BG396" s="1371"/>
    </row>
    <row r="397">
      <c r="R397" s="1371"/>
      <c r="S397" s="1371"/>
      <c r="W397" s="1371"/>
      <c r="X397" s="1371"/>
      <c r="AE397" s="1371"/>
      <c r="AF397" s="1371"/>
      <c r="AV397" s="1371"/>
      <c r="AW397" s="1371"/>
      <c r="AX397" s="1371"/>
      <c r="AY397" s="1371"/>
      <c r="AZ397" s="1371"/>
      <c r="BA397" s="1371"/>
      <c r="BC397" s="1371"/>
      <c r="BE397" s="1371"/>
      <c r="BF397" s="1371"/>
      <c r="BG397" s="1371"/>
    </row>
    <row r="398">
      <c r="R398" s="1371"/>
      <c r="S398" s="1371"/>
      <c r="W398" s="1371"/>
      <c r="X398" s="1371"/>
      <c r="AE398" s="1371"/>
      <c r="AF398" s="1371"/>
      <c r="AV398" s="1371"/>
      <c r="AW398" s="1371"/>
      <c r="AX398" s="1371"/>
      <c r="AY398" s="1371"/>
      <c r="AZ398" s="1371"/>
      <c r="BA398" s="1371"/>
      <c r="BC398" s="1371"/>
      <c r="BE398" s="1371"/>
      <c r="BF398" s="1371"/>
      <c r="BG398" s="1371"/>
    </row>
    <row r="399">
      <c r="R399" s="1371"/>
      <c r="S399" s="1371"/>
      <c r="W399" s="1371"/>
      <c r="X399" s="1371"/>
      <c r="AE399" s="1371"/>
      <c r="AF399" s="1371"/>
      <c r="AV399" s="1371"/>
      <c r="AW399" s="1371"/>
      <c r="AX399" s="1371"/>
      <c r="AY399" s="1371"/>
      <c r="AZ399" s="1371"/>
      <c r="BA399" s="1371"/>
      <c r="BC399" s="1371"/>
      <c r="BE399" s="1371"/>
      <c r="BF399" s="1371"/>
      <c r="BG399" s="1371"/>
    </row>
    <row r="400">
      <c r="R400" s="1371"/>
      <c r="S400" s="1371"/>
      <c r="W400" s="1371"/>
      <c r="X400" s="1371"/>
      <c r="AE400" s="1371"/>
      <c r="AF400" s="1371"/>
      <c r="AV400" s="1371"/>
      <c r="AW400" s="1371"/>
      <c r="AX400" s="1371"/>
      <c r="AY400" s="1371"/>
      <c r="AZ400" s="1371"/>
      <c r="BA400" s="1371"/>
      <c r="BC400" s="1371"/>
      <c r="BE400" s="1371"/>
      <c r="BF400" s="1371"/>
      <c r="BG400" s="1371"/>
    </row>
    <row r="401">
      <c r="R401" s="1371"/>
      <c r="S401" s="1371"/>
      <c r="W401" s="1371"/>
      <c r="X401" s="1371"/>
      <c r="AE401" s="1371"/>
      <c r="AF401" s="1371"/>
      <c r="AV401" s="1371"/>
      <c r="AW401" s="1371"/>
      <c r="AX401" s="1371"/>
      <c r="AY401" s="1371"/>
      <c r="AZ401" s="1371"/>
      <c r="BA401" s="1371"/>
      <c r="BC401" s="1371"/>
      <c r="BE401" s="1371"/>
      <c r="BF401" s="1371"/>
      <c r="BG401" s="1371"/>
    </row>
    <row r="402">
      <c r="R402" s="1371"/>
      <c r="S402" s="1371"/>
      <c r="W402" s="1371"/>
      <c r="X402" s="1371"/>
      <c r="AE402" s="1371"/>
      <c r="AF402" s="1371"/>
      <c r="AV402" s="1371"/>
      <c r="AW402" s="1371"/>
      <c r="AX402" s="1371"/>
      <c r="AY402" s="1371"/>
      <c r="AZ402" s="1371"/>
      <c r="BA402" s="1371"/>
      <c r="BC402" s="1371"/>
      <c r="BE402" s="1371"/>
      <c r="BF402" s="1371"/>
      <c r="BG402" s="1371"/>
    </row>
    <row r="403">
      <c r="R403" s="1371"/>
      <c r="S403" s="1371"/>
      <c r="W403" s="1371"/>
      <c r="X403" s="1371"/>
      <c r="AE403" s="1371"/>
      <c r="AF403" s="1371"/>
      <c r="AV403" s="1371"/>
      <c r="AW403" s="1371"/>
      <c r="AX403" s="1371"/>
      <c r="AY403" s="1371"/>
      <c r="AZ403" s="1371"/>
      <c r="BA403" s="1371"/>
      <c r="BC403" s="1371"/>
      <c r="BE403" s="1371"/>
      <c r="BF403" s="1371"/>
      <c r="BG403" s="1371"/>
    </row>
    <row r="404">
      <c r="R404" s="1371"/>
      <c r="S404" s="1371"/>
      <c r="W404" s="1371"/>
      <c r="X404" s="1371"/>
      <c r="AE404" s="1371"/>
      <c r="AF404" s="1371"/>
      <c r="AV404" s="1371"/>
      <c r="AW404" s="1371"/>
      <c r="AX404" s="1371"/>
      <c r="AY404" s="1371"/>
      <c r="AZ404" s="1371"/>
      <c r="BA404" s="1371"/>
      <c r="BC404" s="1371"/>
      <c r="BE404" s="1371"/>
      <c r="BF404" s="1371"/>
      <c r="BG404" s="1371"/>
    </row>
    <row r="405">
      <c r="R405" s="1371"/>
      <c r="S405" s="1371"/>
      <c r="W405" s="1371"/>
      <c r="X405" s="1371"/>
      <c r="AE405" s="1371"/>
      <c r="AF405" s="1371"/>
      <c r="AV405" s="1371"/>
      <c r="AW405" s="1371"/>
      <c r="AX405" s="1371"/>
      <c r="AY405" s="1371"/>
      <c r="AZ405" s="1371"/>
      <c r="BA405" s="1371"/>
      <c r="BC405" s="1371"/>
      <c r="BE405" s="1371"/>
      <c r="BF405" s="1371"/>
      <c r="BG405" s="1371"/>
    </row>
    <row r="406">
      <c r="R406" s="1371"/>
      <c r="S406" s="1371"/>
      <c r="W406" s="1371"/>
      <c r="X406" s="1371"/>
      <c r="AE406" s="1371"/>
      <c r="AF406" s="1371"/>
      <c r="AV406" s="1371"/>
      <c r="AW406" s="1371"/>
      <c r="AX406" s="1371"/>
      <c r="AY406" s="1371"/>
      <c r="AZ406" s="1371"/>
      <c r="BA406" s="1371"/>
      <c r="BC406" s="1371"/>
      <c r="BE406" s="1371"/>
      <c r="BF406" s="1371"/>
      <c r="BG406" s="1371"/>
    </row>
    <row r="407">
      <c r="R407" s="1371"/>
      <c r="S407" s="1371"/>
      <c r="W407" s="1371"/>
      <c r="X407" s="1371"/>
      <c r="AE407" s="1371"/>
      <c r="AF407" s="1371"/>
      <c r="AV407" s="1371"/>
      <c r="AW407" s="1371"/>
      <c r="AX407" s="1371"/>
      <c r="AY407" s="1371"/>
      <c r="AZ407" s="1371"/>
      <c r="BA407" s="1371"/>
      <c r="BC407" s="1371"/>
      <c r="BE407" s="1371"/>
      <c r="BF407" s="1371"/>
      <c r="BG407" s="1371"/>
    </row>
    <row r="408">
      <c r="R408" s="1371"/>
      <c r="S408" s="1371"/>
      <c r="W408" s="1371"/>
      <c r="X408" s="1371"/>
      <c r="AE408" s="1371"/>
      <c r="AF408" s="1371"/>
      <c r="AV408" s="1371"/>
      <c r="AW408" s="1371"/>
      <c r="AX408" s="1371"/>
      <c r="AY408" s="1371"/>
      <c r="AZ408" s="1371"/>
      <c r="BA408" s="1371"/>
      <c r="BC408" s="1371"/>
      <c r="BE408" s="1371"/>
      <c r="BF408" s="1371"/>
      <c r="BG408" s="1371"/>
    </row>
    <row r="409">
      <c r="R409" s="1371"/>
      <c r="S409" s="1371"/>
      <c r="W409" s="1371"/>
      <c r="X409" s="1371"/>
      <c r="AE409" s="1371"/>
      <c r="AF409" s="1371"/>
      <c r="AV409" s="1371"/>
      <c r="AW409" s="1371"/>
      <c r="AX409" s="1371"/>
      <c r="AY409" s="1371"/>
      <c r="AZ409" s="1371"/>
      <c r="BA409" s="1371"/>
      <c r="BC409" s="1371"/>
      <c r="BE409" s="1371"/>
      <c r="BF409" s="1371"/>
      <c r="BG409" s="1371"/>
    </row>
    <row r="410">
      <c r="R410" s="1371"/>
      <c r="S410" s="1371"/>
      <c r="W410" s="1371"/>
      <c r="X410" s="1371"/>
      <c r="AE410" s="1371"/>
      <c r="AF410" s="1371"/>
      <c r="AV410" s="1371"/>
      <c r="AW410" s="1371"/>
      <c r="AX410" s="1371"/>
      <c r="AY410" s="1371"/>
      <c r="AZ410" s="1371"/>
      <c r="BA410" s="1371"/>
      <c r="BC410" s="1371"/>
      <c r="BE410" s="1371"/>
      <c r="BF410" s="1371"/>
      <c r="BG410" s="1371"/>
    </row>
    <row r="411">
      <c r="R411" s="1371"/>
      <c r="S411" s="1371"/>
      <c r="W411" s="1371"/>
      <c r="X411" s="1371"/>
      <c r="AE411" s="1371"/>
      <c r="AF411" s="1371"/>
      <c r="AV411" s="1371"/>
      <c r="AW411" s="1371"/>
      <c r="AX411" s="1371"/>
      <c r="AY411" s="1371"/>
      <c r="AZ411" s="1371"/>
      <c r="BA411" s="1371"/>
      <c r="BC411" s="1371"/>
      <c r="BE411" s="1371"/>
      <c r="BF411" s="1371"/>
      <c r="BG411" s="1371"/>
    </row>
    <row r="412">
      <c r="R412" s="1371"/>
      <c r="S412" s="1371"/>
      <c r="W412" s="1371"/>
      <c r="X412" s="1371"/>
      <c r="AE412" s="1371"/>
      <c r="AF412" s="1371"/>
      <c r="AV412" s="1371"/>
      <c r="AW412" s="1371"/>
      <c r="AX412" s="1371"/>
      <c r="AY412" s="1371"/>
      <c r="AZ412" s="1371"/>
      <c r="BA412" s="1371"/>
      <c r="BC412" s="1371"/>
      <c r="BE412" s="1371"/>
      <c r="BF412" s="1371"/>
      <c r="BG412" s="1371"/>
    </row>
    <row r="413">
      <c r="R413" s="1371"/>
      <c r="S413" s="1371"/>
      <c r="W413" s="1371"/>
      <c r="X413" s="1371"/>
      <c r="AE413" s="1371"/>
      <c r="AF413" s="1371"/>
      <c r="AV413" s="1371"/>
      <c r="AW413" s="1371"/>
      <c r="AX413" s="1371"/>
      <c r="AY413" s="1371"/>
      <c r="AZ413" s="1371"/>
      <c r="BA413" s="1371"/>
      <c r="BC413" s="1371"/>
      <c r="BE413" s="1371"/>
      <c r="BF413" s="1371"/>
      <c r="BG413" s="1371"/>
    </row>
    <row r="414">
      <c r="R414" s="1371"/>
      <c r="S414" s="1371"/>
      <c r="W414" s="1371"/>
      <c r="X414" s="1371"/>
      <c r="AE414" s="1371"/>
      <c r="AF414" s="1371"/>
      <c r="AV414" s="1371"/>
      <c r="AW414" s="1371"/>
      <c r="AX414" s="1371"/>
      <c r="AY414" s="1371"/>
      <c r="AZ414" s="1371"/>
      <c r="BA414" s="1371"/>
      <c r="BC414" s="1371"/>
      <c r="BE414" s="1371"/>
      <c r="BF414" s="1371"/>
      <c r="BG414" s="1371"/>
    </row>
    <row r="415">
      <c r="R415" s="1371"/>
      <c r="S415" s="1371"/>
      <c r="W415" s="1371"/>
      <c r="X415" s="1371"/>
      <c r="AE415" s="1371"/>
      <c r="AF415" s="1371"/>
      <c r="AV415" s="1371"/>
      <c r="AW415" s="1371"/>
      <c r="AX415" s="1371"/>
      <c r="AY415" s="1371"/>
      <c r="AZ415" s="1371"/>
      <c r="BA415" s="1371"/>
      <c r="BC415" s="1371"/>
      <c r="BE415" s="1371"/>
      <c r="BF415" s="1371"/>
      <c r="BG415" s="1371"/>
    </row>
    <row r="416">
      <c r="R416" s="1371"/>
      <c r="S416" s="1371"/>
      <c r="W416" s="1371"/>
      <c r="X416" s="1371"/>
      <c r="AE416" s="1371"/>
      <c r="AF416" s="1371"/>
      <c r="AV416" s="1371"/>
      <c r="AW416" s="1371"/>
      <c r="AX416" s="1371"/>
      <c r="AY416" s="1371"/>
      <c r="AZ416" s="1371"/>
      <c r="BA416" s="1371"/>
      <c r="BC416" s="1371"/>
      <c r="BE416" s="1371"/>
      <c r="BF416" s="1371"/>
      <c r="BG416" s="1371"/>
    </row>
    <row r="417">
      <c r="R417" s="1371"/>
      <c r="S417" s="1371"/>
      <c r="W417" s="1371"/>
      <c r="X417" s="1371"/>
      <c r="AE417" s="1371"/>
      <c r="AF417" s="1371"/>
      <c r="AV417" s="1371"/>
      <c r="AW417" s="1371"/>
      <c r="AX417" s="1371"/>
      <c r="AY417" s="1371"/>
      <c r="AZ417" s="1371"/>
      <c r="BA417" s="1371"/>
      <c r="BC417" s="1371"/>
      <c r="BE417" s="1371"/>
      <c r="BF417" s="1371"/>
      <c r="BG417" s="1371"/>
    </row>
    <row r="418">
      <c r="R418" s="1371"/>
      <c r="S418" s="1371"/>
      <c r="W418" s="1371"/>
      <c r="X418" s="1371"/>
      <c r="AE418" s="1371"/>
      <c r="AF418" s="1371"/>
      <c r="AV418" s="1371"/>
      <c r="AW418" s="1371"/>
      <c r="AX418" s="1371"/>
      <c r="AY418" s="1371"/>
      <c r="AZ418" s="1371"/>
      <c r="BA418" s="1371"/>
      <c r="BC418" s="1371"/>
      <c r="BE418" s="1371"/>
      <c r="BF418" s="1371"/>
      <c r="BG418" s="1371"/>
    </row>
    <row r="419">
      <c r="R419" s="1371"/>
      <c r="S419" s="1371"/>
      <c r="W419" s="1371"/>
      <c r="X419" s="1371"/>
      <c r="AE419" s="1371"/>
      <c r="AF419" s="1371"/>
      <c r="AV419" s="1371"/>
      <c r="AW419" s="1371"/>
      <c r="AX419" s="1371"/>
      <c r="AY419" s="1371"/>
      <c r="AZ419" s="1371"/>
      <c r="BA419" s="1371"/>
      <c r="BC419" s="1371"/>
      <c r="BE419" s="1371"/>
      <c r="BF419" s="1371"/>
      <c r="BG419" s="1371"/>
    </row>
    <row r="420">
      <c r="R420" s="1371"/>
      <c r="S420" s="1371"/>
      <c r="W420" s="1371"/>
      <c r="X420" s="1371"/>
      <c r="AE420" s="1371"/>
      <c r="AF420" s="1371"/>
      <c r="AV420" s="1371"/>
      <c r="AW420" s="1371"/>
      <c r="AX420" s="1371"/>
      <c r="AY420" s="1371"/>
      <c r="AZ420" s="1371"/>
      <c r="BA420" s="1371"/>
      <c r="BC420" s="1371"/>
      <c r="BE420" s="1371"/>
      <c r="BF420" s="1371"/>
      <c r="BG420" s="1371"/>
    </row>
    <row r="421">
      <c r="R421" s="1371"/>
      <c r="S421" s="1371"/>
      <c r="W421" s="1371"/>
      <c r="X421" s="1371"/>
      <c r="AE421" s="1371"/>
      <c r="AF421" s="1371"/>
      <c r="AV421" s="1371"/>
      <c r="AW421" s="1371"/>
      <c r="AX421" s="1371"/>
      <c r="AY421" s="1371"/>
      <c r="AZ421" s="1371"/>
      <c r="BA421" s="1371"/>
      <c r="BC421" s="1371"/>
      <c r="BE421" s="1371"/>
      <c r="BF421" s="1371"/>
      <c r="BG421" s="1371"/>
    </row>
    <row r="422">
      <c r="R422" s="1371"/>
      <c r="S422" s="1371"/>
      <c r="W422" s="1371"/>
      <c r="X422" s="1371"/>
      <c r="AE422" s="1371"/>
      <c r="AF422" s="1371"/>
      <c r="AV422" s="1371"/>
      <c r="AW422" s="1371"/>
      <c r="AX422" s="1371"/>
      <c r="AY422" s="1371"/>
      <c r="AZ422" s="1371"/>
      <c r="BA422" s="1371"/>
      <c r="BC422" s="1371"/>
      <c r="BE422" s="1371"/>
      <c r="BF422" s="1371"/>
      <c r="BG422" s="1371"/>
    </row>
    <row r="423">
      <c r="R423" s="1371"/>
      <c r="S423" s="1371"/>
      <c r="W423" s="1371"/>
      <c r="X423" s="1371"/>
      <c r="AE423" s="1371"/>
      <c r="AF423" s="1371"/>
      <c r="AV423" s="1371"/>
      <c r="AW423" s="1371"/>
      <c r="AX423" s="1371"/>
      <c r="AY423" s="1371"/>
      <c r="AZ423" s="1371"/>
      <c r="BA423" s="1371"/>
      <c r="BC423" s="1371"/>
      <c r="BE423" s="1371"/>
      <c r="BF423" s="1371"/>
      <c r="BG423" s="1371"/>
    </row>
    <row r="424">
      <c r="R424" s="1371"/>
      <c r="S424" s="1371"/>
      <c r="W424" s="1371"/>
      <c r="X424" s="1371"/>
      <c r="AE424" s="1371"/>
      <c r="AF424" s="1371"/>
      <c r="AV424" s="1371"/>
      <c r="AW424" s="1371"/>
      <c r="AX424" s="1371"/>
      <c r="AY424" s="1371"/>
      <c r="AZ424" s="1371"/>
      <c r="BA424" s="1371"/>
      <c r="BC424" s="1371"/>
      <c r="BE424" s="1371"/>
      <c r="BF424" s="1371"/>
      <c r="BG424" s="1371"/>
    </row>
    <row r="425">
      <c r="R425" s="1371"/>
      <c r="S425" s="1371"/>
      <c r="W425" s="1371"/>
      <c r="X425" s="1371"/>
      <c r="AE425" s="1371"/>
      <c r="AF425" s="1371"/>
      <c r="AV425" s="1371"/>
      <c r="AW425" s="1371"/>
      <c r="AX425" s="1371"/>
      <c r="AY425" s="1371"/>
      <c r="AZ425" s="1371"/>
      <c r="BA425" s="1371"/>
      <c r="BC425" s="1371"/>
      <c r="BE425" s="1371"/>
      <c r="BF425" s="1371"/>
      <c r="BG425" s="1371"/>
    </row>
    <row r="426">
      <c r="R426" s="1371"/>
      <c r="S426" s="1371"/>
      <c r="W426" s="1371"/>
      <c r="X426" s="1371"/>
      <c r="AE426" s="1371"/>
      <c r="AF426" s="1371"/>
      <c r="AV426" s="1371"/>
      <c r="AW426" s="1371"/>
      <c r="AX426" s="1371"/>
      <c r="AY426" s="1371"/>
      <c r="AZ426" s="1371"/>
      <c r="BA426" s="1371"/>
      <c r="BC426" s="1371"/>
      <c r="BE426" s="1371"/>
      <c r="BF426" s="1371"/>
      <c r="BG426" s="1371"/>
    </row>
    <row r="427">
      <c r="R427" s="1371"/>
      <c r="S427" s="1371"/>
      <c r="W427" s="1371"/>
      <c r="X427" s="1371"/>
      <c r="AE427" s="1371"/>
      <c r="AF427" s="1371"/>
      <c r="AV427" s="1371"/>
      <c r="AW427" s="1371"/>
      <c r="AX427" s="1371"/>
      <c r="AY427" s="1371"/>
      <c r="AZ427" s="1371"/>
      <c r="BA427" s="1371"/>
      <c r="BC427" s="1371"/>
      <c r="BE427" s="1371"/>
      <c r="BF427" s="1371"/>
      <c r="BG427" s="1371"/>
    </row>
    <row r="428">
      <c r="R428" s="1371"/>
      <c r="S428" s="1371"/>
      <c r="W428" s="1371"/>
      <c r="X428" s="1371"/>
      <c r="AE428" s="1371"/>
      <c r="AF428" s="1371"/>
      <c r="AV428" s="1371"/>
      <c r="AW428" s="1371"/>
      <c r="AX428" s="1371"/>
      <c r="AY428" s="1371"/>
      <c r="AZ428" s="1371"/>
      <c r="BA428" s="1371"/>
      <c r="BC428" s="1371"/>
      <c r="BE428" s="1371"/>
      <c r="BF428" s="1371"/>
      <c r="BG428" s="1371"/>
    </row>
    <row r="429">
      <c r="R429" s="1371"/>
      <c r="S429" s="1371"/>
      <c r="W429" s="1371"/>
      <c r="X429" s="1371"/>
      <c r="AE429" s="1371"/>
      <c r="AF429" s="1371"/>
      <c r="AV429" s="1371"/>
      <c r="AW429" s="1371"/>
      <c r="AX429" s="1371"/>
      <c r="AY429" s="1371"/>
      <c r="AZ429" s="1371"/>
      <c r="BA429" s="1371"/>
      <c r="BC429" s="1371"/>
      <c r="BE429" s="1371"/>
      <c r="BF429" s="1371"/>
      <c r="BG429" s="1371"/>
    </row>
    <row r="430">
      <c r="R430" s="1371"/>
      <c r="S430" s="1371"/>
      <c r="W430" s="1371"/>
      <c r="X430" s="1371"/>
      <c r="AE430" s="1371"/>
      <c r="AF430" s="1371"/>
      <c r="AV430" s="1371"/>
      <c r="AW430" s="1371"/>
      <c r="AX430" s="1371"/>
      <c r="AY430" s="1371"/>
      <c r="AZ430" s="1371"/>
      <c r="BA430" s="1371"/>
      <c r="BC430" s="1371"/>
      <c r="BE430" s="1371"/>
      <c r="BF430" s="1371"/>
      <c r="BG430" s="1371"/>
    </row>
    <row r="431">
      <c r="R431" s="1371"/>
      <c r="S431" s="1371"/>
      <c r="W431" s="1371"/>
      <c r="X431" s="1371"/>
      <c r="AE431" s="1371"/>
      <c r="AF431" s="1371"/>
      <c r="AV431" s="1371"/>
      <c r="AW431" s="1371"/>
      <c r="AX431" s="1371"/>
      <c r="AY431" s="1371"/>
      <c r="AZ431" s="1371"/>
      <c r="BA431" s="1371"/>
      <c r="BC431" s="1371"/>
      <c r="BE431" s="1371"/>
      <c r="BF431" s="1371"/>
      <c r="BG431" s="1371"/>
    </row>
    <row r="432">
      <c r="R432" s="1371"/>
      <c r="S432" s="1371"/>
      <c r="W432" s="1371"/>
      <c r="X432" s="1371"/>
      <c r="AE432" s="1371"/>
      <c r="AF432" s="1371"/>
      <c r="AV432" s="1371"/>
      <c r="AW432" s="1371"/>
      <c r="AX432" s="1371"/>
      <c r="AY432" s="1371"/>
      <c r="AZ432" s="1371"/>
      <c r="BA432" s="1371"/>
      <c r="BC432" s="1371"/>
      <c r="BE432" s="1371"/>
      <c r="BF432" s="1371"/>
      <c r="BG432" s="1371"/>
    </row>
    <row r="433">
      <c r="R433" s="1371"/>
      <c r="S433" s="1371"/>
      <c r="W433" s="1371"/>
      <c r="X433" s="1371"/>
      <c r="AE433" s="1371"/>
      <c r="AF433" s="1371"/>
      <c r="AV433" s="1371"/>
      <c r="AW433" s="1371"/>
      <c r="AX433" s="1371"/>
      <c r="AY433" s="1371"/>
      <c r="AZ433" s="1371"/>
      <c r="BA433" s="1371"/>
      <c r="BC433" s="1371"/>
      <c r="BE433" s="1371"/>
      <c r="BF433" s="1371"/>
      <c r="BG433" s="1371"/>
    </row>
    <row r="434">
      <c r="R434" s="1371"/>
      <c r="S434" s="1371"/>
      <c r="W434" s="1371"/>
      <c r="X434" s="1371"/>
      <c r="AE434" s="1371"/>
      <c r="AF434" s="1371"/>
      <c r="AV434" s="1371"/>
      <c r="AW434" s="1371"/>
      <c r="AX434" s="1371"/>
      <c r="AY434" s="1371"/>
      <c r="AZ434" s="1371"/>
      <c r="BA434" s="1371"/>
      <c r="BC434" s="1371"/>
      <c r="BE434" s="1371"/>
      <c r="BF434" s="1371"/>
      <c r="BG434" s="1371"/>
    </row>
    <row r="435">
      <c r="R435" s="1371"/>
      <c r="S435" s="1371"/>
      <c r="W435" s="1371"/>
      <c r="X435" s="1371"/>
      <c r="AE435" s="1371"/>
      <c r="AF435" s="1371"/>
      <c r="AV435" s="1371"/>
      <c r="AW435" s="1371"/>
      <c r="AX435" s="1371"/>
      <c r="AY435" s="1371"/>
      <c r="AZ435" s="1371"/>
      <c r="BA435" s="1371"/>
      <c r="BC435" s="1371"/>
      <c r="BE435" s="1371"/>
      <c r="BF435" s="1371"/>
      <c r="BG435" s="1371"/>
    </row>
    <row r="436">
      <c r="R436" s="1371"/>
      <c r="S436" s="1371"/>
      <c r="W436" s="1371"/>
      <c r="X436" s="1371"/>
      <c r="AE436" s="1371"/>
      <c r="AF436" s="1371"/>
      <c r="AV436" s="1371"/>
      <c r="AW436" s="1371"/>
      <c r="AX436" s="1371"/>
      <c r="AY436" s="1371"/>
      <c r="AZ436" s="1371"/>
      <c r="BA436" s="1371"/>
      <c r="BC436" s="1371"/>
      <c r="BE436" s="1371"/>
      <c r="BF436" s="1371"/>
      <c r="BG436" s="1371"/>
    </row>
    <row r="437">
      <c r="R437" s="1371"/>
      <c r="S437" s="1371"/>
      <c r="W437" s="1371"/>
      <c r="X437" s="1371"/>
      <c r="AE437" s="1371"/>
      <c r="AF437" s="1371"/>
      <c r="AV437" s="1371"/>
      <c r="AW437" s="1371"/>
      <c r="AX437" s="1371"/>
      <c r="AY437" s="1371"/>
      <c r="AZ437" s="1371"/>
      <c r="BA437" s="1371"/>
      <c r="BC437" s="1371"/>
      <c r="BE437" s="1371"/>
      <c r="BF437" s="1371"/>
      <c r="BG437" s="1371"/>
    </row>
    <row r="438">
      <c r="R438" s="1371"/>
      <c r="S438" s="1371"/>
      <c r="W438" s="1371"/>
      <c r="X438" s="1371"/>
      <c r="AE438" s="1371"/>
      <c r="AF438" s="1371"/>
      <c r="AV438" s="1371"/>
      <c r="AW438" s="1371"/>
      <c r="AX438" s="1371"/>
      <c r="AY438" s="1371"/>
      <c r="AZ438" s="1371"/>
      <c r="BA438" s="1371"/>
      <c r="BC438" s="1371"/>
      <c r="BE438" s="1371"/>
      <c r="BF438" s="1371"/>
      <c r="BG438" s="1371"/>
    </row>
    <row r="439">
      <c r="R439" s="1371"/>
      <c r="S439" s="1371"/>
      <c r="W439" s="1371"/>
      <c r="X439" s="1371"/>
      <c r="AE439" s="1371"/>
      <c r="AF439" s="1371"/>
      <c r="AV439" s="1371"/>
      <c r="AW439" s="1371"/>
      <c r="AX439" s="1371"/>
      <c r="AY439" s="1371"/>
      <c r="AZ439" s="1371"/>
      <c r="BA439" s="1371"/>
      <c r="BC439" s="1371"/>
      <c r="BE439" s="1371"/>
      <c r="BF439" s="1371"/>
      <c r="BG439" s="1371"/>
    </row>
    <row r="440">
      <c r="R440" s="1371"/>
      <c r="S440" s="1371"/>
      <c r="W440" s="1371"/>
      <c r="X440" s="1371"/>
      <c r="AE440" s="1371"/>
      <c r="AF440" s="1371"/>
      <c r="AV440" s="1371"/>
      <c r="AW440" s="1371"/>
      <c r="AX440" s="1371"/>
      <c r="AY440" s="1371"/>
      <c r="AZ440" s="1371"/>
      <c r="BA440" s="1371"/>
      <c r="BC440" s="1371"/>
      <c r="BE440" s="1371"/>
      <c r="BF440" s="1371"/>
      <c r="BG440" s="1371"/>
    </row>
    <row r="441">
      <c r="R441" s="1371"/>
      <c r="S441" s="1371"/>
      <c r="W441" s="1371"/>
      <c r="X441" s="1371"/>
      <c r="AE441" s="1371"/>
      <c r="AF441" s="1371"/>
      <c r="AV441" s="1371"/>
      <c r="AW441" s="1371"/>
      <c r="AX441" s="1371"/>
      <c r="AY441" s="1371"/>
      <c r="AZ441" s="1371"/>
      <c r="BA441" s="1371"/>
      <c r="BC441" s="1371"/>
      <c r="BE441" s="1371"/>
      <c r="BF441" s="1371"/>
      <c r="BG441" s="1371"/>
    </row>
    <row r="442">
      <c r="R442" s="1371"/>
      <c r="S442" s="1371"/>
      <c r="W442" s="1371"/>
      <c r="X442" s="1371"/>
      <c r="AE442" s="1371"/>
      <c r="AF442" s="1371"/>
      <c r="AV442" s="1371"/>
      <c r="AW442" s="1371"/>
      <c r="AX442" s="1371"/>
      <c r="AY442" s="1371"/>
      <c r="AZ442" s="1371"/>
      <c r="BA442" s="1371"/>
      <c r="BC442" s="1371"/>
      <c r="BE442" s="1371"/>
      <c r="BF442" s="1371"/>
      <c r="BG442" s="1371"/>
    </row>
    <row r="443">
      <c r="R443" s="1371"/>
      <c r="S443" s="1371"/>
      <c r="W443" s="1371"/>
      <c r="X443" s="1371"/>
      <c r="AE443" s="1371"/>
      <c r="AF443" s="1371"/>
      <c r="AV443" s="1371"/>
      <c r="AW443" s="1371"/>
      <c r="AX443" s="1371"/>
      <c r="AY443" s="1371"/>
      <c r="AZ443" s="1371"/>
      <c r="BA443" s="1371"/>
      <c r="BC443" s="1371"/>
      <c r="BE443" s="1371"/>
      <c r="BF443" s="1371"/>
      <c r="BG443" s="1371"/>
    </row>
    <row r="444">
      <c r="R444" s="1371"/>
      <c r="S444" s="1371"/>
      <c r="W444" s="1371"/>
      <c r="X444" s="1371"/>
      <c r="AE444" s="1371"/>
      <c r="AF444" s="1371"/>
      <c r="AV444" s="1371"/>
      <c r="AW444" s="1371"/>
      <c r="AX444" s="1371"/>
      <c r="AY444" s="1371"/>
      <c r="AZ444" s="1371"/>
      <c r="BA444" s="1371"/>
      <c r="BC444" s="1371"/>
      <c r="BE444" s="1371"/>
      <c r="BF444" s="1371"/>
      <c r="BG444" s="1371"/>
    </row>
    <row r="445">
      <c r="R445" s="1371"/>
      <c r="S445" s="1371"/>
      <c r="W445" s="1371"/>
      <c r="X445" s="1371"/>
      <c r="AE445" s="1371"/>
      <c r="AF445" s="1371"/>
      <c r="AV445" s="1371"/>
      <c r="AW445" s="1371"/>
      <c r="AX445" s="1371"/>
      <c r="AY445" s="1371"/>
      <c r="AZ445" s="1371"/>
      <c r="BA445" s="1371"/>
      <c r="BC445" s="1371"/>
      <c r="BE445" s="1371"/>
      <c r="BF445" s="1371"/>
      <c r="BG445" s="1371"/>
    </row>
    <row r="446">
      <c r="R446" s="1371"/>
      <c r="S446" s="1371"/>
      <c r="W446" s="1371"/>
      <c r="X446" s="1371"/>
      <c r="AE446" s="1371"/>
      <c r="AF446" s="1371"/>
      <c r="AV446" s="1371"/>
      <c r="AW446" s="1371"/>
      <c r="AX446" s="1371"/>
      <c r="AY446" s="1371"/>
      <c r="AZ446" s="1371"/>
      <c r="BA446" s="1371"/>
      <c r="BC446" s="1371"/>
      <c r="BE446" s="1371"/>
      <c r="BF446" s="1371"/>
      <c r="BG446" s="1371"/>
    </row>
    <row r="447">
      <c r="R447" s="1371"/>
      <c r="S447" s="1371"/>
      <c r="W447" s="1371"/>
      <c r="X447" s="1371"/>
      <c r="AE447" s="1371"/>
      <c r="AF447" s="1371"/>
      <c r="AV447" s="1371"/>
      <c r="AW447" s="1371"/>
      <c r="AX447" s="1371"/>
      <c r="AY447" s="1371"/>
      <c r="AZ447" s="1371"/>
      <c r="BA447" s="1371"/>
      <c r="BC447" s="1371"/>
      <c r="BE447" s="1371"/>
      <c r="BF447" s="1371"/>
      <c r="BG447" s="1371"/>
    </row>
    <row r="448">
      <c r="R448" s="1371"/>
      <c r="S448" s="1371"/>
      <c r="W448" s="1371"/>
      <c r="X448" s="1371"/>
      <c r="AE448" s="1371"/>
      <c r="AF448" s="1371"/>
      <c r="AV448" s="1371"/>
      <c r="AW448" s="1371"/>
      <c r="AX448" s="1371"/>
      <c r="AY448" s="1371"/>
      <c r="AZ448" s="1371"/>
      <c r="BA448" s="1371"/>
      <c r="BC448" s="1371"/>
      <c r="BE448" s="1371"/>
      <c r="BF448" s="1371"/>
      <c r="BG448" s="1371"/>
    </row>
    <row r="449">
      <c r="R449" s="1371"/>
      <c r="S449" s="1371"/>
      <c r="W449" s="1371"/>
      <c r="X449" s="1371"/>
      <c r="AE449" s="1371"/>
      <c r="AF449" s="1371"/>
      <c r="AV449" s="1371"/>
      <c r="AW449" s="1371"/>
      <c r="AX449" s="1371"/>
      <c r="AY449" s="1371"/>
      <c r="AZ449" s="1371"/>
      <c r="BA449" s="1371"/>
      <c r="BC449" s="1371"/>
      <c r="BE449" s="1371"/>
      <c r="BF449" s="1371"/>
      <c r="BG449" s="1371"/>
    </row>
    <row r="450">
      <c r="R450" s="1371"/>
      <c r="S450" s="1371"/>
      <c r="W450" s="1371"/>
      <c r="X450" s="1371"/>
      <c r="AE450" s="1371"/>
      <c r="AF450" s="1371"/>
      <c r="AV450" s="1371"/>
      <c r="AW450" s="1371"/>
      <c r="AX450" s="1371"/>
      <c r="AY450" s="1371"/>
      <c r="AZ450" s="1371"/>
      <c r="BA450" s="1371"/>
      <c r="BC450" s="1371"/>
      <c r="BE450" s="1371"/>
      <c r="BF450" s="1371"/>
      <c r="BG450" s="1371"/>
    </row>
    <row r="451">
      <c r="R451" s="1371"/>
      <c r="S451" s="1371"/>
      <c r="W451" s="1371"/>
      <c r="X451" s="1371"/>
      <c r="AE451" s="1371"/>
      <c r="AF451" s="1371"/>
      <c r="AV451" s="1371"/>
      <c r="AW451" s="1371"/>
      <c r="AX451" s="1371"/>
      <c r="AY451" s="1371"/>
      <c r="AZ451" s="1371"/>
      <c r="BA451" s="1371"/>
      <c r="BC451" s="1371"/>
      <c r="BE451" s="1371"/>
      <c r="BF451" s="1371"/>
      <c r="BG451" s="1371"/>
    </row>
    <row r="452">
      <c r="R452" s="1371"/>
      <c r="S452" s="1371"/>
      <c r="W452" s="1371"/>
      <c r="X452" s="1371"/>
      <c r="AE452" s="1371"/>
      <c r="AF452" s="1371"/>
      <c r="AV452" s="1371"/>
      <c r="AW452" s="1371"/>
      <c r="AX452" s="1371"/>
      <c r="AY452" s="1371"/>
      <c r="AZ452" s="1371"/>
      <c r="BA452" s="1371"/>
      <c r="BC452" s="1371"/>
      <c r="BE452" s="1371"/>
      <c r="BF452" s="1371"/>
      <c r="BG452" s="1371"/>
    </row>
    <row r="453">
      <c r="R453" s="1371"/>
      <c r="S453" s="1371"/>
      <c r="W453" s="1371"/>
      <c r="X453" s="1371"/>
      <c r="AE453" s="1371"/>
      <c r="AF453" s="1371"/>
      <c r="AV453" s="1371"/>
      <c r="AW453" s="1371"/>
      <c r="AX453" s="1371"/>
      <c r="AY453" s="1371"/>
      <c r="AZ453" s="1371"/>
      <c r="BA453" s="1371"/>
      <c r="BC453" s="1371"/>
      <c r="BE453" s="1371"/>
      <c r="BF453" s="1371"/>
      <c r="BG453" s="1371"/>
    </row>
    <row r="454">
      <c r="R454" s="1371"/>
      <c r="S454" s="1371"/>
      <c r="W454" s="1371"/>
      <c r="X454" s="1371"/>
      <c r="AE454" s="1371"/>
      <c r="AF454" s="1371"/>
      <c r="AV454" s="1371"/>
      <c r="AW454" s="1371"/>
      <c r="AX454" s="1371"/>
      <c r="AY454" s="1371"/>
      <c r="AZ454" s="1371"/>
      <c r="BA454" s="1371"/>
      <c r="BC454" s="1371"/>
      <c r="BE454" s="1371"/>
      <c r="BF454" s="1371"/>
      <c r="BG454" s="1371"/>
    </row>
    <row r="455">
      <c r="R455" s="1371"/>
      <c r="S455" s="1371"/>
      <c r="W455" s="1371"/>
      <c r="X455" s="1371"/>
      <c r="AE455" s="1371"/>
      <c r="AF455" s="1371"/>
      <c r="AV455" s="1371"/>
      <c r="AW455" s="1371"/>
      <c r="AX455" s="1371"/>
      <c r="AY455" s="1371"/>
      <c r="AZ455" s="1371"/>
      <c r="BA455" s="1371"/>
      <c r="BC455" s="1371"/>
      <c r="BE455" s="1371"/>
      <c r="BF455" s="1371"/>
      <c r="BG455" s="1371"/>
    </row>
    <row r="456">
      <c r="R456" s="1371"/>
      <c r="S456" s="1371"/>
      <c r="W456" s="1371"/>
      <c r="X456" s="1371"/>
      <c r="AE456" s="1371"/>
      <c r="AF456" s="1371"/>
      <c r="AV456" s="1371"/>
      <c r="AW456" s="1371"/>
      <c r="AX456" s="1371"/>
      <c r="AY456" s="1371"/>
      <c r="AZ456" s="1371"/>
      <c r="BA456" s="1371"/>
      <c r="BC456" s="1371"/>
      <c r="BE456" s="1371"/>
      <c r="BF456" s="1371"/>
      <c r="BG456" s="1371"/>
    </row>
    <row r="457">
      <c r="R457" s="1371"/>
      <c r="S457" s="1371"/>
      <c r="W457" s="1371"/>
      <c r="X457" s="1371"/>
      <c r="AE457" s="1371"/>
      <c r="AF457" s="1371"/>
      <c r="AV457" s="1371"/>
      <c r="AW457" s="1371"/>
      <c r="AX457" s="1371"/>
      <c r="AY457" s="1371"/>
      <c r="AZ457" s="1371"/>
      <c r="BA457" s="1371"/>
      <c r="BC457" s="1371"/>
      <c r="BE457" s="1371"/>
      <c r="BF457" s="1371"/>
      <c r="BG457" s="1371"/>
    </row>
    <row r="458">
      <c r="R458" s="1371"/>
      <c r="S458" s="1371"/>
      <c r="W458" s="1371"/>
      <c r="X458" s="1371"/>
      <c r="AE458" s="1371"/>
      <c r="AF458" s="1371"/>
      <c r="AV458" s="1371"/>
      <c r="AW458" s="1371"/>
      <c r="AX458" s="1371"/>
      <c r="AY458" s="1371"/>
      <c r="AZ458" s="1371"/>
      <c r="BA458" s="1371"/>
      <c r="BC458" s="1371"/>
      <c r="BE458" s="1371"/>
      <c r="BF458" s="1371"/>
      <c r="BG458" s="1371"/>
    </row>
    <row r="459">
      <c r="R459" s="1371"/>
      <c r="S459" s="1371"/>
      <c r="W459" s="1371"/>
      <c r="X459" s="1371"/>
      <c r="AE459" s="1371"/>
      <c r="AF459" s="1371"/>
      <c r="AV459" s="1371"/>
      <c r="AW459" s="1371"/>
      <c r="AX459" s="1371"/>
      <c r="AY459" s="1371"/>
      <c r="AZ459" s="1371"/>
      <c r="BA459" s="1371"/>
      <c r="BC459" s="1371"/>
      <c r="BE459" s="1371"/>
      <c r="BF459" s="1371"/>
      <c r="BG459" s="1371"/>
    </row>
    <row r="460">
      <c r="R460" s="1371"/>
      <c r="S460" s="1371"/>
      <c r="W460" s="1371"/>
      <c r="X460" s="1371"/>
      <c r="AE460" s="1371"/>
      <c r="AF460" s="1371"/>
      <c r="AV460" s="1371"/>
      <c r="AW460" s="1371"/>
      <c r="AX460" s="1371"/>
      <c r="AY460" s="1371"/>
      <c r="AZ460" s="1371"/>
      <c r="BA460" s="1371"/>
      <c r="BC460" s="1371"/>
      <c r="BE460" s="1371"/>
      <c r="BF460" s="1371"/>
      <c r="BG460" s="1371"/>
    </row>
    <row r="461">
      <c r="R461" s="1371"/>
      <c r="S461" s="1371"/>
      <c r="W461" s="1371"/>
      <c r="X461" s="1371"/>
      <c r="AE461" s="1371"/>
      <c r="AF461" s="1371"/>
      <c r="AV461" s="1371"/>
      <c r="AW461" s="1371"/>
      <c r="AX461" s="1371"/>
      <c r="AY461" s="1371"/>
      <c r="AZ461" s="1371"/>
      <c r="BA461" s="1371"/>
      <c r="BC461" s="1371"/>
      <c r="BE461" s="1371"/>
      <c r="BF461" s="1371"/>
      <c r="BG461" s="1371"/>
    </row>
    <row r="462">
      <c r="R462" s="1371"/>
      <c r="S462" s="1371"/>
      <c r="W462" s="1371"/>
      <c r="X462" s="1371"/>
      <c r="AE462" s="1371"/>
      <c r="AF462" s="1371"/>
      <c r="AV462" s="1371"/>
      <c r="AW462" s="1371"/>
      <c r="AX462" s="1371"/>
      <c r="AY462" s="1371"/>
      <c r="AZ462" s="1371"/>
      <c r="BA462" s="1371"/>
      <c r="BC462" s="1371"/>
      <c r="BE462" s="1371"/>
      <c r="BF462" s="1371"/>
      <c r="BG462" s="1371"/>
    </row>
    <row r="463">
      <c r="R463" s="1371"/>
      <c r="S463" s="1371"/>
      <c r="W463" s="1371"/>
      <c r="X463" s="1371"/>
      <c r="AE463" s="1371"/>
      <c r="AF463" s="1371"/>
      <c r="AV463" s="1371"/>
      <c r="AW463" s="1371"/>
      <c r="AX463" s="1371"/>
      <c r="AY463" s="1371"/>
      <c r="AZ463" s="1371"/>
      <c r="BA463" s="1371"/>
      <c r="BC463" s="1371"/>
      <c r="BE463" s="1371"/>
      <c r="BF463" s="1371"/>
      <c r="BG463" s="1371"/>
    </row>
    <row r="464">
      <c r="R464" s="1371"/>
      <c r="S464" s="1371"/>
      <c r="W464" s="1371"/>
      <c r="X464" s="1371"/>
      <c r="AE464" s="1371"/>
      <c r="AF464" s="1371"/>
      <c r="AV464" s="1371"/>
      <c r="AW464" s="1371"/>
      <c r="AX464" s="1371"/>
      <c r="AY464" s="1371"/>
      <c r="AZ464" s="1371"/>
      <c r="BA464" s="1371"/>
      <c r="BC464" s="1371"/>
      <c r="BE464" s="1371"/>
      <c r="BF464" s="1371"/>
      <c r="BG464" s="1371"/>
    </row>
    <row r="465">
      <c r="R465" s="1371"/>
      <c r="S465" s="1371"/>
      <c r="W465" s="1371"/>
      <c r="X465" s="1371"/>
      <c r="AE465" s="1371"/>
      <c r="AF465" s="1371"/>
      <c r="AV465" s="1371"/>
      <c r="AW465" s="1371"/>
      <c r="AX465" s="1371"/>
      <c r="AY465" s="1371"/>
      <c r="AZ465" s="1371"/>
      <c r="BA465" s="1371"/>
      <c r="BC465" s="1371"/>
      <c r="BE465" s="1371"/>
      <c r="BF465" s="1371"/>
      <c r="BG465" s="1371"/>
    </row>
    <row r="466">
      <c r="R466" s="1371"/>
      <c r="S466" s="1371"/>
      <c r="W466" s="1371"/>
      <c r="X466" s="1371"/>
      <c r="AE466" s="1371"/>
      <c r="AF466" s="1371"/>
      <c r="AV466" s="1371"/>
      <c r="AW466" s="1371"/>
      <c r="AX466" s="1371"/>
      <c r="AY466" s="1371"/>
      <c r="AZ466" s="1371"/>
      <c r="BA466" s="1371"/>
      <c r="BC466" s="1371"/>
      <c r="BE466" s="1371"/>
      <c r="BF466" s="1371"/>
      <c r="BG466" s="1371"/>
    </row>
    <row r="467">
      <c r="R467" s="1371"/>
      <c r="S467" s="1371"/>
      <c r="W467" s="1371"/>
      <c r="X467" s="1371"/>
      <c r="AE467" s="1371"/>
      <c r="AF467" s="1371"/>
      <c r="AV467" s="1371"/>
      <c r="AW467" s="1371"/>
      <c r="AX467" s="1371"/>
      <c r="AY467" s="1371"/>
      <c r="AZ467" s="1371"/>
      <c r="BA467" s="1371"/>
      <c r="BC467" s="1371"/>
      <c r="BE467" s="1371"/>
      <c r="BF467" s="1371"/>
      <c r="BG467" s="1371"/>
    </row>
    <row r="468">
      <c r="R468" s="1371"/>
      <c r="S468" s="1371"/>
      <c r="W468" s="1371"/>
      <c r="X468" s="1371"/>
      <c r="AE468" s="1371"/>
      <c r="AF468" s="1371"/>
      <c r="AV468" s="1371"/>
      <c r="AW468" s="1371"/>
      <c r="AX468" s="1371"/>
      <c r="AY468" s="1371"/>
      <c r="AZ468" s="1371"/>
      <c r="BA468" s="1371"/>
      <c r="BC468" s="1371"/>
      <c r="BE468" s="1371"/>
      <c r="BF468" s="1371"/>
      <c r="BG468" s="1371"/>
    </row>
    <row r="469">
      <c r="R469" s="1371"/>
      <c r="S469" s="1371"/>
      <c r="W469" s="1371"/>
      <c r="X469" s="1371"/>
      <c r="AE469" s="1371"/>
      <c r="AF469" s="1371"/>
      <c r="AV469" s="1371"/>
      <c r="AW469" s="1371"/>
      <c r="AX469" s="1371"/>
      <c r="AY469" s="1371"/>
      <c r="AZ469" s="1371"/>
      <c r="BA469" s="1371"/>
      <c r="BC469" s="1371"/>
      <c r="BE469" s="1371"/>
      <c r="BF469" s="1371"/>
      <c r="BG469" s="1371"/>
    </row>
    <row r="470">
      <c r="R470" s="1371"/>
      <c r="S470" s="1371"/>
      <c r="W470" s="1371"/>
      <c r="X470" s="1371"/>
      <c r="AE470" s="1371"/>
      <c r="AF470" s="1371"/>
      <c r="AV470" s="1371"/>
      <c r="AW470" s="1371"/>
      <c r="AX470" s="1371"/>
      <c r="AY470" s="1371"/>
      <c r="AZ470" s="1371"/>
      <c r="BA470" s="1371"/>
      <c r="BC470" s="1371"/>
      <c r="BE470" s="1371"/>
      <c r="BF470" s="1371"/>
      <c r="BG470" s="1371"/>
    </row>
    <row r="471">
      <c r="R471" s="1371"/>
      <c r="S471" s="1371"/>
      <c r="W471" s="1371"/>
      <c r="X471" s="1371"/>
      <c r="AE471" s="1371"/>
      <c r="AF471" s="1371"/>
      <c r="AV471" s="1371"/>
      <c r="AW471" s="1371"/>
      <c r="AX471" s="1371"/>
      <c r="AY471" s="1371"/>
      <c r="AZ471" s="1371"/>
      <c r="BA471" s="1371"/>
      <c r="BC471" s="1371"/>
      <c r="BE471" s="1371"/>
      <c r="BF471" s="1371"/>
      <c r="BG471" s="1371"/>
    </row>
    <row r="472">
      <c r="R472" s="1371"/>
      <c r="S472" s="1371"/>
      <c r="W472" s="1371"/>
      <c r="X472" s="1371"/>
      <c r="AE472" s="1371"/>
      <c r="AF472" s="1371"/>
      <c r="AV472" s="1371"/>
      <c r="AW472" s="1371"/>
      <c r="AX472" s="1371"/>
      <c r="AY472" s="1371"/>
      <c r="AZ472" s="1371"/>
      <c r="BA472" s="1371"/>
      <c r="BC472" s="1371"/>
      <c r="BE472" s="1371"/>
      <c r="BF472" s="1371"/>
      <c r="BG472" s="1371"/>
    </row>
    <row r="473">
      <c r="R473" s="1371"/>
      <c r="S473" s="1371"/>
      <c r="W473" s="1371"/>
      <c r="X473" s="1371"/>
      <c r="AE473" s="1371"/>
      <c r="AF473" s="1371"/>
      <c r="AV473" s="1371"/>
      <c r="AW473" s="1371"/>
      <c r="AX473" s="1371"/>
      <c r="AY473" s="1371"/>
      <c r="AZ473" s="1371"/>
      <c r="BA473" s="1371"/>
      <c r="BC473" s="1371"/>
      <c r="BE473" s="1371"/>
      <c r="BF473" s="1371"/>
      <c r="BG473" s="1371"/>
    </row>
    <row r="474">
      <c r="R474" s="1371"/>
      <c r="S474" s="1371"/>
      <c r="W474" s="1371"/>
      <c r="X474" s="1371"/>
      <c r="AE474" s="1371"/>
      <c r="AF474" s="1371"/>
      <c r="AV474" s="1371"/>
      <c r="AW474" s="1371"/>
      <c r="AX474" s="1371"/>
      <c r="AY474" s="1371"/>
      <c r="AZ474" s="1371"/>
      <c r="BA474" s="1371"/>
      <c r="BC474" s="1371"/>
      <c r="BE474" s="1371"/>
      <c r="BF474" s="1371"/>
      <c r="BG474" s="1371"/>
    </row>
    <row r="475">
      <c r="R475" s="1371"/>
      <c r="S475" s="1371"/>
      <c r="W475" s="1371"/>
      <c r="X475" s="1371"/>
      <c r="AE475" s="1371"/>
      <c r="AF475" s="1371"/>
      <c r="AV475" s="1371"/>
      <c r="AW475" s="1371"/>
      <c r="AX475" s="1371"/>
      <c r="AY475" s="1371"/>
      <c r="AZ475" s="1371"/>
      <c r="BA475" s="1371"/>
      <c r="BC475" s="1371"/>
      <c r="BE475" s="1371"/>
      <c r="BF475" s="1371"/>
      <c r="BG475" s="1371"/>
    </row>
    <row r="476">
      <c r="R476" s="1371"/>
      <c r="S476" s="1371"/>
      <c r="W476" s="1371"/>
      <c r="X476" s="1371"/>
      <c r="AE476" s="1371"/>
      <c r="AF476" s="1371"/>
      <c r="AV476" s="1371"/>
      <c r="AW476" s="1371"/>
      <c r="AX476" s="1371"/>
      <c r="AY476" s="1371"/>
      <c r="AZ476" s="1371"/>
      <c r="BA476" s="1371"/>
      <c r="BC476" s="1371"/>
      <c r="BE476" s="1371"/>
      <c r="BF476" s="1371"/>
      <c r="BG476" s="1371"/>
    </row>
    <row r="477">
      <c r="R477" s="1371"/>
      <c r="S477" s="1371"/>
      <c r="W477" s="1371"/>
      <c r="X477" s="1371"/>
      <c r="AE477" s="1371"/>
      <c r="AF477" s="1371"/>
      <c r="AV477" s="1371"/>
      <c r="AW477" s="1371"/>
      <c r="AX477" s="1371"/>
      <c r="AY477" s="1371"/>
      <c r="AZ477" s="1371"/>
      <c r="BA477" s="1371"/>
      <c r="BC477" s="1371"/>
      <c r="BE477" s="1371"/>
      <c r="BF477" s="1371"/>
      <c r="BG477" s="1371"/>
    </row>
    <row r="478">
      <c r="R478" s="1371"/>
      <c r="S478" s="1371"/>
      <c r="W478" s="1371"/>
      <c r="X478" s="1371"/>
      <c r="AE478" s="1371"/>
      <c r="AF478" s="1371"/>
      <c r="AV478" s="1371"/>
      <c r="AW478" s="1371"/>
      <c r="AX478" s="1371"/>
      <c r="AY478" s="1371"/>
      <c r="AZ478" s="1371"/>
      <c r="BA478" s="1371"/>
      <c r="BC478" s="1371"/>
      <c r="BE478" s="1371"/>
      <c r="BF478" s="1371"/>
      <c r="BG478" s="1371"/>
    </row>
    <row r="479">
      <c r="R479" s="1371"/>
      <c r="S479" s="1371"/>
      <c r="W479" s="1371"/>
      <c r="X479" s="1371"/>
      <c r="AE479" s="1371"/>
      <c r="AF479" s="1371"/>
      <c r="AV479" s="1371"/>
      <c r="AW479" s="1371"/>
      <c r="AX479" s="1371"/>
      <c r="AY479" s="1371"/>
      <c r="AZ479" s="1371"/>
      <c r="BA479" s="1371"/>
      <c r="BC479" s="1371"/>
      <c r="BE479" s="1371"/>
      <c r="BF479" s="1371"/>
      <c r="BG479" s="1371"/>
    </row>
    <row r="480">
      <c r="R480" s="1371"/>
      <c r="S480" s="1371"/>
      <c r="W480" s="1371"/>
      <c r="X480" s="1371"/>
      <c r="AE480" s="1371"/>
      <c r="AF480" s="1371"/>
      <c r="AV480" s="1371"/>
      <c r="AW480" s="1371"/>
      <c r="AX480" s="1371"/>
      <c r="AY480" s="1371"/>
      <c r="AZ480" s="1371"/>
      <c r="BA480" s="1371"/>
      <c r="BC480" s="1371"/>
      <c r="BE480" s="1371"/>
      <c r="BF480" s="1371"/>
      <c r="BG480" s="1371"/>
    </row>
    <row r="481">
      <c r="R481" s="1371"/>
      <c r="S481" s="1371"/>
      <c r="W481" s="1371"/>
      <c r="X481" s="1371"/>
      <c r="AE481" s="1371"/>
      <c r="AF481" s="1371"/>
      <c r="AV481" s="1371"/>
      <c r="AW481" s="1371"/>
      <c r="AX481" s="1371"/>
      <c r="AY481" s="1371"/>
      <c r="AZ481" s="1371"/>
      <c r="BA481" s="1371"/>
      <c r="BC481" s="1371"/>
      <c r="BE481" s="1371"/>
      <c r="BF481" s="1371"/>
      <c r="BG481" s="1371"/>
    </row>
    <row r="482">
      <c r="R482" s="1371"/>
      <c r="S482" s="1371"/>
      <c r="W482" s="1371"/>
      <c r="X482" s="1371"/>
      <c r="AE482" s="1371"/>
      <c r="AF482" s="1371"/>
      <c r="AV482" s="1371"/>
      <c r="AW482" s="1371"/>
      <c r="AX482" s="1371"/>
      <c r="AY482" s="1371"/>
      <c r="AZ482" s="1371"/>
      <c r="BA482" s="1371"/>
      <c r="BC482" s="1371"/>
      <c r="BE482" s="1371"/>
      <c r="BF482" s="1371"/>
      <c r="BG482" s="1371"/>
    </row>
    <row r="483">
      <c r="R483" s="1371"/>
      <c r="S483" s="1371"/>
      <c r="W483" s="1371"/>
      <c r="X483" s="1371"/>
      <c r="AE483" s="1371"/>
      <c r="AF483" s="1371"/>
      <c r="AV483" s="1371"/>
      <c r="AW483" s="1371"/>
      <c r="AX483" s="1371"/>
      <c r="AY483" s="1371"/>
      <c r="AZ483" s="1371"/>
      <c r="BA483" s="1371"/>
      <c r="BC483" s="1371"/>
      <c r="BE483" s="1371"/>
      <c r="BF483" s="1371"/>
      <c r="BG483" s="1371"/>
    </row>
    <row r="484">
      <c r="R484" s="1371"/>
      <c r="S484" s="1371"/>
      <c r="W484" s="1371"/>
      <c r="X484" s="1371"/>
      <c r="AE484" s="1371"/>
      <c r="AF484" s="1371"/>
      <c r="AV484" s="1371"/>
      <c r="AW484" s="1371"/>
      <c r="AX484" s="1371"/>
      <c r="AY484" s="1371"/>
      <c r="AZ484" s="1371"/>
      <c r="BA484" s="1371"/>
      <c r="BC484" s="1371"/>
      <c r="BE484" s="1371"/>
      <c r="BF484" s="1371"/>
      <c r="BG484" s="1371"/>
    </row>
    <row r="485">
      <c r="R485" s="1371"/>
      <c r="S485" s="1371"/>
      <c r="W485" s="1371"/>
      <c r="X485" s="1371"/>
      <c r="AE485" s="1371"/>
      <c r="AF485" s="1371"/>
      <c r="AV485" s="1371"/>
      <c r="AW485" s="1371"/>
      <c r="AX485" s="1371"/>
      <c r="AY485" s="1371"/>
      <c r="AZ485" s="1371"/>
      <c r="BA485" s="1371"/>
      <c r="BC485" s="1371"/>
      <c r="BE485" s="1371"/>
      <c r="BF485" s="1371"/>
      <c r="BG485" s="1371"/>
    </row>
    <row r="486">
      <c r="R486" s="1371"/>
      <c r="S486" s="1371"/>
      <c r="W486" s="1371"/>
      <c r="X486" s="1371"/>
      <c r="AE486" s="1371"/>
      <c r="AF486" s="1371"/>
      <c r="AV486" s="1371"/>
      <c r="AW486" s="1371"/>
      <c r="AX486" s="1371"/>
      <c r="AY486" s="1371"/>
      <c r="AZ486" s="1371"/>
      <c r="BA486" s="1371"/>
      <c r="BC486" s="1371"/>
      <c r="BE486" s="1371"/>
      <c r="BF486" s="1371"/>
      <c r="BG486" s="1371"/>
    </row>
    <row r="487">
      <c r="R487" s="1371"/>
      <c r="S487" s="1371"/>
      <c r="W487" s="1371"/>
      <c r="X487" s="1371"/>
      <c r="AE487" s="1371"/>
      <c r="AF487" s="1371"/>
      <c r="AV487" s="1371"/>
      <c r="AW487" s="1371"/>
      <c r="AX487" s="1371"/>
      <c r="AY487" s="1371"/>
      <c r="AZ487" s="1371"/>
      <c r="BA487" s="1371"/>
      <c r="BC487" s="1371"/>
      <c r="BE487" s="1371"/>
      <c r="BF487" s="1371"/>
      <c r="BG487" s="1371"/>
    </row>
    <row r="488">
      <c r="R488" s="1371"/>
      <c r="S488" s="1371"/>
      <c r="W488" s="1371"/>
      <c r="X488" s="1371"/>
      <c r="AE488" s="1371"/>
      <c r="AF488" s="1371"/>
      <c r="AV488" s="1371"/>
      <c r="AW488" s="1371"/>
      <c r="AX488" s="1371"/>
      <c r="AY488" s="1371"/>
      <c r="AZ488" s="1371"/>
      <c r="BA488" s="1371"/>
      <c r="BC488" s="1371"/>
      <c r="BE488" s="1371"/>
      <c r="BF488" s="1371"/>
      <c r="BG488" s="1371"/>
    </row>
    <row r="489">
      <c r="R489" s="1371"/>
      <c r="S489" s="1371"/>
      <c r="W489" s="1371"/>
      <c r="X489" s="1371"/>
      <c r="AE489" s="1371"/>
      <c r="AF489" s="1371"/>
      <c r="AV489" s="1371"/>
      <c r="AW489" s="1371"/>
      <c r="AX489" s="1371"/>
      <c r="AY489" s="1371"/>
      <c r="AZ489" s="1371"/>
      <c r="BA489" s="1371"/>
      <c r="BC489" s="1371"/>
      <c r="BE489" s="1371"/>
      <c r="BF489" s="1371"/>
      <c r="BG489" s="1371"/>
    </row>
    <row r="490">
      <c r="R490" s="1371"/>
      <c r="S490" s="1371"/>
      <c r="W490" s="1371"/>
      <c r="X490" s="1371"/>
      <c r="AE490" s="1371"/>
      <c r="AF490" s="1371"/>
      <c r="AV490" s="1371"/>
      <c r="AW490" s="1371"/>
      <c r="AX490" s="1371"/>
      <c r="AY490" s="1371"/>
      <c r="AZ490" s="1371"/>
      <c r="BA490" s="1371"/>
      <c r="BC490" s="1371"/>
      <c r="BE490" s="1371"/>
      <c r="BF490" s="1371"/>
      <c r="BG490" s="1371"/>
    </row>
    <row r="491">
      <c r="R491" s="1371"/>
      <c r="S491" s="1371"/>
      <c r="W491" s="1371"/>
      <c r="X491" s="1371"/>
      <c r="AE491" s="1371"/>
      <c r="AF491" s="1371"/>
      <c r="AV491" s="1371"/>
      <c r="AW491" s="1371"/>
      <c r="AX491" s="1371"/>
      <c r="AY491" s="1371"/>
      <c r="AZ491" s="1371"/>
      <c r="BA491" s="1371"/>
      <c r="BC491" s="1371"/>
      <c r="BE491" s="1371"/>
      <c r="BF491" s="1371"/>
      <c r="BG491" s="1371"/>
    </row>
    <row r="492">
      <c r="R492" s="1371"/>
      <c r="S492" s="1371"/>
      <c r="W492" s="1371"/>
      <c r="X492" s="1371"/>
      <c r="AE492" s="1371"/>
      <c r="AF492" s="1371"/>
      <c r="AV492" s="1371"/>
      <c r="AW492" s="1371"/>
      <c r="AX492" s="1371"/>
      <c r="AY492" s="1371"/>
      <c r="AZ492" s="1371"/>
      <c r="BA492" s="1371"/>
      <c r="BC492" s="1371"/>
      <c r="BE492" s="1371"/>
      <c r="BF492" s="1371"/>
      <c r="BG492" s="1371"/>
    </row>
    <row r="493">
      <c r="R493" s="1371"/>
      <c r="S493" s="1371"/>
      <c r="W493" s="1371"/>
      <c r="X493" s="1371"/>
      <c r="AE493" s="1371"/>
      <c r="AF493" s="1371"/>
      <c r="AV493" s="1371"/>
      <c r="AW493" s="1371"/>
      <c r="AX493" s="1371"/>
      <c r="AY493" s="1371"/>
      <c r="AZ493" s="1371"/>
      <c r="BA493" s="1371"/>
      <c r="BC493" s="1371"/>
      <c r="BE493" s="1371"/>
      <c r="BF493" s="1371"/>
      <c r="BG493" s="1371"/>
    </row>
    <row r="494">
      <c r="R494" s="1371"/>
      <c r="S494" s="1371"/>
      <c r="W494" s="1371"/>
      <c r="X494" s="1371"/>
      <c r="AE494" s="1371"/>
      <c r="AF494" s="1371"/>
      <c r="AV494" s="1371"/>
      <c r="AW494" s="1371"/>
      <c r="AX494" s="1371"/>
      <c r="AY494" s="1371"/>
      <c r="AZ494" s="1371"/>
      <c r="BA494" s="1371"/>
      <c r="BC494" s="1371"/>
      <c r="BE494" s="1371"/>
      <c r="BF494" s="1371"/>
      <c r="BG494" s="1371"/>
    </row>
    <row r="495">
      <c r="R495" s="1371"/>
      <c r="S495" s="1371"/>
      <c r="W495" s="1371"/>
      <c r="X495" s="1371"/>
      <c r="AE495" s="1371"/>
      <c r="AF495" s="1371"/>
      <c r="AV495" s="1371"/>
      <c r="AW495" s="1371"/>
      <c r="AX495" s="1371"/>
      <c r="AY495" s="1371"/>
      <c r="AZ495" s="1371"/>
      <c r="BA495" s="1371"/>
      <c r="BC495" s="1371"/>
      <c r="BE495" s="1371"/>
      <c r="BF495" s="1371"/>
      <c r="BG495" s="1371"/>
    </row>
    <row r="496">
      <c r="R496" s="1371"/>
      <c r="S496" s="1371"/>
      <c r="W496" s="1371"/>
      <c r="X496" s="1371"/>
      <c r="AE496" s="1371"/>
      <c r="AF496" s="1371"/>
      <c r="AV496" s="1371"/>
      <c r="AW496" s="1371"/>
      <c r="AX496" s="1371"/>
      <c r="AY496" s="1371"/>
      <c r="AZ496" s="1371"/>
      <c r="BA496" s="1371"/>
      <c r="BC496" s="1371"/>
      <c r="BE496" s="1371"/>
      <c r="BF496" s="1371"/>
      <c r="BG496" s="1371"/>
    </row>
    <row r="497">
      <c r="R497" s="1371"/>
      <c r="S497" s="1371"/>
      <c r="W497" s="1371"/>
      <c r="X497" s="1371"/>
      <c r="AE497" s="1371"/>
      <c r="AF497" s="1371"/>
      <c r="AV497" s="1371"/>
      <c r="AW497" s="1371"/>
      <c r="AX497" s="1371"/>
      <c r="AY497" s="1371"/>
      <c r="AZ497" s="1371"/>
      <c r="BA497" s="1371"/>
      <c r="BC497" s="1371"/>
      <c r="BE497" s="1371"/>
      <c r="BF497" s="1371"/>
      <c r="BG497" s="1371"/>
    </row>
    <row r="498">
      <c r="R498" s="1371"/>
      <c r="S498" s="1371"/>
      <c r="W498" s="1371"/>
      <c r="X498" s="1371"/>
      <c r="AE498" s="1371"/>
      <c r="AF498" s="1371"/>
      <c r="AV498" s="1371"/>
      <c r="AW498" s="1371"/>
      <c r="AX498" s="1371"/>
      <c r="AY498" s="1371"/>
      <c r="AZ498" s="1371"/>
      <c r="BA498" s="1371"/>
      <c r="BC498" s="1371"/>
      <c r="BE498" s="1371"/>
      <c r="BF498" s="1371"/>
      <c r="BG498" s="1371"/>
    </row>
    <row r="499">
      <c r="R499" s="1371"/>
      <c r="S499" s="1371"/>
      <c r="W499" s="1371"/>
      <c r="X499" s="1371"/>
      <c r="AE499" s="1371"/>
      <c r="AF499" s="1371"/>
      <c r="AV499" s="1371"/>
      <c r="AW499" s="1371"/>
      <c r="AX499" s="1371"/>
      <c r="AY499" s="1371"/>
      <c r="AZ499" s="1371"/>
      <c r="BA499" s="1371"/>
      <c r="BC499" s="1371"/>
      <c r="BE499" s="1371"/>
      <c r="BF499" s="1371"/>
      <c r="BG499" s="1371"/>
    </row>
    <row r="500">
      <c r="R500" s="1371"/>
      <c r="S500" s="1371"/>
      <c r="W500" s="1371"/>
      <c r="X500" s="1371"/>
      <c r="AE500" s="1371"/>
      <c r="AF500" s="1371"/>
      <c r="AV500" s="1371"/>
      <c r="AW500" s="1371"/>
      <c r="AX500" s="1371"/>
      <c r="AY500" s="1371"/>
      <c r="AZ500" s="1371"/>
      <c r="BA500" s="1371"/>
      <c r="BC500" s="1371"/>
      <c r="BE500" s="1371"/>
      <c r="BF500" s="1371"/>
      <c r="BG500" s="1371"/>
    </row>
    <row r="501">
      <c r="R501" s="1371"/>
      <c r="S501" s="1371"/>
      <c r="W501" s="1371"/>
      <c r="X501" s="1371"/>
      <c r="AE501" s="1371"/>
      <c r="AF501" s="1371"/>
      <c r="AV501" s="1371"/>
      <c r="AW501" s="1371"/>
      <c r="AX501" s="1371"/>
      <c r="AY501" s="1371"/>
      <c r="AZ501" s="1371"/>
      <c r="BA501" s="1371"/>
      <c r="BC501" s="1371"/>
      <c r="BE501" s="1371"/>
      <c r="BF501" s="1371"/>
      <c r="BG501" s="1371"/>
    </row>
    <row r="502">
      <c r="R502" s="1371"/>
      <c r="S502" s="1371"/>
      <c r="W502" s="1371"/>
      <c r="X502" s="1371"/>
      <c r="AE502" s="1371"/>
      <c r="AF502" s="1371"/>
      <c r="AV502" s="1371"/>
      <c r="AW502" s="1371"/>
      <c r="AX502" s="1371"/>
      <c r="AY502" s="1371"/>
      <c r="AZ502" s="1371"/>
      <c r="BA502" s="1371"/>
      <c r="BC502" s="1371"/>
      <c r="BE502" s="1371"/>
      <c r="BF502" s="1371"/>
      <c r="BG502" s="1371"/>
    </row>
  </sheetData>
  <mergeCells count="6">
    <mergeCell ref="I1:K1"/>
    <mergeCell ref="Y2:AD2"/>
    <mergeCell ref="AG2:AI2"/>
    <mergeCell ref="AU2:BA2"/>
    <mergeCell ref="AJ2:AS2"/>
    <mergeCell ref="P2:S2"/>
  </mergeCells>
  <pageMargins left="0.7" right="0.7" top="0.75" bottom="0.75" header="0.3" footer="0.3"/>
  <pageSetup orientation="portrait"/>
  <drawing r:id="rId1"/>
  <legacyDrawing r:id="rIdvml"/>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zoomScale="94" workbookViewId="0">
      <selection activeCell="D8" sqref="D8"/>
    </sheetView>
  </sheetViews>
  <sheetFormatPr defaultRowHeight="15.0" baseColWidth="10"/>
  <cols>
    <col min="1" max="1" width="23.1796875" hidden="0" customWidth="1"/>
  </cols>
  <sheetData>
    <row r="1">
      <c r="A1" s="1380" t="s">
        <v>730</v>
      </c>
      <c r="B1" s="1380"/>
      <c r="C1" s="1380"/>
      <c r="D1" s="1380"/>
    </row>
    <row r="2">
      <c r="A2" t="s">
        <v>731</v>
      </c>
      <c r="B2" s="188" t="n">
        <v>2021</v>
      </c>
      <c r="C2" s="188" t="n">
        <v>2021</v>
      </c>
      <c r="D2" s="188" t="n">
        <v>2021</v>
      </c>
      <c r="E2" s="188" t="n">
        <v>2022</v>
      </c>
      <c r="F2" s="188" t="n">
        <v>2022</v>
      </c>
      <c r="G2" s="188" t="n">
        <v>2022</v>
      </c>
      <c r="H2" s="188" t="n">
        <v>2022</v>
      </c>
      <c r="I2" s="188" t="n">
        <v>2023</v>
      </c>
      <c r="J2" s="188" t="n">
        <v>2023</v>
      </c>
      <c r="K2" s="188" t="n">
        <v>2023</v>
      </c>
      <c r="L2" s="188" t="n">
        <v>2023</v>
      </c>
      <c r="M2" s="188" t="n">
        <v>2024</v>
      </c>
      <c r="N2" s="188" t="n">
        <v>2024</v>
      </c>
      <c r="O2" s="188" t="n">
        <v>2024</v>
      </c>
      <c r="P2" s="188" t="n">
        <v>2024</v>
      </c>
      <c r="Q2" s="188" t="n">
        <v>2025</v>
      </c>
      <c r="R2" s="188" t="n">
        <v>2025</v>
      </c>
      <c r="S2" s="188" t="n">
        <v>2025</v>
      </c>
      <c r="T2" s="188" t="n">
        <v>2025</v>
      </c>
      <c r="U2" s="188" t="n">
        <v>2026</v>
      </c>
    </row>
    <row r="3">
      <c r="A3" s="1095" t="s">
        <v>732</v>
      </c>
      <c r="B3" s="1381" t="s">
        <v>733</v>
      </c>
      <c r="C3" s="1381" t="s">
        <v>734</v>
      </c>
      <c r="D3" s="1381" t="s">
        <v>735</v>
      </c>
      <c r="E3" s="1381" t="s">
        <v>736</v>
      </c>
      <c r="F3" s="1381" t="s">
        <v>737</v>
      </c>
      <c r="G3" s="1381" t="s">
        <v>738</v>
      </c>
      <c r="H3" s="1381" t="s">
        <v>739</v>
      </c>
      <c r="I3" s="1381" t="s">
        <v>740</v>
      </c>
      <c r="J3" s="1381" t="s">
        <v>741</v>
      </c>
      <c r="K3" s="1381" t="s">
        <v>742</v>
      </c>
      <c r="L3" s="1381" t="s">
        <v>743</v>
      </c>
      <c r="M3" s="1381" t="s">
        <v>744</v>
      </c>
      <c r="N3" s="1381" t="s">
        <v>745</v>
      </c>
      <c r="O3" s="1381" t="s">
        <v>746</v>
      </c>
      <c r="P3" s="1381" t="s">
        <v>747</v>
      </c>
      <c r="Q3" s="1381" t="s">
        <v>748</v>
      </c>
      <c r="R3" s="1381" t="s">
        <v>749</v>
      </c>
      <c r="S3" s="1381" t="s">
        <v>750</v>
      </c>
      <c r="T3" s="1381" t="s">
        <v>751</v>
      </c>
      <c r="U3" s="1381" t="s">
        <v>752</v>
      </c>
    </row>
    <row r="4">
      <c r="A4" s="1095" t="s">
        <v>753</v>
      </c>
      <c r="B4" s="1381"/>
      <c r="C4" s="1381"/>
      <c r="D4" s="1381" t="n">
        <v>0</v>
      </c>
      <c r="E4" s="1381" t="n">
        <v>0</v>
      </c>
      <c r="F4" s="1381" t="n">
        <v>0.5</v>
      </c>
      <c r="G4" s="1381" t="n">
        <v>0.5</v>
      </c>
      <c r="H4" s="1381" t="n">
        <v>0</v>
      </c>
      <c r="I4" s="1381" t="n">
        <v>0</v>
      </c>
      <c r="J4" s="1381" t="n">
        <v>0</v>
      </c>
      <c r="K4" s="1381" t="n">
        <v>0</v>
      </c>
      <c r="L4" s="1381" t="n">
        <v>0</v>
      </c>
      <c r="M4" s="1381" t="n">
        <v>0</v>
      </c>
      <c r="N4" s="1381" t="n">
        <v>0</v>
      </c>
      <c r="O4" s="1381" t="n">
        <v>0</v>
      </c>
      <c r="P4" s="1381" t="n">
        <v>0</v>
      </c>
      <c r="Q4" s="1381" t="n">
        <v>0</v>
      </c>
      <c r="R4" s="1381" t="n">
        <v>0</v>
      </c>
      <c r="S4" s="1381" t="n">
        <v>0</v>
      </c>
      <c r="T4" s="1381" t="n">
        <v>0</v>
      </c>
      <c r="U4" s="1381" t="n">
        <v>0</v>
      </c>
    </row>
    <row r="5">
      <c r="A5" s="1095" t="s">
        <v>754</v>
      </c>
      <c r="B5" s="1381" t="n">
        <v>0.04</v>
      </c>
      <c r="C5" s="1381" t="n">
        <v>0.48</v>
      </c>
      <c r="D5" s="1381" t="n">
        <v>0.48</v>
      </c>
      <c r="E5" s="1381" t="n">
        <v>0</v>
      </c>
      <c r="F5" s="1381" t="n">
        <v>0</v>
      </c>
      <c r="G5" s="1381" t="n">
        <v>0</v>
      </c>
      <c r="H5" s="1381" t="n">
        <v>0</v>
      </c>
      <c r="I5" s="1381" t="n">
        <v>0</v>
      </c>
      <c r="J5" s="1381" t="n">
        <v>0</v>
      </c>
      <c r="K5" s="1381" t="n">
        <v>0</v>
      </c>
      <c r="L5" s="1381" t="n">
        <v>0</v>
      </c>
      <c r="M5" s="1381" t="n">
        <v>0</v>
      </c>
      <c r="N5" s="1381" t="n">
        <v>0</v>
      </c>
      <c r="O5" s="1381" t="n">
        <v>0</v>
      </c>
      <c r="P5" s="1381" t="n">
        <v>0</v>
      </c>
      <c r="Q5" s="1381" t="n">
        <v>0</v>
      </c>
      <c r="R5" s="1381" t="n">
        <v>0</v>
      </c>
      <c r="S5" s="1381" t="n">
        <v>0</v>
      </c>
      <c r="T5" s="1381" t="n">
        <v>0</v>
      </c>
      <c r="U5" s="1381" t="n">
        <v>0</v>
      </c>
    </row>
    <row r="6">
      <c r="A6" s="1095" t="s">
        <v>755</v>
      </c>
      <c r="B6" s="1381" t="n">
        <f>B8</f>
        <v>0</v>
      </c>
      <c r="C6" s="1381" t="n">
        <f>C8</f>
        <v>0.43</v>
      </c>
      <c r="D6" s="1381" t="n">
        <f t="shared" ref="D6:U6" si="0">D8</f>
        <v>0.56999999999999995</v>
      </c>
      <c r="E6" s="1381" t="n">
        <f t="shared" si="0"/>
        <v>0.25</v>
      </c>
      <c r="F6" s="1381" t="n">
        <f t="shared" si="0"/>
        <v>0.25</v>
      </c>
      <c r="G6" s="1381" t="n">
        <f t="shared" si="0"/>
        <v>0.25</v>
      </c>
      <c r="H6" s="1381" t="n">
        <f t="shared" si="0"/>
        <v>0.25</v>
      </c>
      <c r="I6" s="1381" t="n">
        <f t="shared" si="0"/>
        <v>0.25</v>
      </c>
      <c r="J6" s="1381" t="n">
        <f t="shared" si="0"/>
        <v>0.25</v>
      </c>
      <c r="K6" s="1381" t="n">
        <f t="shared" si="0"/>
        <v>0.25</v>
      </c>
      <c r="L6" s="1381" t="n">
        <f t="shared" si="0"/>
        <v>0.25</v>
      </c>
      <c r="M6" s="1381" t="n">
        <f t="shared" si="0"/>
        <v>0.25</v>
      </c>
      <c r="N6" s="1381" t="n">
        <f t="shared" si="0"/>
        <v>0.25</v>
      </c>
      <c r="O6" s="1381" t="n">
        <f t="shared" si="0"/>
        <v>0.25</v>
      </c>
      <c r="P6" s="1381" t="n">
        <f t="shared" si="0"/>
        <v>0.25</v>
      </c>
      <c r="Q6" s="1381" t="n">
        <f t="shared" si="0"/>
        <v>0.25</v>
      </c>
      <c r="R6" s="1381" t="n">
        <f t="shared" si="0"/>
        <v>0.25</v>
      </c>
      <c r="S6" s="1381" t="n">
        <f t="shared" si="0"/>
        <v>0.25</v>
      </c>
      <c r="T6" s="1381" t="n">
        <f t="shared" si="0"/>
        <v>0.25</v>
      </c>
      <c r="U6" s="1381" t="n">
        <f t="shared" si="0"/>
        <v>0.25</v>
      </c>
    </row>
    <row r="7">
      <c r="A7" s="1095" t="s">
        <v>756</v>
      </c>
      <c r="B7" s="1381" t="n">
        <v>0</v>
      </c>
      <c r="C7" s="1381" t="n">
        <v>0</v>
      </c>
      <c r="D7" s="1381" t="n">
        <v>1</v>
      </c>
      <c r="E7" s="1381" t="n">
        <v>0.25</v>
      </c>
      <c r="F7" s="1381" t="n">
        <v>0.25</v>
      </c>
      <c r="G7" s="1381" t="n">
        <v>0.25</v>
      </c>
      <c r="H7" s="1381" t="n">
        <v>0.25</v>
      </c>
      <c r="I7" s="1381" t="n">
        <v>0.25</v>
      </c>
      <c r="J7" s="1381" t="n">
        <v>0.25</v>
      </c>
      <c r="K7" s="1381" t="n">
        <v>0.25</v>
      </c>
      <c r="L7" s="1381" t="n">
        <v>0.25</v>
      </c>
      <c r="M7" s="1381" t="n">
        <v>0.25</v>
      </c>
      <c r="N7" s="1381" t="n">
        <v>0.25</v>
      </c>
      <c r="O7" s="1381" t="n">
        <v>0.25</v>
      </c>
      <c r="P7" s="1381" t="n">
        <v>0.25</v>
      </c>
      <c r="Q7" s="1381" t="n">
        <v>0.25</v>
      </c>
      <c r="R7" s="1381" t="n">
        <v>0.25</v>
      </c>
      <c r="S7" s="1381" t="n">
        <v>0.25</v>
      </c>
      <c r="T7" s="1381" t="n">
        <v>0.25</v>
      </c>
      <c r="U7" s="1381" t="n">
        <v>0.25</v>
      </c>
    </row>
    <row r="8">
      <c r="A8" s="1095" t="s">
        <v>757</v>
      </c>
      <c r="B8" s="1381" t="n">
        <v>0</v>
      </c>
      <c r="C8" s="1381" t="n">
        <v>0.43</v>
      </c>
      <c r="D8" s="1381" t="n">
        <v>0.56999999999999995</v>
      </c>
      <c r="E8" s="1381" t="n">
        <v>0.25</v>
      </c>
      <c r="F8" s="1381" t="n">
        <v>0.25</v>
      </c>
      <c r="G8" s="1381" t="n">
        <v>0.25</v>
      </c>
      <c r="H8" s="1381" t="n">
        <v>0.25</v>
      </c>
      <c r="I8" s="1381" t="n">
        <v>0.25</v>
      </c>
      <c r="J8" s="1381" t="n">
        <v>0.25</v>
      </c>
      <c r="K8" s="1381" t="n">
        <v>0.25</v>
      </c>
      <c r="L8" s="1381" t="n">
        <v>0.25</v>
      </c>
      <c r="M8" s="1381" t="n">
        <v>0.25</v>
      </c>
      <c r="N8" s="1381" t="n">
        <v>0.25</v>
      </c>
      <c r="O8" s="1381" t="n">
        <v>0.25</v>
      </c>
      <c r="P8" s="1381" t="n">
        <v>0.25</v>
      </c>
      <c r="Q8" s="1381" t="n">
        <v>0.25</v>
      </c>
      <c r="R8" s="1381" t="n">
        <v>0.25</v>
      </c>
      <c r="S8" s="1381" t="n">
        <v>0.25</v>
      </c>
      <c r="T8" s="1381" t="n">
        <v>0.25</v>
      </c>
      <c r="U8" s="1381" t="n">
        <v>0.25</v>
      </c>
    </row>
    <row r="9" ht="27" customHeight="1">
      <c r="A9" s="1095" t="s">
        <v>758</v>
      </c>
      <c r="B9" s="1381" t="n">
        <v>0</v>
      </c>
      <c r="C9" s="1381" t="n">
        <f>0.18</f>
        <v>0.18</v>
      </c>
      <c r="D9" s="1381" t="n">
        <f>1-C9</f>
        <v>0.82000000000000006</v>
      </c>
      <c r="E9" s="1381" t="n">
        <v>0.25</v>
      </c>
      <c r="F9" s="1381" t="n">
        <v>0.25</v>
      </c>
      <c r="G9" s="1381" t="n">
        <v>0.25</v>
      </c>
      <c r="H9" s="1381" t="n">
        <v>0.25</v>
      </c>
      <c r="I9" s="1381" t="n">
        <v>0.25</v>
      </c>
      <c r="J9" s="1381" t="n">
        <v>0.25</v>
      </c>
      <c r="K9" s="1381" t="n">
        <v>0.25</v>
      </c>
      <c r="L9" s="1381" t="n">
        <v>0.25</v>
      </c>
      <c r="M9" s="1381" t="n">
        <v>0.25</v>
      </c>
      <c r="N9" s="1381" t="n">
        <v>0.25</v>
      </c>
      <c r="O9" s="1381" t="n">
        <v>0.25</v>
      </c>
      <c r="P9" s="1381" t="n">
        <v>0.25</v>
      </c>
      <c r="Q9" s="1381" t="n">
        <v>0.25</v>
      </c>
      <c r="R9" s="1381" t="n">
        <v>0.25</v>
      </c>
      <c r="S9" s="1381" t="n">
        <v>0.25</v>
      </c>
      <c r="T9" s="1381" t="n">
        <v>0.25</v>
      </c>
      <c r="U9" s="1381" t="n">
        <v>0.25</v>
      </c>
    </row>
    <row r="10">
      <c r="A10" s="1095" t="s">
        <v>759</v>
      </c>
      <c r="B10" s="1381" t="n">
        <v>0</v>
      </c>
      <c r="C10" s="1381" t="n">
        <v>0.5</v>
      </c>
      <c r="D10" s="1381" t="n">
        <v>0.5</v>
      </c>
      <c r="E10" s="1381" t="n">
        <v>0.25</v>
      </c>
      <c r="F10" s="1381" t="n">
        <v>0.25</v>
      </c>
      <c r="G10" s="1381" t="n">
        <v>0.25</v>
      </c>
      <c r="H10" s="1381" t="n">
        <v>0.25</v>
      </c>
      <c r="I10" s="1381" t="n">
        <v>0.25</v>
      </c>
      <c r="J10" s="1381" t="n">
        <v>0.25</v>
      </c>
      <c r="K10" s="1381" t="n">
        <v>0.25</v>
      </c>
      <c r="L10" s="1381" t="n">
        <v>0.25</v>
      </c>
      <c r="M10" s="1381" t="n">
        <v>0.25</v>
      </c>
      <c r="N10" s="1381" t="n">
        <v>0.25</v>
      </c>
      <c r="O10" s="1381" t="n">
        <v>0.25</v>
      </c>
      <c r="P10" s="1381" t="n">
        <v>0.25</v>
      </c>
      <c r="Q10" s="1381" t="n">
        <v>0.25</v>
      </c>
      <c r="R10" s="1381" t="n">
        <v>0.25</v>
      </c>
      <c r="S10" s="1381" t="n">
        <v>0.25</v>
      </c>
      <c r="T10" s="1381" t="n">
        <v>0.25</v>
      </c>
      <c r="U10" s="1381" t="n">
        <v>0.25</v>
      </c>
    </row>
    <row r="11">
      <c r="A11" s="1095" t="s">
        <v>760</v>
      </c>
      <c r="B11" s="1381" t="n">
        <v>0</v>
      </c>
      <c r="C11" s="1381" t="n">
        <v>0.5</v>
      </c>
      <c r="D11" s="1381" t="n">
        <v>0.5</v>
      </c>
      <c r="E11" s="1381" t="n">
        <v>0.25</v>
      </c>
      <c r="F11" s="1381" t="n">
        <v>0.25</v>
      </c>
      <c r="G11" s="1381" t="n">
        <v>0.25</v>
      </c>
      <c r="H11" s="1381" t="n">
        <v>0.25</v>
      </c>
      <c r="I11" s="1381" t="n">
        <v>0.25</v>
      </c>
      <c r="J11" s="1381" t="n">
        <v>0.25</v>
      </c>
      <c r="K11" s="1381" t="n">
        <v>0.25</v>
      </c>
      <c r="L11" s="1381" t="n">
        <v>0.25</v>
      </c>
      <c r="M11" s="1381" t="n">
        <v>0.25</v>
      </c>
      <c r="N11" s="1381" t="n">
        <v>0.25</v>
      </c>
      <c r="O11" s="1381" t="n">
        <v>0.25</v>
      </c>
      <c r="P11" s="1381" t="n">
        <v>0.25</v>
      </c>
      <c r="Q11" s="1381" t="n">
        <v>0.25</v>
      </c>
      <c r="R11" s="1381" t="n">
        <v>0.25</v>
      </c>
      <c r="S11" s="1381" t="n">
        <v>0.25</v>
      </c>
      <c r="T11" s="1381" t="n">
        <v>0.25</v>
      </c>
      <c r="U11" s="1381" t="n">
        <v>0.25</v>
      </c>
    </row>
    <row r="12" ht="14.25" customHeight="1">
      <c r="A12" s="1095" t="s">
        <v>761</v>
      </c>
      <c r="B12" s="1381" t="n">
        <v>1</v>
      </c>
      <c r="C12" s="1381"/>
      <c r="D12" s="1381"/>
      <c r="E12" s="1381"/>
      <c r="F12" s="1381"/>
      <c r="G12" s="1381"/>
      <c r="H12" s="1381"/>
      <c r="I12" s="1381"/>
      <c r="J12" s="1381"/>
      <c r="K12" s="1381"/>
      <c r="L12" s="1381"/>
      <c r="M12" s="1381"/>
      <c r="N12" s="1381"/>
      <c r="O12" s="1381"/>
      <c r="P12" s="1381"/>
      <c r="Q12" s="1381"/>
      <c r="R12" s="1381"/>
      <c r="S12" s="1381"/>
      <c r="T12" s="1381"/>
      <c r="U12" s="1381"/>
    </row>
    <row r="13">
      <c r="A13" s="1095" t="s">
        <v>762</v>
      </c>
      <c r="B13" s="1381" t="n">
        <v>0</v>
      </c>
      <c r="C13" s="1381" t="n">
        <v>0.4</v>
      </c>
      <c r="D13" s="1381" t="n">
        <v>0.6</v>
      </c>
      <c r="E13" s="1381" t="n">
        <v>0.4</v>
      </c>
      <c r="F13" s="1381" t="n">
        <v>0.3</v>
      </c>
      <c r="G13" s="1381" t="n">
        <v>0.2</v>
      </c>
      <c r="H13" s="1381" t="n">
        <v>0.1</v>
      </c>
      <c r="I13" s="1381" t="n">
        <v>0.25</v>
      </c>
      <c r="J13" s="1381" t="n">
        <v>0.25</v>
      </c>
      <c r="K13" s="1381" t="n">
        <v>0.25</v>
      </c>
      <c r="L13" s="1381" t="n">
        <v>0.25</v>
      </c>
      <c r="M13" s="1381" t="n">
        <v>0.25</v>
      </c>
      <c r="N13" s="1381" t="n">
        <v>0.25</v>
      </c>
      <c r="O13" s="1381" t="n">
        <v>0.25</v>
      </c>
      <c r="P13" s="1381" t="n">
        <v>0.25</v>
      </c>
      <c r="Q13" s="1381" t="n">
        <v>0.25</v>
      </c>
      <c r="R13" s="1381" t="n">
        <v>0.25</v>
      </c>
      <c r="S13" s="1381" t="n">
        <v>0.25</v>
      </c>
      <c r="T13" s="1381" t="n">
        <v>0.25</v>
      </c>
      <c r="U13" s="1381" t="n">
        <v>0.25</v>
      </c>
    </row>
    <row r="14">
      <c r="A14" s="1095"/>
      <c r="B14" s="1381"/>
      <c r="C14" s="1381"/>
      <c r="D14" s="1381"/>
      <c r="E14" s="1381"/>
      <c r="F14" s="1381"/>
      <c r="G14" s="1381"/>
      <c r="H14" s="1381"/>
      <c r="I14" s="1381"/>
      <c r="J14" s="1381"/>
      <c r="K14" s="1381"/>
      <c r="L14" s="1381"/>
      <c r="M14" s="1381"/>
      <c r="N14" s="1381"/>
      <c r="O14" s="1381"/>
      <c r="P14" s="1381"/>
      <c r="Q14" s="1381"/>
      <c r="R14" s="1381"/>
      <c r="S14" s="1381"/>
      <c r="T14" s="1381"/>
      <c r="U14" s="1381"/>
    </row>
    <row r="15" ht="27" customHeight="1">
      <c r="A15" s="1379" t="s">
        <v>763</v>
      </c>
      <c r="B15" s="1381" t="n">
        <v>1</v>
      </c>
      <c r="C15" s="1381" t="n">
        <v>2</v>
      </c>
      <c r="D15" s="1381" t="n">
        <v>3</v>
      </c>
      <c r="E15" s="1381" t="n">
        <v>4</v>
      </c>
      <c r="F15" s="1381" t="n">
        <v>5</v>
      </c>
      <c r="G15" s="1381" t="n">
        <v>6</v>
      </c>
      <c r="H15" s="1381" t="n">
        <v>7</v>
      </c>
      <c r="I15" s="1381" t="n">
        <v>8</v>
      </c>
      <c r="J15" s="1381" t="n">
        <v>9</v>
      </c>
      <c r="K15" s="1381" t="n">
        <v>10</v>
      </c>
      <c r="L15" s="1381" t="n">
        <v>11</v>
      </c>
      <c r="M15" s="1381" t="n">
        <v>12</v>
      </c>
      <c r="N15" s="1381" t="n">
        <v>13</v>
      </c>
      <c r="O15" s="1381" t="n">
        <v>14</v>
      </c>
      <c r="P15" s="1381" t="n">
        <v>15</v>
      </c>
      <c r="Q15" s="1381" t="n">
        <v>16</v>
      </c>
      <c r="R15" s="1381" t="n">
        <v>17</v>
      </c>
      <c r="S15" s="1381" t="n">
        <v>18</v>
      </c>
      <c r="T15" s="1381" t="n">
        <v>19</v>
      </c>
      <c r="U15" s="1381" t="n">
        <v>20</v>
      </c>
    </row>
    <row r="16">
      <c r="A16" s="1095" t="s">
        <v>764</v>
      </c>
      <c r="B16" s="1381" t="n">
        <v>7.0000000000000007E-2</v>
      </c>
      <c r="C16" s="1381" t="n">
        <v>7.0000000000000007E-2</v>
      </c>
      <c r="D16" s="1381" t="n">
        <v>4.9000000000000002E-2</v>
      </c>
      <c r="E16" s="1381" t="n">
        <v>4.9000000000000002E-2</v>
      </c>
      <c r="F16" s="1381" t="n">
        <v>4.9000000000000002E-2</v>
      </c>
      <c r="G16" s="1381" t="n">
        <v>4.9000000000000002E-2</v>
      </c>
      <c r="H16" s="1381" t="n">
        <v>4.9000000000000002E-2</v>
      </c>
      <c r="I16" s="1381" t="n">
        <v>4.9000000000000002E-2</v>
      </c>
      <c r="J16" s="1381" t="n">
        <v>4.9000000000000002E-2</v>
      </c>
      <c r="K16" s="1381" t="n">
        <v>4.9000000000000002E-2</v>
      </c>
      <c r="L16" s="1381" t="n">
        <v>4.9000000000000002E-2</v>
      </c>
      <c r="M16" s="1381" t="n">
        <v>4.9000000000000002E-2</v>
      </c>
      <c r="N16" s="1381" t="n">
        <f t="shared" ref="N16:T16" si="1">0.0475</f>
        <v>4.7500000000000001E-2</v>
      </c>
      <c r="O16" s="1381" t="n">
        <f t="shared" si="1"/>
        <v>4.7500000000000001E-2</v>
      </c>
      <c r="P16" s="1381" t="n">
        <f t="shared" si="1"/>
        <v>4.7500000000000001E-2</v>
      </c>
      <c r="Q16" s="1381" t="n">
        <f t="shared" si="1"/>
        <v>4.7500000000000001E-2</v>
      </c>
      <c r="R16" s="1381" t="n">
        <f t="shared" si="1"/>
        <v>4.7500000000000001E-2</v>
      </c>
      <c r="S16" s="1381" t="n">
        <f t="shared" si="1"/>
        <v>4.7500000000000001E-2</v>
      </c>
      <c r="T16" s="1381" t="n">
        <f t="shared" si="1"/>
        <v>4.7500000000000001E-2</v>
      </c>
      <c r="U16" s="1381" t="n">
        <f>0.0375</f>
        <v>3.7499999999999999E-2</v>
      </c>
      <c r="V16" s="1381" t="n">
        <f>SUM(B16:U16)</f>
        <v>0.99999999999999989</v>
      </c>
    </row>
    <row r="17" ht="27" customHeight="1">
      <c r="A17" s="1095" t="s">
        <v>765</v>
      </c>
      <c r="B17" t="n">
        <v>0</v>
      </c>
      <c r="C17" t="n">
        <v>0</v>
      </c>
      <c r="D17" t="n">
        <v>3.5000000000000003E-2</v>
      </c>
      <c r="E17" t="n">
        <v>4.65E-2</v>
      </c>
      <c r="F17" t="n">
        <v>0.06</v>
      </c>
      <c r="G17" t="n">
        <v>6.5000000000000002E-2</v>
      </c>
      <c r="H17" t="n">
        <v>0.05</v>
      </c>
      <c r="I17" t="n">
        <v>0.05</v>
      </c>
      <c r="J17" t="n">
        <v>0.06</v>
      </c>
      <c r="K17" t="n">
        <v>0.06</v>
      </c>
      <c r="L17" t="n">
        <v>7.0000000000000007E-2</v>
      </c>
      <c r="M17" t="n">
        <v>7.0000000000000007E-2</v>
      </c>
      <c r="N17" t="n">
        <v>0.06</v>
      </c>
      <c r="O17" t="n">
        <v>0.06</v>
      </c>
      <c r="P17" t="n">
        <v>5.3499999999999999E-2</v>
      </c>
      <c r="Q17" t="n">
        <f t="shared" ref="Q17:T17" si="2">Q16</f>
        <v>4.7500000000000001E-2</v>
      </c>
      <c r="R17" t="n">
        <f t="shared" si="2"/>
        <v>4.7500000000000001E-2</v>
      </c>
      <c r="S17" t="n">
        <f t="shared" si="2"/>
        <v>4.7500000000000001E-2</v>
      </c>
      <c r="T17" t="n">
        <f t="shared" si="2"/>
        <v>4.7500000000000001E-2</v>
      </c>
      <c r="U17" t="n">
        <v>0.01</v>
      </c>
      <c r="V17" s="1381" t="n">
        <f>SUM(B17:U17)</f>
        <v>0.94000000000000006</v>
      </c>
      <c r="W17" t="s">
        <v>766</v>
      </c>
    </row>
    <row r="19">
      <c r="B19" s="1378" t="e">
        <f>'Federal and State Purchases'!#REF!</f>
        <v>#REF!</v>
      </c>
      <c r="C19" s="1378" t="e">
        <f>'Federal and State Purchases'!#REF!</f>
        <v>#REF!</v>
      </c>
    </row>
  </sheetData>
  <pageMargins left="0.7" right="0.7" top="0.75" bottom="0.75" header="0.3" footer="0.3"/>
  <pageSetup paperSize="9" orientation="portrait" horizontalDpi="300" verticalDpi="300"/>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Q1" zoomScale="98" zoomScaleNormal="80" workbookViewId="0">
      <selection activeCell="V5" sqref="V5"/>
    </sheetView>
  </sheetViews>
  <sheetFormatPr defaultRowHeight="15.0" baseColWidth="10"/>
  <cols>
    <col min="1" max="1" width="15.453125" hidden="0" customWidth="1"/>
    <col min="2" max="2" width="32.453125" hidden="0" customWidth="1"/>
  </cols>
  <sheetData>
    <row r="1">
      <c r="A1" s="833" t="s">
        <v>767</v>
      </c>
      <c r="B1" s="833" t="s">
        <v>677</v>
      </c>
      <c r="C1" s="1382" t="n">
        <v>2021</v>
      </c>
      <c r="D1" s="1382" t="n">
        <f>C1</f>
        <v>2021</v>
      </c>
      <c r="E1" s="1382" t="n">
        <f>D1</f>
        <v>2021</v>
      </c>
      <c r="F1" s="1382" t="n">
        <v>2022</v>
      </c>
      <c r="G1" s="1382" t="n">
        <v>2022</v>
      </c>
      <c r="H1" s="1382" t="n">
        <v>2022</v>
      </c>
      <c r="I1" s="1382" t="n">
        <v>2022</v>
      </c>
      <c r="J1" s="1382" t="n">
        <v>2023</v>
      </c>
      <c r="K1" s="1382" t="n">
        <v>2023</v>
      </c>
      <c r="L1" s="1382" t="n">
        <v>2023</v>
      </c>
      <c r="M1" s="1382" t="n">
        <v>2023</v>
      </c>
      <c r="N1" s="1382" t="n">
        <v>2024</v>
      </c>
      <c r="O1" s="1382" t="n">
        <v>2024</v>
      </c>
      <c r="P1" s="1382" t="n">
        <v>2024</v>
      </c>
      <c r="Q1" s="1382" t="n">
        <v>2024</v>
      </c>
      <c r="R1" s="1382" t="n">
        <v>2025</v>
      </c>
      <c r="S1" s="1382" t="n">
        <v>2025</v>
      </c>
      <c r="T1" s="1382" t="n">
        <v>2025</v>
      </c>
      <c r="U1" s="1382" t="n">
        <v>2025</v>
      </c>
      <c r="V1" s="1382" t="n">
        <v>2026</v>
      </c>
    </row>
    <row r="2">
      <c r="B2" s="833" t="s">
        <v>768</v>
      </c>
      <c r="C2" s="188" t="s">
        <v>250</v>
      </c>
      <c r="D2" s="188" t="s">
        <v>251</v>
      </c>
      <c r="E2" s="188" t="s">
        <v>180</v>
      </c>
      <c r="F2" s="188" t="s">
        <v>181</v>
      </c>
      <c r="G2" s="188" t="s">
        <v>182</v>
      </c>
      <c r="H2" s="188" t="s">
        <v>183</v>
      </c>
      <c r="I2" s="188" t="s">
        <v>184</v>
      </c>
      <c r="J2" s="188" t="s">
        <v>185</v>
      </c>
      <c r="K2" s="188" t="s">
        <v>186</v>
      </c>
      <c r="L2" s="188" t="s">
        <v>187</v>
      </c>
      <c r="M2" s="188" t="s">
        <v>188</v>
      </c>
      <c r="N2" s="188" t="s">
        <v>189</v>
      </c>
      <c r="O2" s="188" t="s">
        <v>190</v>
      </c>
      <c r="P2" s="188" t="s">
        <v>191</v>
      </c>
      <c r="Q2" s="188" t="s">
        <v>175</v>
      </c>
      <c r="R2" s="188" t="s">
        <v>176</v>
      </c>
      <c r="S2" s="188" t="s">
        <v>177</v>
      </c>
      <c r="T2" s="188" t="s">
        <v>769</v>
      </c>
      <c r="U2" s="188" t="s">
        <v>770</v>
      </c>
      <c r="V2" s="188" t="s">
        <v>771</v>
      </c>
    </row>
    <row r="3">
      <c r="A3" s="833" t="n">
        <v>3</v>
      </c>
      <c r="B3" s="833" t="s">
        <v>532</v>
      </c>
      <c r="C3" s="1383" t="n">
        <f>4*'ARP Timing'!B6*VLOOKUP(C$1,'ARP Score'!$A$5:$M14,$A3)</f>
        <v>0</v>
      </c>
      <c r="D3" s="1383" t="n">
        <f>4*'ARP Timing'!C6*VLOOKUP(D$1,'ARP Score'!$A$5:$M14,$A3)</f>
        <v>336.60399999999998</v>
      </c>
      <c r="E3" s="1383" t="n">
        <f>4*'ARP Timing'!D6*VLOOKUP(E$1,'ARP Score'!$A$5:$M14,$A3)</f>
        <v>446.19599999999991</v>
      </c>
      <c r="F3" s="1383" t="n">
        <f>4*'ARP Timing'!E6*VLOOKUP(F$1,'ARP Score'!$A$5:$M14,$A3)</f>
        <v>10.1</v>
      </c>
      <c r="G3" s="1383" t="n">
        <f>4*'ARP Timing'!F6*VLOOKUP(G$1,'ARP Score'!$A$5:$M14,$A3)</f>
        <v>10.1</v>
      </c>
      <c r="H3" s="1383" t="n">
        <f>4*'ARP Timing'!G6*VLOOKUP(H$1,'ARP Score'!$A$5:$M14,$A3)</f>
        <v>10.1</v>
      </c>
      <c r="I3" s="1383" t="n">
        <f>4*'ARP Timing'!H6*VLOOKUP(I$1,'ARP Score'!$A$5:$M14,$A3)</f>
        <v>10.1</v>
      </c>
      <c r="J3" s="1383" t="n">
        <f>4*'ARP Timing'!I6*VLOOKUP(J$1,'ARP Score'!$A$5:$M14,$A3)</f>
        <v>0</v>
      </c>
      <c r="K3" s="1383" t="n">
        <f>4*'ARP Timing'!J6*VLOOKUP(K$1,'ARP Score'!$A$5:$M14,$A3)</f>
        <v>0</v>
      </c>
      <c r="L3" s="1383" t="n">
        <f>4*'ARP Timing'!K6*VLOOKUP(L$1,'ARP Score'!$A$5:$M14,$A3)</f>
        <v>0</v>
      </c>
      <c r="M3" s="1383" t="n">
        <f>4*'ARP Timing'!L6*VLOOKUP(M$1,'ARP Score'!$A$5:$M14,$A3)</f>
        <v>0</v>
      </c>
      <c r="N3" s="1383" t="n">
        <f>4*'ARP Timing'!M6*VLOOKUP(N$1,'ARP Score'!$A$5:$M14,$A3)</f>
        <v>0</v>
      </c>
      <c r="O3" s="1383" t="n">
        <f>4*'ARP Timing'!N6*VLOOKUP(O$1,'ARP Score'!$A$5:$M14,$A3)</f>
        <v>0</v>
      </c>
      <c r="P3" s="1383" t="n">
        <f>4*'ARP Timing'!O6*VLOOKUP(P$1,'ARP Score'!$A$5:$M14,$A3)</f>
        <v>0</v>
      </c>
      <c r="Q3" s="1383" t="n">
        <f>4*'ARP Timing'!P6*VLOOKUP(Q$1,'ARP Score'!$A$5:$M14,$A3)</f>
        <v>0</v>
      </c>
      <c r="R3" s="1383" t="n">
        <f>4*'ARP Timing'!Q6*VLOOKUP(R$1,'ARP Score'!$A$5:$M14,$A3)</f>
        <v>0</v>
      </c>
      <c r="S3" s="1383" t="n">
        <f>4*'ARP Timing'!R6*VLOOKUP(S$1,'ARP Score'!$A$5:$M14,$A3)</f>
        <v>0</v>
      </c>
      <c r="T3" s="1383" t="n">
        <f>4*'ARP Timing'!S6*VLOOKUP(T$1,'ARP Score'!$A$5:$M14,$A3)</f>
        <v>0</v>
      </c>
      <c r="U3" s="1383" t="n">
        <f>4*'ARP Timing'!T6*VLOOKUP(U$1,'ARP Score'!$A$5:$M14,$A3)</f>
        <v>0</v>
      </c>
      <c r="V3" s="1383" t="n">
        <f>4*'ARP Timing'!U6*VLOOKUP(V$1,'ARP Score'!$A$5:$M14,$A3)</f>
        <v>0</v>
      </c>
      <c r="W3" s="1383" t="n">
        <f>SUM(C3:U3)/4</f>
        <v>205.8</v>
      </c>
    </row>
    <row r="4">
      <c r="A4" s="833" t="n">
        <v>5</v>
      </c>
      <c r="B4" s="61" t="s">
        <v>679</v>
      </c>
      <c r="C4" s="1383" t="n">
        <f>4*'ARP Timing'!B7*VLOOKUP(C$1,'ARP Score'!$A$5:$M15,$A4)</f>
        <v>0</v>
      </c>
      <c r="D4" s="1383" t="n">
        <f>4*'ARP Timing'!C7*VLOOKUP(D$1,'ARP Score'!$A$5:$M15,$A4)</f>
        <v>0</v>
      </c>
      <c r="E4" s="1383" t="n">
        <f>4*'ARP Timing'!D7*VLOOKUP(E$1,'ARP Score'!$A$5:$M15,$A4)</f>
        <v>3.1040000000000418</v>
      </c>
      <c r="F4" s="1383" t="n">
        <f>4*'ARP Timing'!E7*VLOOKUP(F$1,'ARP Score'!$A$5:$M15,$A4)</f>
        <v>19.719000000000005</v>
      </c>
      <c r="G4" s="1383" t="n">
        <f>4*'ARP Timing'!F7*VLOOKUP(G$1,'ARP Score'!$A$5:$M15,$A4)</f>
        <v>19.719000000000005</v>
      </c>
      <c r="H4" s="1383" t="n">
        <f>4*'ARP Timing'!G7*VLOOKUP(H$1,'ARP Score'!$A$5:$M15,$A4)</f>
        <v>19.719000000000005</v>
      </c>
      <c r="I4" s="1383" t="n">
        <f>4*'ARP Timing'!H7*VLOOKUP(I$1,'ARP Score'!$A$5:$M15,$A4)</f>
        <v>19.719000000000005</v>
      </c>
      <c r="J4" s="1383" t="n">
        <f>4*'ARP Timing'!I7*VLOOKUP(J$1,'ARP Score'!$A$5:$M15,$A4)</f>
        <v>1.4159999999999999</v>
      </c>
      <c r="K4" s="1383" t="n">
        <f>4*'ARP Timing'!J7*VLOOKUP(K$1,'ARP Score'!$A$5:$M15,$A4)</f>
        <v>1.4159999999999999</v>
      </c>
      <c r="L4" s="1383" t="n">
        <f>4*'ARP Timing'!K7*VLOOKUP(L$1,'ARP Score'!$A$5:$M15,$A4)</f>
        <v>1.4159999999999999</v>
      </c>
      <c r="M4" s="1383" t="n">
        <f>4*'ARP Timing'!L7*VLOOKUP(M$1,'ARP Score'!$A$5:$M15,$A4)</f>
        <v>1.4159999999999999</v>
      </c>
      <c r="N4" s="1383" t="n">
        <f>4*'ARP Timing'!M7*VLOOKUP(N$1,'ARP Score'!$A$5:$M15,$A4)</f>
        <v>1.4790000000000001</v>
      </c>
      <c r="O4" s="1383" t="n">
        <f>4*'ARP Timing'!N7*VLOOKUP(O$1,'ARP Score'!$A$5:$M15,$A4)</f>
        <v>1.4790000000000001</v>
      </c>
      <c r="P4" s="1383" t="n">
        <f>4*'ARP Timing'!O7*VLOOKUP(P$1,'ARP Score'!$A$5:$M15,$A4)</f>
        <v>1.4790000000000001</v>
      </c>
      <c r="Q4" s="1383" t="n">
        <f>4*'ARP Timing'!P7*VLOOKUP(Q$1,'ARP Score'!$A$5:$M15,$A4)</f>
        <v>1.4790000000000001</v>
      </c>
      <c r="R4" s="1383" t="n">
        <f>4*'ARP Timing'!Q7*VLOOKUP(R$1,'ARP Score'!$A$5:$M15,$A4)</f>
        <v>1.63</v>
      </c>
      <c r="S4" s="1383" t="n">
        <f>4*'ARP Timing'!R7*VLOOKUP(S$1,'ARP Score'!$A$5:$M15,$A4)</f>
        <v>1.63</v>
      </c>
      <c r="T4" s="1383" t="n">
        <f>4*'ARP Timing'!S7*VLOOKUP(T$1,'ARP Score'!$A$5:$M15,$A4)</f>
        <v>1.63</v>
      </c>
      <c r="U4" s="1383" t="n">
        <f>4*'ARP Timing'!T7*VLOOKUP(U$1,'ARP Score'!$A$5:$M15,$A4)</f>
        <v>1.63</v>
      </c>
      <c r="V4" s="1383" t="n">
        <f>4*'ARP Timing'!U7*VLOOKUP(V$1,'ARP Score'!$A$5:$M15,$A4)</f>
        <v>1.671</v>
      </c>
      <c r="W4" s="1383" t="n">
        <f>SUM(C4:U4)/4</f>
        <v>25.020000000000007</v>
      </c>
    </row>
    <row r="5">
      <c r="A5" s="833" t="n">
        <v>6</v>
      </c>
      <c r="B5" s="61" t="s">
        <v>680</v>
      </c>
      <c r="C5" s="1383" t="n">
        <f>4*'ARP Timing'!B8*VLOOKUP(C$1,'ARP Score'!$A$5:$M16,$A5)</f>
        <v>0</v>
      </c>
      <c r="D5" s="1383" t="n">
        <f>4*'ARP Timing'!C8*VLOOKUP(D$1,'ARP Score'!$A$5:$M16,$A5)</f>
        <v>33.921840000000024</v>
      </c>
      <c r="E5" s="1383" t="n">
        <f>4*'ARP Timing'!D8*VLOOKUP(E$1,'ARP Score'!$A$5:$M16,$A5)</f>
        <v>44.966160000000031</v>
      </c>
      <c r="F5" s="1383" t="n">
        <f>4*'ARP Timing'!E8*VLOOKUP(F$1,'ARP Score'!$A$5:$M16,$A5)</f>
        <v>52.756999999999998</v>
      </c>
      <c r="G5" s="1383" t="n">
        <f>4*'ARP Timing'!F8*VLOOKUP(G$1,'ARP Score'!$A$5:$M16,$A5)</f>
        <v>52.756999999999998</v>
      </c>
      <c r="H5" s="1383" t="n">
        <f>4*'ARP Timing'!G8*VLOOKUP(H$1,'ARP Score'!$A$5:$M16,$A5)</f>
        <v>52.756999999999998</v>
      </c>
      <c r="I5" s="1383" t="n">
        <f>4*'ARP Timing'!H8*VLOOKUP(I$1,'ARP Score'!$A$5:$M16,$A5)</f>
        <v>52.756999999999998</v>
      </c>
      <c r="J5" s="1383" t="n">
        <f>4*'ARP Timing'!I8*VLOOKUP(J$1,'ARP Score'!$A$5:$M16,$A5)</f>
        <v>12</v>
      </c>
      <c r="K5" s="1383" t="n">
        <f>4*'ARP Timing'!J8*VLOOKUP(K$1,'ARP Score'!$A$5:$M16,$A5)</f>
        <v>12</v>
      </c>
      <c r="L5" s="1383" t="n">
        <f>4*'ARP Timing'!K8*VLOOKUP(L$1,'ARP Score'!$A$5:$M16,$A5)</f>
        <v>12</v>
      </c>
      <c r="M5" s="1383" t="n">
        <f>4*'ARP Timing'!L8*VLOOKUP(M$1,'ARP Score'!$A$5:$M16,$A5)</f>
        <v>12</v>
      </c>
      <c r="N5" s="1383" t="n">
        <f>4*'ARP Timing'!M8*VLOOKUP(N$1,'ARP Score'!$A$5:$M16,$A5)</f>
        <v>4.2219999999999995</v>
      </c>
      <c r="O5" s="1383" t="n">
        <f>4*'ARP Timing'!N8*VLOOKUP(O$1,'ARP Score'!$A$5:$M16,$A5)</f>
        <v>4.2219999999999995</v>
      </c>
      <c r="P5" s="1383" t="n">
        <f>4*'ARP Timing'!O8*VLOOKUP(P$1,'ARP Score'!$A$5:$M16,$A5)</f>
        <v>4.2219999999999995</v>
      </c>
      <c r="Q5" s="1383" t="n">
        <f>4*'ARP Timing'!P8*VLOOKUP(Q$1,'ARP Score'!$A$5:$M16,$A5)</f>
        <v>4.2219999999999995</v>
      </c>
      <c r="R5" s="1383" t="n">
        <f>4*'ARP Timing'!Q8*VLOOKUP(R$1,'ARP Score'!$A$5:$M16,$A5)</f>
        <v>2.3719999999999999</v>
      </c>
      <c r="S5" s="1383" t="n">
        <f>4*'ARP Timing'!R8*VLOOKUP(S$1,'ARP Score'!$A$5:$M16,$A5)</f>
        <v>2.3719999999999999</v>
      </c>
      <c r="T5" s="1383" t="n">
        <f>4*'ARP Timing'!S8*VLOOKUP(T$1,'ARP Score'!$A$5:$M16,$A5)</f>
        <v>2.3719999999999999</v>
      </c>
      <c r="U5" s="1383" t="n">
        <f>4*'ARP Timing'!T8*VLOOKUP(U$1,'ARP Score'!$A$5:$M16,$A5)</f>
        <v>2.3719999999999999</v>
      </c>
      <c r="V5" s="1383" t="n">
        <f>4*'ARP Timing'!U8*VLOOKUP(V$1,'ARP Score'!$A$5:$M16,$A5)</f>
        <v>0.49</v>
      </c>
      <c r="W5" s="1383" t="n">
        <f t="shared" ref="W5:W15" si="0">SUM(C5:U5)/4</f>
        <v>91.073000000000008</v>
      </c>
    </row>
    <row r="6">
      <c r="A6" s="833" t="n">
        <v>7</v>
      </c>
      <c r="B6" s="61" t="s">
        <v>772</v>
      </c>
      <c r="C6" s="1383" t="n">
        <f>4*'ARP Timing'!B9*VLOOKUP(C$1,'ARP Score'!$A$5:$M17,$A6)</f>
        <v>0</v>
      </c>
      <c r="D6" s="1383" t="n">
        <f>4*'ARP Timing'!C9*VLOOKUP(D$1,'ARP Score'!$A$5:$M17,$A6)</f>
        <v>58.782959999999989</v>
      </c>
      <c r="E6" s="1383" t="n">
        <f>4*'ARP Timing'!D9*VLOOKUP(E$1,'ARP Score'!$A$5:$M17,$A6)</f>
        <v>267.78904</v>
      </c>
      <c r="F6" s="1383" t="n">
        <f>4*'ARP Timing'!E9*VLOOKUP(F$1,'ARP Score'!$A$5:$M17,$A6)</f>
        <v>110.24799999999999</v>
      </c>
      <c r="G6" s="1383" t="n">
        <f>4*'ARP Timing'!F9*VLOOKUP(G$1,'ARP Score'!$A$5:$M17,$A6)</f>
        <v>110.24799999999999</v>
      </c>
      <c r="H6" s="1383" t="n">
        <f>4*'ARP Timing'!G9*VLOOKUP(H$1,'ARP Score'!$A$5:$M17,$A6)</f>
        <v>110.24799999999999</v>
      </c>
      <c r="I6" s="1383" t="n">
        <f>4*'ARP Timing'!H9*VLOOKUP(I$1,'ARP Score'!$A$5:$M17,$A6)</f>
        <v>110.24799999999999</v>
      </c>
      <c r="J6" s="1383" t="n">
        <f>4*'ARP Timing'!I9*VLOOKUP(J$1,'ARP Score'!$A$5:$M17,$A6)</f>
        <v>12.726000000000001</v>
      </c>
      <c r="K6" s="1383" t="n">
        <f>4*'ARP Timing'!J9*VLOOKUP(K$1,'ARP Score'!$A$5:$M17,$A6)</f>
        <v>12.726000000000001</v>
      </c>
      <c r="L6" s="1383" t="n">
        <f>4*'ARP Timing'!K9*VLOOKUP(L$1,'ARP Score'!$A$5:$M17,$A6)</f>
        <v>12.726000000000001</v>
      </c>
      <c r="M6" s="1383" t="n">
        <f>4*'ARP Timing'!L9*VLOOKUP(M$1,'ARP Score'!$A$5:$M17,$A6)</f>
        <v>12.726000000000001</v>
      </c>
      <c r="N6" s="1383" t="n">
        <f>4*'ARP Timing'!M9*VLOOKUP(N$1,'ARP Score'!$A$5:$M17,$A6)</f>
        <v>1.365</v>
      </c>
      <c r="O6" s="1383" t="n">
        <f>4*'ARP Timing'!N9*VLOOKUP(O$1,'ARP Score'!$A$5:$M17,$A6)</f>
        <v>1.365</v>
      </c>
      <c r="P6" s="1383" t="n">
        <f>4*'ARP Timing'!O9*VLOOKUP(P$1,'ARP Score'!$A$5:$M17,$A6)</f>
        <v>1.365</v>
      </c>
      <c r="Q6" s="1383" t="n">
        <f>4*'ARP Timing'!P9*VLOOKUP(Q$1,'ARP Score'!$A$5:$M17,$A6)</f>
        <v>1.365</v>
      </c>
      <c r="R6" s="1383" t="n">
        <f>4*'ARP Timing'!Q9*VLOOKUP(R$1,'ARP Score'!$A$5:$M17,$A6)</f>
        <v>-0.90100000000000025</v>
      </c>
      <c r="S6" s="1383" t="n">
        <f>4*'ARP Timing'!R9*VLOOKUP(S$1,'ARP Score'!$A$5:$M17,$A6)</f>
        <v>-0.90100000000000025</v>
      </c>
      <c r="T6" s="1383" t="n">
        <f>4*'ARP Timing'!S9*VLOOKUP(T$1,'ARP Score'!$A$5:$M17,$A6)</f>
        <v>-0.90100000000000025</v>
      </c>
      <c r="U6" s="1383" t="n">
        <f>4*'ARP Timing'!T9*VLOOKUP(U$1,'ARP Score'!$A$5:$M17,$A6)</f>
        <v>-0.90100000000000025</v>
      </c>
      <c r="V6" s="1383" t="n">
        <f>4*'ARP Timing'!U9*VLOOKUP(V$1,'ARP Score'!$A$5:$M17,$A6)</f>
        <v>-2.1500000000000004</v>
      </c>
      <c r="W6" s="1383" t="n">
        <f t="shared" si="0"/>
        <v>205.08100000000007</v>
      </c>
    </row>
    <row r="7">
      <c r="A7" s="833" t="n">
        <v>8</v>
      </c>
      <c r="B7" s="61" t="s">
        <v>131</v>
      </c>
      <c r="C7" s="1383" t="n">
        <f>4*'ARP Timing'!B10*VLOOKUP(C$1,'ARP Score'!$A$5:$M18,$A7)</f>
        <v>0</v>
      </c>
      <c r="D7" s="1383" t="n">
        <f>4*'ARP Timing'!C10*VLOOKUP(D$1,'ARP Score'!$A$5:$M18,$A7)</f>
        <v>15.596</v>
      </c>
      <c r="E7" s="1383" t="n">
        <f>4*'ARP Timing'!D10*VLOOKUP(E$1,'ARP Score'!$A$5:$M18,$A7)</f>
        <v>15.596</v>
      </c>
      <c r="F7" s="1383" t="n">
        <f>4*'ARP Timing'!E10*VLOOKUP(F$1,'ARP Score'!$A$5:$M18,$A7)</f>
        <v>7.9489999999999998</v>
      </c>
      <c r="G7" s="1383" t="n">
        <f>4*'ARP Timing'!F10*VLOOKUP(G$1,'ARP Score'!$A$5:$M18,$A7)</f>
        <v>7.9489999999999998</v>
      </c>
      <c r="H7" s="1383" t="n">
        <f>4*'ARP Timing'!G10*VLOOKUP(H$1,'ARP Score'!$A$5:$M18,$A7)</f>
        <v>7.9489999999999998</v>
      </c>
      <c r="I7" s="1383" t="n">
        <f>4*'ARP Timing'!H10*VLOOKUP(I$1,'ARP Score'!$A$5:$M18,$A7)</f>
        <v>7.9489999999999998</v>
      </c>
      <c r="J7" s="1383" t="n">
        <f>4*'ARP Timing'!I10*VLOOKUP(J$1,'ARP Score'!$A$5:$M18,$A7)</f>
        <v>4.7519999999999998</v>
      </c>
      <c r="K7" s="1383" t="n">
        <f>4*'ARP Timing'!J10*VLOOKUP(K$1,'ARP Score'!$A$5:$M18,$A7)</f>
        <v>4.7519999999999998</v>
      </c>
      <c r="L7" s="1383" t="n">
        <f>4*'ARP Timing'!K10*VLOOKUP(L$1,'ARP Score'!$A$5:$M18,$A7)</f>
        <v>4.7519999999999998</v>
      </c>
      <c r="M7" s="1383" t="n">
        <f>4*'ARP Timing'!L10*VLOOKUP(M$1,'ARP Score'!$A$5:$M18,$A7)</f>
        <v>4.7519999999999998</v>
      </c>
      <c r="N7" s="1383" t="n">
        <f>4*'ARP Timing'!M10*VLOOKUP(N$1,'ARP Score'!$A$5:$M18,$A7)</f>
        <v>4.637999999999999</v>
      </c>
      <c r="O7" s="1383" t="n">
        <f>4*'ARP Timing'!N10*VLOOKUP(O$1,'ARP Score'!$A$5:$M18,$A7)</f>
        <v>4.637999999999999</v>
      </c>
      <c r="P7" s="1383" t="n">
        <f>4*'ARP Timing'!O10*VLOOKUP(P$1,'ARP Score'!$A$5:$M18,$A7)</f>
        <v>4.637999999999999</v>
      </c>
      <c r="Q7" s="1383" t="n">
        <f>4*'ARP Timing'!P10*VLOOKUP(Q$1,'ARP Score'!$A$5:$M18,$A7)</f>
        <v>4.637999999999999</v>
      </c>
      <c r="R7" s="1383" t="n">
        <f>4*'ARP Timing'!Q10*VLOOKUP(R$1,'ARP Score'!$A$5:$M18,$A7)</f>
        <v>1.8800000000000001</v>
      </c>
      <c r="S7" s="1383" t="n">
        <f>4*'ARP Timing'!R10*VLOOKUP(S$1,'ARP Score'!$A$5:$M18,$A7)</f>
        <v>1.8800000000000001</v>
      </c>
      <c r="T7" s="1383" t="n">
        <f>4*'ARP Timing'!S10*VLOOKUP(T$1,'ARP Score'!$A$5:$M18,$A7)</f>
        <v>1.8800000000000001</v>
      </c>
      <c r="U7" s="1383" t="n">
        <f>4*'ARP Timing'!T10*VLOOKUP(U$1,'ARP Score'!$A$5:$M18,$A7)</f>
        <v>1.8800000000000001</v>
      </c>
      <c r="V7" s="1383" t="n">
        <f>4*'ARP Timing'!U10*VLOOKUP(V$1,'ARP Score'!$A$5:$M18,$A7)</f>
        <v>1.446</v>
      </c>
      <c r="W7" s="1383" t="n">
        <f t="shared" si="0"/>
        <v>27.016999999999996</v>
      </c>
    </row>
    <row r="8">
      <c r="A8" s="833" t="n">
        <v>9</v>
      </c>
      <c r="B8" s="1384" t="s">
        <v>348</v>
      </c>
      <c r="C8" s="1383" t="n">
        <f>4*'ARP Timing'!B$11*VLOOKUP(C$1,'ARP Score'!$A$5:$M19,$A8)</f>
        <v>0</v>
      </c>
      <c r="D8" s="1383" t="n">
        <f>0.6*SUM('ARP Score'!B5:B7)*4</f>
        <v>989.16719999999987</v>
      </c>
      <c r="E8" s="1382" t="n">
        <v>0</v>
      </c>
      <c r="F8" s="1383" t="n">
        <v>0</v>
      </c>
      <c r="G8" s="1383" t="n">
        <v>0</v>
      </c>
      <c r="H8" s="1383" t="n">
        <f>D8*0.4/0.6</f>
        <v>659.44479999999999</v>
      </c>
      <c r="I8" s="1383" t="n">
        <v>0</v>
      </c>
      <c r="J8" s="833" t="n">
        <v>0</v>
      </c>
      <c r="K8" s="1383" t="n">
        <v>0</v>
      </c>
      <c r="L8" s="1383" t="n">
        <v>0</v>
      </c>
      <c r="M8" s="1383" t="n">
        <v>0</v>
      </c>
      <c r="N8" s="1383" t="n">
        <v>0</v>
      </c>
      <c r="O8" s="1383" t="n">
        <v>0</v>
      </c>
      <c r="P8" s="1383" t="n">
        <v>0</v>
      </c>
      <c r="Q8" s="1383" t="n">
        <v>0</v>
      </c>
      <c r="R8" s="1383" t="n">
        <v>0</v>
      </c>
      <c r="S8" s="1383" t="n">
        <v>0</v>
      </c>
      <c r="T8" s="1383" t="n">
        <v>0</v>
      </c>
      <c r="U8" s="1383" t="n">
        <v>0</v>
      </c>
      <c r="V8" s="1383" t="n">
        <v>0</v>
      </c>
      <c r="W8" s="1383" t="n">
        <f t="shared" si="0"/>
        <v>412.15299999999996</v>
      </c>
    </row>
    <row r="9">
      <c r="A9" s="833" t="n">
        <v>10</v>
      </c>
      <c r="B9" s="1384" t="s">
        <v>150</v>
      </c>
      <c r="C9" s="1383" t="n">
        <f>4*'ARP Timing'!B$11*VLOOKUP(C$1,'ARP Score'!$A$5:$M20,$A9)</f>
        <v>0</v>
      </c>
      <c r="D9" s="1383" t="n">
        <f>4*'ARP Timing'!C$11*VLOOKUP(D$1,'ARP Score'!$A$5:$M20,$A9)</f>
        <v>24.693999999999999</v>
      </c>
      <c r="E9" s="1383" t="n">
        <f>4*'ARP Timing'!D$11*VLOOKUP(E$1,'ARP Score'!$A$5:$M20,$A9)</f>
        <v>24.693999999999999</v>
      </c>
      <c r="F9" s="1383" t="n">
        <f>4*'ARP Timing'!E$11*VLOOKUP(F$1,'ARP Score'!$A$5:$M20,$A9)</f>
        <v>46.79</v>
      </c>
      <c r="G9" s="1383" t="n">
        <f>4*'ARP Timing'!F$11*VLOOKUP(G$1,'ARP Score'!$A$5:$M20,$A9)</f>
        <v>46.79</v>
      </c>
      <c r="H9" s="1383" t="n">
        <f>4*'ARP Timing'!G$11*VLOOKUP(H$1,'ARP Score'!$A$5:$M20,$A9)</f>
        <v>46.79</v>
      </c>
      <c r="I9" s="1383" t="n">
        <f>4*'ARP Timing'!H$11*VLOOKUP(I$1,'ARP Score'!$A$5:$M20,$A9)</f>
        <v>46.79</v>
      </c>
      <c r="J9" s="1383" t="n">
        <f>4*'ARP Timing'!I$11*VLOOKUP(J$1,'ARP Score'!$A$5:$M20,$A9)</f>
        <v>38.595999999999997</v>
      </c>
      <c r="K9" s="1383" t="n">
        <f>4*'ARP Timing'!J$11*VLOOKUP(K$1,'ARP Score'!$A$5:$M20,$A9)</f>
        <v>38.595999999999997</v>
      </c>
      <c r="L9" s="1383" t="n">
        <f>4*'ARP Timing'!K$11*VLOOKUP(L$1,'ARP Score'!$A$5:$M20,$A9)</f>
        <v>38.595999999999997</v>
      </c>
      <c r="M9" s="1383" t="n">
        <f>4*'ARP Timing'!L$11*VLOOKUP(M$1,'ARP Score'!$A$5:$M20,$A9)</f>
        <v>38.595999999999997</v>
      </c>
      <c r="N9" s="1383" t="n">
        <f>4*'ARP Timing'!M$11*VLOOKUP(N$1,'ARP Score'!$A$5:$M20,$A9)</f>
        <v>31.911000000000001</v>
      </c>
      <c r="O9" s="1383" t="n">
        <f>4*'ARP Timing'!N$11*VLOOKUP(O$1,'ARP Score'!$A$5:$M20,$A9)</f>
        <v>31.911000000000001</v>
      </c>
      <c r="P9" s="1383" t="n">
        <f>4*'ARP Timing'!O$11*VLOOKUP(P$1,'ARP Score'!$A$5:$M20,$A9)</f>
        <v>31.911000000000001</v>
      </c>
      <c r="Q9" s="1383" t="n">
        <f>4*'ARP Timing'!P$11*VLOOKUP(Q$1,'ARP Score'!$A$5:$M20,$A9)</f>
        <v>31.911000000000001</v>
      </c>
      <c r="R9" s="1383" t="n">
        <f>4*'ARP Timing'!Q$11*VLOOKUP(R$1,'ARP Score'!$A$5:$M20,$A9)</f>
        <v>23.099</v>
      </c>
      <c r="S9" s="1383" t="n">
        <f>4*'ARP Timing'!R$11*VLOOKUP(S$1,'ARP Score'!$A$5:$M20,$A9)</f>
        <v>23.099</v>
      </c>
      <c r="T9" s="1383" t="n">
        <f>4*'ARP Timing'!S$11*VLOOKUP(T$1,'ARP Score'!$A$5:$M20,$A9)</f>
        <v>23.099</v>
      </c>
      <c r="U9" s="1383" t="n">
        <f>4*'ARP Timing'!T$11*VLOOKUP(U$1,'ARP Score'!$A$5:$M20,$A9)</f>
        <v>23.099</v>
      </c>
      <c r="V9" s="1383" t="n">
        <f>4*'ARP Timing'!U$11*VLOOKUP(V$1,'ARP Score'!$A$5:$M20,$A9)</f>
        <v>10.766999999999999</v>
      </c>
      <c r="W9" s="1383" t="n">
        <f t="shared" si="0"/>
        <v>152.74300000000005</v>
      </c>
    </row>
    <row r="10">
      <c r="A10" s="1388" t="n">
        <v>11</v>
      </c>
      <c r="B10" s="1384" t="s">
        <v>364</v>
      </c>
      <c r="C10" s="1383" t="n">
        <f>4*'ARP Timing'!B$11*VLOOKUP(C$1,'ARP Score'!$A$5:$M22,$A10)</f>
        <v>0</v>
      </c>
      <c r="D10" s="1383" t="n">
        <f>4*'ARP Timing'!C$11*VLOOKUP(D$1,'ARP Score'!$A$5:$M22,$A10)</f>
        <v>59.256</v>
      </c>
      <c r="E10" s="1383" t="n">
        <f>4*'ARP Timing'!D$11*VLOOKUP(E$1,'ARP Score'!$A$5:$M22,$A10)</f>
        <v>59.256</v>
      </c>
      <c r="F10" s="1383" t="n">
        <f>4*'ARP Timing'!E$11*VLOOKUP(F$1,'ARP Score'!$A$5:$M22,$A10)</f>
        <v>35.671000000000006</v>
      </c>
      <c r="G10" s="1383" t="n">
        <f>4*'ARP Timing'!F$11*VLOOKUP(G$1,'ARP Score'!$A$5:$M22,$A10)</f>
        <v>35.671000000000006</v>
      </c>
      <c r="H10" s="1383" t="n">
        <f>4*'ARP Timing'!G$11*VLOOKUP(H$1,'ARP Score'!$A$5:$M22,$A10)</f>
        <v>35.671000000000006</v>
      </c>
      <c r="I10" s="1383" t="n">
        <f>4*'ARP Timing'!H$11*VLOOKUP(I$1,'ARP Score'!$A$5:$M22,$A10)</f>
        <v>35.671000000000006</v>
      </c>
      <c r="J10" s="1383" t="n">
        <f>4*'ARP Timing'!I$11*VLOOKUP(J$1,'ARP Score'!$A$5:$M22,$A10)</f>
        <v>24.216000000000001</v>
      </c>
      <c r="K10" s="1383" t="n">
        <f>4*'ARP Timing'!J$11*VLOOKUP(K$1,'ARP Score'!$A$5:$M22,$A10)</f>
        <v>24.216000000000001</v>
      </c>
      <c r="L10" s="1383" t="n">
        <f>4*'ARP Timing'!K$11*VLOOKUP(L$1,'ARP Score'!$A$5:$M22,$A10)</f>
        <v>24.216000000000001</v>
      </c>
      <c r="M10" s="1383" t="n">
        <f>4*'ARP Timing'!L$11*VLOOKUP(M$1,'ARP Score'!$A$5:$M22,$A10)</f>
        <v>24.216000000000001</v>
      </c>
      <c r="N10" s="1383" t="n">
        <f>4*'ARP Timing'!M$11*VLOOKUP(N$1,'ARP Score'!$A$5:$M22,$A10)</f>
        <v>9.6430000000000007</v>
      </c>
      <c r="O10" s="1383" t="n">
        <f>4*'ARP Timing'!N$11*VLOOKUP(O$1,'ARP Score'!$A$5:$M22,$A10)</f>
        <v>9.6430000000000007</v>
      </c>
      <c r="P10" s="1383" t="n">
        <f>4*'ARP Timing'!O$11*VLOOKUP(P$1,'ARP Score'!$A$5:$M22,$A10)</f>
        <v>9.6430000000000007</v>
      </c>
      <c r="Q10" s="1383" t="n">
        <f>4*'ARP Timing'!P$11*VLOOKUP(Q$1,'ARP Score'!$A$5:$M22,$A10)</f>
        <v>9.6430000000000007</v>
      </c>
      <c r="R10" s="1383" t="n">
        <f>4*'ARP Timing'!Q$11*VLOOKUP(R$1,'ARP Score'!$A$5:$M22,$A10)</f>
        <v>4.5789999999999997</v>
      </c>
      <c r="S10" s="1383" t="n">
        <f>4*'ARP Timing'!R$11*VLOOKUP(S$1,'ARP Score'!$A$5:$M22,$A10)</f>
        <v>4.5789999999999997</v>
      </c>
      <c r="T10" s="1383" t="n">
        <f>4*'ARP Timing'!S$11*VLOOKUP(T$1,'ARP Score'!$A$5:$M22,$A10)</f>
        <v>4.5789999999999997</v>
      </c>
      <c r="U10" s="1383" t="n">
        <f>4*'ARP Timing'!T$11*VLOOKUP(U$1,'ARP Score'!$A$5:$M22,$A10)</f>
        <v>4.5789999999999997</v>
      </c>
      <c r="V10" s="1383" t="n">
        <f>4*'ARP Timing'!U$11*VLOOKUP(V$1,'ARP Score'!$A$5:$M22,$A10)</f>
        <v>2.9130000000000003</v>
      </c>
      <c r="W10" s="1383" t="n">
        <f t="shared" si="0"/>
        <v>103.73700000000002</v>
      </c>
    </row>
    <row r="11">
      <c r="A11" s="833" t="n">
        <v>12</v>
      </c>
      <c r="B11" s="34" t="s">
        <v>159</v>
      </c>
      <c r="C11" s="1383" t="n">
        <f>4*'ARP Timing'!B12*VLOOKUP(C$1,'ARP Score'!$A$5:$M20,$A11)</f>
        <v>103</v>
      </c>
      <c r="D11" s="1383" t="n">
        <f>4*'ARP Timing'!C12*VLOOKUP(D$1,'ARP Score'!$A$5:$M20,$A11)</f>
        <v>0</v>
      </c>
      <c r="E11" s="1383" t="n">
        <f>4*'ARP Timing'!D12*VLOOKUP(E$1,'ARP Score'!$A$5:$M20,$A11)</f>
        <v>0</v>
      </c>
      <c r="F11" s="1383" t="n">
        <f>4*'ARP Timing'!E12*VLOOKUP(F$1,'ARP Score'!$A$5:$M20,$A11)</f>
        <v>0</v>
      </c>
      <c r="G11" s="1383" t="n">
        <f>4*'ARP Timing'!F12*VLOOKUP(G$1,'ARP Score'!$A$5:$M20,$A11)</f>
        <v>0</v>
      </c>
      <c r="H11" s="1383" t="n">
        <f>4*'ARP Timing'!G12*VLOOKUP(H$1,'ARP Score'!$A$5:$M20,$A11)</f>
        <v>0</v>
      </c>
      <c r="I11" s="1383" t="n">
        <f>4*'ARP Timing'!H12*VLOOKUP(I$1,'ARP Score'!$A$5:$M20,$A11)</f>
        <v>0</v>
      </c>
      <c r="J11" s="1383" t="n">
        <f>4*'ARP Timing'!I12*VLOOKUP(J$1,'ARP Score'!$A$5:$M20,$A11)</f>
        <v>0</v>
      </c>
      <c r="K11" s="1383" t="n">
        <f>4*'ARP Timing'!J12*VLOOKUP(K$1,'ARP Score'!$A$5:$M20,$A11)</f>
        <v>0</v>
      </c>
      <c r="L11" s="1383" t="n">
        <f>4*'ARP Timing'!K12*VLOOKUP(L$1,'ARP Score'!$A$5:$M20,$A11)</f>
        <v>0</v>
      </c>
      <c r="M11" s="1383" t="n">
        <f>4*'ARP Timing'!L12*VLOOKUP(M$1,'ARP Score'!$A$5:$M20,$A11)</f>
        <v>0</v>
      </c>
      <c r="N11" s="1383" t="n">
        <f>4*'ARP Timing'!M12*VLOOKUP(N$1,'ARP Score'!$A$5:$M20,$A11)</f>
        <v>0</v>
      </c>
      <c r="O11" s="1383" t="n">
        <f>4*'ARP Timing'!N12*VLOOKUP(O$1,'ARP Score'!$A$5:$M20,$A11)</f>
        <v>0</v>
      </c>
      <c r="P11" s="1383" t="n">
        <f>4*'ARP Timing'!O12*VLOOKUP(P$1,'ARP Score'!$A$5:$M20,$A11)</f>
        <v>0</v>
      </c>
      <c r="Q11" s="1383" t="n">
        <f>4*'ARP Timing'!P12*VLOOKUP(Q$1,'ARP Score'!$A$5:$M20,$A11)</f>
        <v>0</v>
      </c>
      <c r="R11" s="1383" t="n">
        <f>4*'ARP Timing'!Q12*VLOOKUP(R$1,'ARP Score'!$A$5:$M20,$A11)</f>
        <v>0</v>
      </c>
      <c r="S11" s="1383" t="n">
        <f>4*'ARP Timing'!R12*VLOOKUP(S$1,'ARP Score'!$A$5:$M20,$A11)</f>
        <v>0</v>
      </c>
      <c r="T11" s="1383" t="n">
        <f>4*'ARP Timing'!S12*VLOOKUP(T$1,'ARP Score'!$A$5:$M20,$A11)</f>
        <v>0</v>
      </c>
      <c r="U11" s="1383" t="n">
        <f>4*'ARP Timing'!T12*VLOOKUP(U$1,'ARP Score'!$A$5:$M20,$A11)</f>
        <v>0</v>
      </c>
      <c r="V11" s="1383" t="n">
        <f>4*'ARP Timing'!U12*VLOOKUP(V$1,'ARP Score'!$A$5:$M20,$A11)</f>
        <v>0</v>
      </c>
      <c r="W11" s="1383" t="n">
        <f t="shared" si="0"/>
        <v>25.75</v>
      </c>
    </row>
    <row r="12">
      <c r="A12" s="833" t="n">
        <v>13</v>
      </c>
      <c r="B12" s="61" t="s">
        <v>109</v>
      </c>
      <c r="C12" s="1383" t="n">
        <f>4*'ARP Timing'!B13*VLOOKUP(C$1,'ARP Score'!$A$5:$M21,$A12)</f>
        <v>0</v>
      </c>
      <c r="D12" s="1383" t="n">
        <f>4*'ARP Timing'!C13*VLOOKUP(D$1,'ARP Score'!$A$5:$M21,$A12)</f>
        <v>51.102400000000003</v>
      </c>
      <c r="E12" s="1383" t="n">
        <f>4*'ARP Timing'!D13*VLOOKUP(E$1,'ARP Score'!$A$5:$M21,$A12)</f>
        <v>76.653599999999997</v>
      </c>
      <c r="F12" s="1383" t="n">
        <f>4*'ARP Timing'!E13*VLOOKUP(F$1,'ARP Score'!$A$5:$M21,$A12)</f>
        <v>90.260800000000003</v>
      </c>
      <c r="G12" s="1383" t="n">
        <f>4*'ARP Timing'!F13*VLOOKUP(G$1,'ARP Score'!$A$5:$M21,$A12)</f>
        <v>67.695599999999999</v>
      </c>
      <c r="H12" s="1383" t="n">
        <f>4*'ARP Timing'!G13*VLOOKUP(H$1,'ARP Score'!$A$5:$M21,$A12)</f>
        <v>45.130400000000002</v>
      </c>
      <c r="I12" s="1383" t="n">
        <f>4*'ARP Timing'!H13*VLOOKUP(I$1,'ARP Score'!$A$5:$M21,$A12)</f>
        <v>22.565200000000001</v>
      </c>
      <c r="J12" s="1383" t="n">
        <f>4*'ARP Timing'!I13*VLOOKUP(J$1,'ARP Score'!$A$5:$M21,$A12)</f>
        <v>15.652999999999999</v>
      </c>
      <c r="K12" s="1383" t="n">
        <f>4*'ARP Timing'!J13*VLOOKUP(K$1,'ARP Score'!$A$5:$M21,$A12)</f>
        <v>15.652999999999999</v>
      </c>
      <c r="L12" s="1383" t="n">
        <f>4*'ARP Timing'!K13*VLOOKUP(L$1,'ARP Score'!$A$5:$M21,$A12)</f>
        <v>15.652999999999999</v>
      </c>
      <c r="M12" s="1383" t="n">
        <f>4*'ARP Timing'!L13*VLOOKUP(M$1,'ARP Score'!$A$5:$M21,$A12)</f>
        <v>15.652999999999999</v>
      </c>
      <c r="N12" s="1383" t="n">
        <f>4*'ARP Timing'!M13*VLOOKUP(N$1,'ARP Score'!$A$5:$M21,$A12)</f>
        <v>3.9320000000000004</v>
      </c>
      <c r="O12" s="1383" t="n">
        <f>4*'ARP Timing'!N13*VLOOKUP(O$1,'ARP Score'!$A$5:$M21,$A12)</f>
        <v>3.9320000000000004</v>
      </c>
      <c r="P12" s="1383" t="n">
        <f>4*'ARP Timing'!O13*VLOOKUP(P$1,'ARP Score'!$A$5:$M21,$A12)</f>
        <v>3.9320000000000004</v>
      </c>
      <c r="Q12" s="1383" t="n">
        <f>4*'ARP Timing'!P13*VLOOKUP(Q$1,'ARP Score'!$A$5:$M21,$A12)</f>
        <v>3.9320000000000004</v>
      </c>
      <c r="R12" s="1383" t="n">
        <f>4*'ARP Timing'!Q13*VLOOKUP(R$1,'ARP Score'!$A$5:$M21,$A12)</f>
        <v>-0.74299999999999988</v>
      </c>
      <c r="S12" s="1383" t="n">
        <f>4*'ARP Timing'!R13*VLOOKUP(S$1,'ARP Score'!$A$5:$M21,$A12)</f>
        <v>-0.74299999999999988</v>
      </c>
      <c r="T12" s="1383" t="n">
        <f>4*'ARP Timing'!S13*VLOOKUP(T$1,'ARP Score'!$A$5:$M21,$A12)</f>
        <v>-0.74299999999999988</v>
      </c>
      <c r="U12" s="1383" t="n">
        <f>4*'ARP Timing'!T13*VLOOKUP(U$1,'ARP Score'!$A$5:$M21,$A12)</f>
        <v>-0.74299999999999988</v>
      </c>
      <c r="V12" s="1383" t="n">
        <f>4*'ARP Timing'!U13*VLOOKUP(V$1,'ARP Score'!$A$5:$M21,$A12)</f>
        <v>-21.606000000000002</v>
      </c>
      <c r="W12" s="1383" t="n">
        <f t="shared" si="0"/>
        <v>107.19400000000005</v>
      </c>
    </row>
    <row r="13">
      <c r="A13" s="833" t="n">
        <v>15</v>
      </c>
      <c r="B13" s="833" t="s">
        <v>773</v>
      </c>
      <c r="C13" s="1383" t="n">
        <f>0.3*'ARP Score'!$N5*4*'ARP Timing'!B6</f>
        <v>0</v>
      </c>
      <c r="D13" s="1383" t="n">
        <f>0.3*'ARP Score'!$N5*4*'ARP Timing'!C6</f>
        <v>1.7544</v>
      </c>
      <c r="E13" s="1383" t="n">
        <f>0.3*'ARP Score'!$N5*4*'ARP Timing'!D6</f>
        <v>2.3255999999999997</v>
      </c>
      <c r="F13" s="1383" t="n">
        <f>0.3*'ARP Score'!$N6*4*'ARP Timing'!E6</f>
        <v>1.5299999999999998</v>
      </c>
      <c r="G13" s="1383" t="n">
        <f>0.3*'ARP Score'!$N6*4*'ARP Timing'!F6</f>
        <v>1.5299999999999998</v>
      </c>
      <c r="H13" s="1383" t="n">
        <f>0.3*'ARP Score'!$N6*4*'ARP Timing'!G6</f>
        <v>1.5299999999999998</v>
      </c>
      <c r="I13" s="1383" t="n">
        <f>0.3*'ARP Score'!$N6*4*'ARP Timing'!H6</f>
        <v>1.5299999999999998</v>
      </c>
      <c r="J13" s="1383" t="n">
        <f>0.3*'ARP Score'!$N7*4*'ARP Timing'!I6</f>
        <v>0</v>
      </c>
      <c r="K13" s="1383" t="n">
        <f>0.3*'ARP Score'!$N7*4*'ARP Timing'!J6</f>
        <v>0</v>
      </c>
      <c r="L13" s="1383" t="n">
        <f>0.3*'ARP Score'!$N7*4*'ARP Timing'!K6</f>
        <v>0</v>
      </c>
      <c r="M13" s="1383" t="n">
        <f>0.3*'ARP Score'!$N7*4*'ARP Timing'!L6</f>
        <v>0</v>
      </c>
      <c r="N13" s="1383" t="n">
        <f>0.3*'ARP Score'!$N7*4*'ARP Timing'!M6</f>
        <v>0</v>
      </c>
      <c r="O13" s="1383" t="n">
        <f>0.3*'ARP Score'!$N7*4*'ARP Timing'!N6</f>
        <v>0</v>
      </c>
      <c r="P13" s="1383" t="n">
        <f>0.3*'ARP Score'!$N7*4*'ARP Timing'!O6</f>
        <v>0</v>
      </c>
      <c r="Q13" s="1383" t="n">
        <f>0.3*'ARP Score'!$N7*4*'ARP Timing'!P6</f>
        <v>0</v>
      </c>
      <c r="R13" s="1383" t="n">
        <f>0.3*'ARP Score'!$N7*4*'ARP Timing'!Q6</f>
        <v>0</v>
      </c>
      <c r="S13" s="1383" t="n">
        <f>0.3*'ARP Score'!$N7*4*'ARP Timing'!R6</f>
        <v>0</v>
      </c>
      <c r="T13" s="1383" t="n">
        <f>0.3*'ARP Score'!$N7*4*'ARP Timing'!S6</f>
        <v>0</v>
      </c>
      <c r="U13" s="1383" t="n">
        <f>0.3*'ARP Score'!$N7*4*'ARP Timing'!T6</f>
        <v>0</v>
      </c>
      <c r="V13" s="1383" t="n">
        <f>0.3*'ARP Score'!$N7*4*'ARP Timing'!U6</f>
        <v>0</v>
      </c>
      <c r="W13" s="1383" t="n">
        <f t="shared" si="0"/>
        <v>2.5499999999999994</v>
      </c>
    </row>
    <row r="14">
      <c r="A14" s="833" t="n">
        <v>14</v>
      </c>
      <c r="B14" s="833" t="s">
        <v>774</v>
      </c>
      <c r="C14" s="1383" t="n">
        <f>C13/0.3*0.2</f>
        <v>0</v>
      </c>
      <c r="D14" s="1383" t="n">
        <f t="shared" ref="D14:F14" si="1">D13/0.3*0.2</f>
        <v>1.1696</v>
      </c>
      <c r="E14" s="1383" t="n">
        <f t="shared" si="1"/>
        <v>1.5503999999999998</v>
      </c>
      <c r="F14" s="1383" t="n">
        <f t="shared" si="1"/>
        <v>1.02</v>
      </c>
      <c r="G14" s="1383" t="n">
        <f t="shared" ref="G14" si="2">G13/0.3*0.2</f>
        <v>1.02</v>
      </c>
      <c r="H14" s="1383" t="n">
        <f t="shared" ref="H14" si="3">H13/0.3*0.2</f>
        <v>1.02</v>
      </c>
      <c r="I14" s="1383" t="n">
        <f t="shared" ref="I14" si="4">I13/0.3*0.2</f>
        <v>1.02</v>
      </c>
      <c r="J14" s="1383" t="n">
        <f t="shared" ref="J14" si="5">J13/0.3*0.2</f>
        <v>0</v>
      </c>
      <c r="K14" s="1383" t="n">
        <f t="shared" ref="K14" si="6">K13/0.3*0.2</f>
        <v>0</v>
      </c>
      <c r="L14" s="1383" t="n">
        <f t="shared" ref="L14" si="7">L13/0.3*0.2</f>
        <v>0</v>
      </c>
      <c r="M14" s="1383" t="n">
        <f t="shared" ref="M14" si="8">M13/0.3*0.2</f>
        <v>0</v>
      </c>
      <c r="N14" s="1383" t="n">
        <f t="shared" ref="N14" si="9">N13/0.3*0.2</f>
        <v>0</v>
      </c>
      <c r="O14" s="1383" t="n">
        <f t="shared" ref="O14" si="10">O13/0.3*0.2</f>
        <v>0</v>
      </c>
      <c r="P14" s="1383" t="n">
        <f t="shared" ref="P14" si="11">P13/0.3*0.2</f>
        <v>0</v>
      </c>
      <c r="Q14" s="1383" t="n">
        <f t="shared" ref="Q14" si="12">Q13/0.3*0.2</f>
        <v>0</v>
      </c>
      <c r="R14" s="1383" t="n">
        <f t="shared" ref="R14" si="13">R13/0.3*0.2</f>
        <v>0</v>
      </c>
      <c r="S14" s="1383" t="n">
        <f t="shared" ref="S14" si="14">S13/0.3*0.2</f>
        <v>0</v>
      </c>
      <c r="T14" s="1383" t="n">
        <f t="shared" ref="T14" si="15">T13/0.3*0.2</f>
        <v>0</v>
      </c>
      <c r="U14" s="1383" t="n">
        <f t="shared" ref="U14" si="16">U13/0.3*0.2</f>
        <v>0</v>
      </c>
      <c r="V14" s="1383" t="n">
        <f t="shared" ref="V14" si="17">V13/0.3*0.2</f>
        <v>0</v>
      </c>
      <c r="W14" s="1383" t="n">
        <f t="shared" si="0"/>
        <v>1.6999999999999997</v>
      </c>
    </row>
    <row r="15">
      <c r="A15" s="833" t="n">
        <v>14</v>
      </c>
      <c r="B15" s="833" t="s">
        <v>472</v>
      </c>
      <c r="C15" s="1383" t="n">
        <f>C14/0.2*0.5</f>
        <v>0</v>
      </c>
      <c r="D15" s="1383" t="n">
        <f t="shared" ref="D15:F15" si="18">D14/0.2*0.5</f>
        <v>2.9239999999999999</v>
      </c>
      <c r="E15" s="1383" t="n">
        <f t="shared" si="18"/>
        <v>3.8759999999999994</v>
      </c>
      <c r="F15" s="1383" t="n">
        <f t="shared" si="18"/>
        <v>2.5499999999999998</v>
      </c>
      <c r="G15" s="1383" t="n">
        <f t="shared" ref="G15" si="19">G14/0.2*0.5</f>
        <v>2.5499999999999998</v>
      </c>
      <c r="H15" s="1383" t="n">
        <f t="shared" ref="H15" si="20">H14/0.2*0.5</f>
        <v>2.5499999999999998</v>
      </c>
      <c r="I15" s="1383" t="n">
        <f t="shared" ref="I15" si="21">I14/0.2*0.5</f>
        <v>2.5499999999999998</v>
      </c>
      <c r="J15" s="1383" t="n">
        <f t="shared" ref="J15" si="22">J14/0.2*0.5</f>
        <v>0</v>
      </c>
      <c r="K15" s="1383" t="n">
        <f t="shared" ref="K15" si="23">K14/0.2*0.5</f>
        <v>0</v>
      </c>
      <c r="L15" s="1383" t="n">
        <f t="shared" ref="L15" si="24">L14/0.2*0.5</f>
        <v>0</v>
      </c>
      <c r="M15" s="1383" t="n">
        <f t="shared" ref="M15" si="25">M14/0.2*0.5</f>
        <v>0</v>
      </c>
      <c r="N15" s="1383" t="n">
        <f t="shared" ref="N15" si="26">N14/0.2*0.5</f>
        <v>0</v>
      </c>
      <c r="O15" s="1383" t="n">
        <f t="shared" ref="O15" si="27">O14/0.2*0.5</f>
        <v>0</v>
      </c>
      <c r="P15" s="1383" t="n">
        <f t="shared" ref="P15" si="28">P14/0.2*0.5</f>
        <v>0</v>
      </c>
      <c r="Q15" s="1383" t="n">
        <f t="shared" ref="Q15" si="29">Q14/0.2*0.5</f>
        <v>0</v>
      </c>
      <c r="R15" s="1383" t="n">
        <f t="shared" ref="R15" si="30">R14/0.2*0.5</f>
        <v>0</v>
      </c>
      <c r="S15" s="1383" t="n">
        <f t="shared" ref="S15" si="31">S14/0.2*0.5</f>
        <v>0</v>
      </c>
      <c r="T15" s="1383" t="n">
        <f t="shared" ref="T15" si="32">T14/0.2*0.5</f>
        <v>0</v>
      </c>
      <c r="U15" s="1383" t="n">
        <f t="shared" ref="U15" si="33">U14/0.2*0.5</f>
        <v>0</v>
      </c>
      <c r="V15" s="1383" t="n">
        <f t="shared" ref="V15" si="34">V14/0.2*0.5</f>
        <v>0</v>
      </c>
      <c r="W15" s="1383" t="n">
        <f t="shared" si="0"/>
        <v>4.25</v>
      </c>
    </row>
    <row r="16">
      <c r="C16" s="1383"/>
      <c r="D16" s="1383"/>
      <c r="E16" s="1383"/>
      <c r="F16" s="1383"/>
      <c r="G16" s="1383"/>
      <c r="H16" s="1383"/>
      <c r="I16" s="1383"/>
      <c r="J16" s="1383"/>
      <c r="K16" s="1383"/>
      <c r="L16" s="1383"/>
      <c r="M16" s="1383"/>
      <c r="N16" s="1383"/>
      <c r="O16" s="1383"/>
      <c r="P16" s="1383"/>
      <c r="Q16" s="1383"/>
      <c r="R16" s="1383"/>
      <c r="S16" s="1383"/>
      <c r="T16" s="1383"/>
      <c r="U16" s="1383"/>
      <c r="V16" s="1383"/>
      <c r="W16" s="1383"/>
    </row>
    <row r="17">
      <c r="A17" s="833" t="s">
        <v>775</v>
      </c>
      <c r="C17" s="1383"/>
      <c r="D17" s="1383"/>
      <c r="E17" s="1383"/>
      <c r="F17" s="1383"/>
      <c r="G17" s="1383"/>
      <c r="H17" s="1383"/>
      <c r="I17" s="1383"/>
      <c r="J17" s="1383"/>
      <c r="K17" s="1383"/>
      <c r="L17" s="1383"/>
      <c r="M17" s="1383"/>
      <c r="N17" s="1383"/>
      <c r="O17" s="1383"/>
      <c r="P17" s="1383"/>
      <c r="Q17" s="1383"/>
      <c r="R17" s="1383"/>
      <c r="S17" s="1383"/>
      <c r="T17" s="1383"/>
      <c r="U17" s="1383"/>
      <c r="V17" s="1383"/>
      <c r="W17" s="1383"/>
    </row>
    <row r="18">
      <c r="B18" s="585" t="s">
        <v>143</v>
      </c>
      <c r="C18" s="1383" t="n">
        <f>'ARP Score'!$BG5/'ARP Score'!$G5*C6</f>
        <v>0</v>
      </c>
      <c r="D18" s="1383" t="n">
        <f>'ARP Score'!$BG5/'ARP Score'!$G5*D6</f>
        <v>2.2132800000000001</v>
      </c>
      <c r="E18" s="1383" t="n">
        <f>'ARP Score'!$BG5/'ARP Score'!$G5*E6</f>
        <v>10.082720000000002</v>
      </c>
      <c r="F18" s="1383" t="n">
        <f>'ARP Score'!$BG6/'ARP Score'!$G6*F6</f>
        <v>7.1439999999999992</v>
      </c>
      <c r="G18" s="1383" t="n">
        <f>'ARP Score'!$BG6/'ARP Score'!$G6*G6</f>
        <v>7.1439999999999992</v>
      </c>
      <c r="H18" s="1383" t="n">
        <f>'ARP Score'!$BG6/'ARP Score'!$G6*H6</f>
        <v>7.1439999999999992</v>
      </c>
      <c r="I18" s="1383" t="n">
        <f>'ARP Score'!$BG6/'ARP Score'!$G6*I6</f>
        <v>7.1439999999999992</v>
      </c>
      <c r="J18" s="1383" t="n">
        <f>'ARP Score'!$BG7/'ARP Score'!$G7*J6</f>
        <v>0</v>
      </c>
      <c r="K18" s="1383" t="n">
        <f>'ARP Score'!$BG7/'ARP Score'!$G7*K6</f>
        <v>0</v>
      </c>
      <c r="L18" s="1383" t="n">
        <f>'ARP Score'!$BG7/'ARP Score'!$G7*L6</f>
        <v>0</v>
      </c>
      <c r="M18" s="1383" t="n">
        <f>'ARP Score'!$BG7/'ARP Score'!$G7*M6</f>
        <v>0</v>
      </c>
      <c r="N18" s="1383"/>
      <c r="O18" s="1383"/>
      <c r="P18" s="1383"/>
      <c r="Q18" s="1383"/>
      <c r="R18" s="1383"/>
      <c r="S18" s="1383"/>
      <c r="T18" s="1383"/>
      <c r="U18" s="1383"/>
      <c r="V18" s="1383"/>
      <c r="W18" s="1383"/>
    </row>
    <row r="19">
      <c r="B19" s="585" t="s">
        <v>776</v>
      </c>
      <c r="C19" s="1383" t="n">
        <f>'ARP Score'!$BI5/'ARP Score'!$G5*C6</f>
        <v>0</v>
      </c>
      <c r="D19" s="1383" t="n">
        <f>'ARP Score'!$BI5/'ARP Score'!$G5*D6</f>
        <v>15.128640000000001</v>
      </c>
      <c r="E19" s="1383" t="n">
        <f>'ARP Score'!$BI5/'ARP Score'!$G5*E6</f>
        <v>68.919360000000012</v>
      </c>
      <c r="F19" s="1383" t="n">
        <f>'ARP Score'!$BI6/'ARP Score'!$G6*F6</f>
        <v>5.6120000000000001</v>
      </c>
      <c r="G19" s="1383" t="n">
        <f>'ARP Score'!$BI6/'ARP Score'!$G6*G6</f>
        <v>5.6120000000000001</v>
      </c>
      <c r="H19" s="1383" t="n">
        <f>'ARP Score'!$BI6/'ARP Score'!$G6*H6</f>
        <v>5.6120000000000001</v>
      </c>
      <c r="I19" s="1383" t="n">
        <f>'ARP Score'!$BI6/'ARP Score'!$G6*I6</f>
        <v>5.6120000000000001</v>
      </c>
      <c r="J19" s="1383" t="n">
        <f>'ARP Score'!$B7/'ARP Score'!$G7*J6</f>
        <v>0.48599999999999993</v>
      </c>
      <c r="K19" s="1383" t="n">
        <f>'ARP Score'!$B7/'ARP Score'!$G7*K6</f>
        <v>0.48599999999999993</v>
      </c>
      <c r="L19" s="1383" t="n">
        <f>'ARP Score'!$B7/'ARP Score'!$G7*L6</f>
        <v>0.48599999999999993</v>
      </c>
      <c r="M19" s="1383" t="n">
        <f>'ARP Score'!$B7/'ARP Score'!$G7*M6</f>
        <v>0.48599999999999993</v>
      </c>
      <c r="N19" s="1383" t="n">
        <f>'ARP Score'!$B8/'ARP Score'!$G8*N6</f>
        <v>0</v>
      </c>
      <c r="O19" s="1383"/>
      <c r="P19" s="1383"/>
      <c r="Q19" s="1383"/>
      <c r="R19" s="1383"/>
      <c r="S19" s="1383"/>
      <c r="T19" s="1383"/>
      <c r="U19" s="1383"/>
      <c r="V19" s="1383"/>
      <c r="W19" s="1383"/>
    </row>
    <row r="20">
      <c r="B20" s="585" t="s">
        <v>148</v>
      </c>
      <c r="C20" s="1383" t="n">
        <f>'ARP Score'!$BF5/'ARP Score'!$G5*C6</f>
        <v>0</v>
      </c>
      <c r="D20" s="1383" t="n">
        <f>'ARP Score'!$BF5/'ARP Score'!$G5*D6</f>
        <v>3.2479199999999997</v>
      </c>
      <c r="E20" s="1383" t="n">
        <f>'ARP Score'!$BF5/'ARP Score'!$G5*E6</f>
        <v>14.796080000000002</v>
      </c>
      <c r="F20" s="1383" t="n">
        <f>'ARP Score'!$BF6/'ARP Score'!$G6*F6</f>
        <v>1.7329999999999999</v>
      </c>
      <c r="G20" s="1383" t="n">
        <f>'ARP Score'!$BF6/'ARP Score'!$G6*G6</f>
        <v>1.7329999999999999</v>
      </c>
      <c r="H20" s="1383" t="n">
        <f>'ARP Score'!$BF6/'ARP Score'!$G6*H6</f>
        <v>1.7329999999999999</v>
      </c>
      <c r="I20" s="1383" t="n">
        <f>'ARP Score'!$BF6/'ARP Score'!$G6*I6</f>
        <v>1.7329999999999999</v>
      </c>
      <c r="J20" s="1383" t="n">
        <f>'ARP Score'!$BF7/'ARP Score'!$G7*J6</f>
        <v>0</v>
      </c>
      <c r="K20" s="1383" t="n">
        <f>'ARP Score'!$BF7/'ARP Score'!$G7*K6</f>
        <v>0</v>
      </c>
      <c r="L20" s="1383" t="n">
        <f>'ARP Score'!$BF7/'ARP Score'!$G7*L6</f>
        <v>0</v>
      </c>
      <c r="M20" s="1383" t="n">
        <f>'ARP Score'!$BF7/'ARP Score'!$G7*M6</f>
        <v>0</v>
      </c>
      <c r="N20" s="1383"/>
      <c r="O20" s="1383"/>
      <c r="P20" s="1383"/>
      <c r="Q20" s="1383"/>
      <c r="R20" s="1383"/>
      <c r="S20" s="1383"/>
      <c r="T20" s="1383"/>
      <c r="U20" s="1383"/>
      <c r="V20" s="1383"/>
      <c r="W20" s="1383"/>
    </row>
    <row r="21">
      <c r="B21" s="1389" t="s">
        <v>415</v>
      </c>
      <c r="C21" s="1383" t="n">
        <f>15/40*(C6*'ARP Score'!$BD5/'ARP Score'!$G5)</f>
        <v>0</v>
      </c>
      <c r="D21" s="1383" t="n">
        <f>15/40*(D6*('ARP Score'!$BD5+'ARP Score'!$BE5)/'ARP Score'!$G5)</f>
        <v>13.2921</v>
      </c>
      <c r="E21" s="1383" t="n">
        <f>15/40*(E6*('ARP Score'!$BD5+'ARP Score'!$BE5)/'ARP Score'!$G5)</f>
        <v>60.552900000000008</v>
      </c>
      <c r="F21" s="1383" t="n">
        <f>15/40*(F6*('ARP Score'!$BD6+'ARP Score'!$BE6)/'ARP Score'!$G6)</f>
        <v>1.0687500000000001</v>
      </c>
      <c r="G21" s="1383" t="n">
        <f>15/40*(G6*('ARP Score'!$BD6+'ARP Score'!$BE6)/'ARP Score'!$G6)</f>
        <v>1.0687500000000001</v>
      </c>
      <c r="H21" s="1383" t="n">
        <f>15/40*(H6*('ARP Score'!$BD6+'ARP Score'!$BE6)/'ARP Score'!$G6)</f>
        <v>1.0687500000000001</v>
      </c>
      <c r="I21" s="1383" t="n">
        <f>15/40*(I6*('ARP Score'!$BD6+'ARP Score'!$BE6)/'ARP Score'!$G6)</f>
        <v>1.0687500000000001</v>
      </c>
      <c r="J21" s="1383" t="n">
        <f>15/40*(J6*('ARP Score'!$BD7+'ARP Score'!$BE7)/'ARP Score'!$G7)</f>
        <v>0.78750000000000009</v>
      </c>
      <c r="K21" s="1383" t="n">
        <f>15/40*(K6*('ARP Score'!$BD7+'ARP Score'!$BE7)/'ARP Score'!$G7)</f>
        <v>0.78750000000000009</v>
      </c>
      <c r="L21" s="1383" t="n">
        <f>15/40*(L6*('ARP Score'!$BD7+'ARP Score'!$BE7)/'ARP Score'!$G7)</f>
        <v>0.78750000000000009</v>
      </c>
      <c r="M21" s="1383" t="n">
        <f>15/40*(M6*('ARP Score'!$BD7+'ARP Score'!$BE7)/'ARP Score'!$G7)</f>
        <v>0.78750000000000009</v>
      </c>
      <c r="N21" s="1383"/>
      <c r="O21" s="1383"/>
      <c r="P21" s="1383"/>
      <c r="Q21" s="1383"/>
      <c r="R21" s="1383"/>
      <c r="S21" s="1383"/>
      <c r="T21" s="1383"/>
      <c r="U21" s="1383"/>
      <c r="V21" s="1383"/>
      <c r="W21" s="1383"/>
    </row>
    <row r="22">
      <c r="B22" s="1389" t="s">
        <v>777</v>
      </c>
      <c r="C22" s="1383"/>
      <c r="D22" s="1383" t="n">
        <f>D21/15*25</f>
        <v>22.153499999999998</v>
      </c>
      <c r="E22" s="1383" t="n">
        <f>E21/15*25</f>
        <v>100.92150000000002</v>
      </c>
      <c r="F22" s="1383" t="n">
        <f>F21/15*25</f>
        <v>1.7812500000000002</v>
      </c>
      <c r="G22" s="1383" t="n">
        <f>G21/15*25</f>
        <v>1.7812500000000002</v>
      </c>
      <c r="H22" s="1383" t="n">
        <f t="shared" ref="H22:J22" si="35">H21/15*25</f>
        <v>1.7812500000000002</v>
      </c>
      <c r="I22" s="1383" t="n">
        <f t="shared" si="35"/>
        <v>1.7812500000000002</v>
      </c>
      <c r="J22" s="1383" t="n">
        <f t="shared" si="35"/>
        <v>1.3125000000000002</v>
      </c>
      <c r="K22" s="1383" t="n">
        <f t="shared" ref="K22" si="36">K21/15*25</f>
        <v>1.3125000000000002</v>
      </c>
      <c r="L22" s="1383" t="n">
        <f t="shared" ref="L22" si="37">L21/15*25</f>
        <v>1.3125000000000002</v>
      </c>
      <c r="M22" s="1383" t="n">
        <f t="shared" ref="M22" si="38">M21/15*25</f>
        <v>1.3125000000000002</v>
      </c>
      <c r="N22" s="1383"/>
      <c r="O22" s="1383"/>
      <c r="P22" s="1383"/>
      <c r="Q22" s="1383"/>
      <c r="R22" s="1383"/>
      <c r="S22" s="1383"/>
      <c r="T22" s="1383"/>
      <c r="U22" s="1383"/>
      <c r="V22" s="1383"/>
      <c r="W22" s="1383"/>
    </row>
    <row r="23">
      <c r="B23" s="585" t="s">
        <v>427</v>
      </c>
      <c r="C23" s="1383" t="n">
        <f>'ARP Score'!$BB5/'ARP Score'!$G5*C6</f>
        <v>0</v>
      </c>
      <c r="D23" s="1383" t="n">
        <f>'ARP Score'!$BB5/'ARP Score'!$G5*D6</f>
        <v>2.9519999999999995</v>
      </c>
      <c r="E23" s="1383" t="n">
        <f>'ARP Score'!$BB5/'ARP Score'!$G5*E6</f>
        <v>13.448</v>
      </c>
      <c r="F23" s="1383" t="n">
        <f>'ARP Score'!$BB6/'ARP Score'!$G6*F6</f>
        <v>11.3</v>
      </c>
      <c r="G23" s="1383" t="n">
        <f>'ARP Score'!$BB6/'ARP Score'!$G6*G6</f>
        <v>11.3</v>
      </c>
      <c r="H23" s="1383" t="n">
        <f>'ARP Score'!$BB6/'ARP Score'!$G6*H6</f>
        <v>11.3</v>
      </c>
      <c r="I23" s="1383" t="n">
        <f>'ARP Score'!$BB6/'ARP Score'!$G6*I6</f>
        <v>11.3</v>
      </c>
      <c r="J23" s="1383" t="n">
        <f>'ARP Score'!$BB7/'ARP Score'!$G7*J6</f>
        <v>8.4</v>
      </c>
      <c r="K23" s="1383" t="n">
        <f>'ARP Score'!$BB7/'ARP Score'!$G7*K6</f>
        <v>8.4</v>
      </c>
      <c r="L23" s="1383" t="n">
        <f>'ARP Score'!$BB7/'ARP Score'!$G7*L6</f>
        <v>8.4</v>
      </c>
      <c r="M23" s="1383" t="n">
        <f>'ARP Score'!$BB7/'ARP Score'!$G7*M6</f>
        <v>8.4</v>
      </c>
      <c r="N23" s="1383" t="n">
        <f>'ARP Score'!$BB8/'ARP Score'!$G8*N6</f>
        <v>0.2</v>
      </c>
      <c r="O23" s="1383" t="n">
        <f>'ARP Score'!$BB8/'ARP Score'!$G8*O6</f>
        <v>0.2</v>
      </c>
      <c r="P23" s="1383" t="n">
        <f>'ARP Score'!$BB8/'ARP Score'!$G8*P6</f>
        <v>0.2</v>
      </c>
      <c r="Q23" s="1383" t="n">
        <f>'ARP Score'!$BB8/'ARP Score'!$G8*Q6</f>
        <v>0.2</v>
      </c>
      <c r="R23" s="1383"/>
      <c r="S23" s="1383"/>
      <c r="T23" s="1383"/>
      <c r="U23" s="1383"/>
      <c r="V23" s="1383"/>
      <c r="W23" s="1383"/>
    </row>
    <row r="24">
      <c r="B24" s="585" t="s">
        <v>428</v>
      </c>
      <c r="C24" s="1383" t="n">
        <f>'ARP Score'!$BH5/'ARP Score'!$G5*C6</f>
        <v>0</v>
      </c>
      <c r="D24" s="1383" t="n">
        <f>'ARP Score'!$BH5/'ARP Score'!$G5*D6</f>
        <v>-0.20447999999999997</v>
      </c>
      <c r="E24" s="1383" t="n">
        <f>'ARP Score'!$BH5/'ARP Score'!$G5*E6</f>
        <v>-0.93152000000000001</v>
      </c>
      <c r="F24" s="1383" t="n">
        <f>'ARP Score'!$BH6/'ARP Score'!$G6*F6</f>
        <v>81.608999999999995</v>
      </c>
      <c r="G24" s="1383" t="n">
        <f>'ARP Score'!$BH6/'ARP Score'!$G6*G6</f>
        <v>81.608999999999995</v>
      </c>
      <c r="H24" s="1383" t="n">
        <f>'ARP Score'!$BH6/'ARP Score'!$G6*H6</f>
        <v>81.608999999999995</v>
      </c>
      <c r="I24" s="1383" t="n">
        <f>'ARP Score'!$BH6/'ARP Score'!$G6*I6</f>
        <v>81.608999999999995</v>
      </c>
      <c r="J24" s="1383" t="n">
        <f>'ARP Score'!$BH7/'ARP Score'!$G7*J6</f>
        <v>1.3759999999999999</v>
      </c>
      <c r="K24" s="1383" t="n">
        <f>'ARP Score'!$BH7/'ARP Score'!$G7*K6</f>
        <v>1.3759999999999999</v>
      </c>
      <c r="L24" s="1383" t="n">
        <f>'ARP Score'!$BH7/'ARP Score'!$G7*L6</f>
        <v>1.3759999999999999</v>
      </c>
      <c r="M24" s="1383" t="n">
        <f>'ARP Score'!$BH7/'ARP Score'!$G7*M6</f>
        <v>1.3759999999999999</v>
      </c>
      <c r="N24" s="1383" t="n">
        <f>'ARP Score'!$BH8/'ARP Score'!$G8*N6</f>
        <v>-0.87500000000000011</v>
      </c>
      <c r="O24" s="1383" t="n">
        <f>'ARP Score'!$BH8/'ARP Score'!$G8*O6</f>
        <v>-0.87500000000000011</v>
      </c>
      <c r="P24" s="1383" t="n">
        <f>'ARP Score'!$BH8/'ARP Score'!$G8*P6</f>
        <v>-0.87500000000000011</v>
      </c>
      <c r="Q24" s="1383" t="n">
        <f>'ARP Score'!$BH8/'ARP Score'!$G8*Q6</f>
        <v>-0.87500000000000011</v>
      </c>
      <c r="R24" s="1383"/>
      <c r="S24" s="1383"/>
      <c r="T24" s="1383"/>
      <c r="U24" s="1383"/>
      <c r="V24" s="1383"/>
      <c r="W24" s="1383"/>
    </row>
    <row r="25">
      <c r="B25" s="585" t="s">
        <v>312</v>
      </c>
      <c r="C25" s="1383" t="n">
        <f>SUM(C18:C24)</f>
        <v>0</v>
      </c>
      <c r="D25" s="1383" t="n">
        <f t="shared" ref="D25:Q25" si="39">SUM(D18:D24)</f>
        <v>58.782959999999996</v>
      </c>
      <c r="E25" s="1383" t="n">
        <f t="shared" si="39"/>
        <v>267.78904000000006</v>
      </c>
      <c r="F25" s="1383" t="n">
        <f t="shared" si="39"/>
        <v>110.24799999999999</v>
      </c>
      <c r="G25" s="1383" t="n">
        <f t="shared" si="39"/>
        <v>110.24799999999999</v>
      </c>
      <c r="H25" s="1383" t="n">
        <f t="shared" si="39"/>
        <v>110.24799999999999</v>
      </c>
      <c r="I25" s="1383" t="n">
        <f t="shared" si="39"/>
        <v>110.24799999999999</v>
      </c>
      <c r="J25" s="1383" t="n">
        <f t="shared" si="39"/>
        <v>12.362</v>
      </c>
      <c r="K25" s="1383" t="n">
        <f t="shared" si="39"/>
        <v>12.362</v>
      </c>
      <c r="L25" s="1383" t="n">
        <f t="shared" si="39"/>
        <v>12.362</v>
      </c>
      <c r="M25" s="1383" t="n">
        <f t="shared" si="39"/>
        <v>12.362</v>
      </c>
      <c r="N25" s="1383" t="n">
        <f t="shared" si="39"/>
        <v>-0.67500000000000004</v>
      </c>
      <c r="O25" s="1383" t="n">
        <f t="shared" si="39"/>
        <v>-0.67500000000000004</v>
      </c>
      <c r="P25" s="1383" t="n">
        <f t="shared" si="39"/>
        <v>-0.67500000000000004</v>
      </c>
      <c r="Q25" s="1383" t="n">
        <f t="shared" si="39"/>
        <v>-0.67500000000000004</v>
      </c>
      <c r="R25" s="1383"/>
      <c r="S25" s="1383"/>
      <c r="T25" s="1383"/>
      <c r="U25" s="1383"/>
      <c r="V25" s="1383"/>
      <c r="W25" s="1383"/>
    </row>
    <row r="26">
      <c r="D26" s="835" t="n">
        <f>D6-D25</f>
        <v>0</v>
      </c>
      <c r="E26" s="835" t="n">
        <f t="shared" ref="E26:M26" si="40">E6-E25</f>
        <v>0</v>
      </c>
      <c r="F26" s="835" t="n">
        <f t="shared" si="40"/>
        <v>0</v>
      </c>
      <c r="G26" s="835" t="n">
        <f t="shared" si="40"/>
        <v>0</v>
      </c>
      <c r="H26" s="835" t="n">
        <f t="shared" si="40"/>
        <v>0</v>
      </c>
      <c r="I26" s="835" t="n">
        <f t="shared" si="40"/>
        <v>0</v>
      </c>
      <c r="J26" s="835" t="n">
        <f t="shared" si="40"/>
        <v>0.36400000000000077</v>
      </c>
      <c r="K26" s="835" t="n">
        <f t="shared" si="40"/>
        <v>0.36400000000000077</v>
      </c>
      <c r="L26" s="835" t="n">
        <f t="shared" si="40"/>
        <v>0.36400000000000077</v>
      </c>
      <c r="M26" s="835" t="n">
        <f t="shared" si="40"/>
        <v>0.36400000000000077</v>
      </c>
    </row>
    <row r="27">
      <c r="B27" s="833" t="s">
        <v>778</v>
      </c>
      <c r="D27" s="188" t="s">
        <v>251</v>
      </c>
      <c r="E27" s="188" t="s">
        <v>180</v>
      </c>
      <c r="F27" s="188" t="s">
        <v>181</v>
      </c>
      <c r="G27" s="188" t="s">
        <v>182</v>
      </c>
      <c r="H27" s="188" t="s">
        <v>183</v>
      </c>
      <c r="I27" s="188" t="s">
        <v>184</v>
      </c>
      <c r="J27" s="188" t="s">
        <v>185</v>
      </c>
      <c r="K27" s="188" t="s">
        <v>186</v>
      </c>
      <c r="L27" s="188" t="s">
        <v>187</v>
      </c>
      <c r="M27" s="188" t="s">
        <v>188</v>
      </c>
      <c r="N27" s="188" t="s">
        <v>189</v>
      </c>
      <c r="O27" s="188" t="s">
        <v>190</v>
      </c>
      <c r="P27" s="188" t="s">
        <v>191</v>
      </c>
      <c r="Q27" s="188" t="s">
        <v>175</v>
      </c>
      <c r="R27" s="188" t="s">
        <v>176</v>
      </c>
      <c r="S27" s="188" t="s">
        <v>177</v>
      </c>
      <c r="T27" s="188" t="s">
        <v>769</v>
      </c>
      <c r="U27" s="188" t="s">
        <v>770</v>
      </c>
      <c r="V27" s="188" t="s">
        <v>771</v>
      </c>
    </row>
    <row r="28">
      <c r="B28" s="61"/>
      <c r="C28" s="835" t="s">
        <v>312</v>
      </c>
      <c r="D28" s="1385" t="n">
        <f>SUM(D29:D43)</f>
        <v>5.8765000000000009</v>
      </c>
      <c r="E28" s="1385" t="n">
        <f t="shared" ref="E28:V28" si="41">SUM(E29:E43)</f>
        <v>11.753000000000002</v>
      </c>
      <c r="F28" s="1385" t="n">
        <f t="shared" si="41"/>
        <v>15.762320000000003</v>
      </c>
      <c r="G28" s="1385" t="n">
        <f t="shared" si="41"/>
        <v>19.771640000000005</v>
      </c>
      <c r="H28" s="1385" t="n">
        <f t="shared" si="41"/>
        <v>23.812229000000006</v>
      </c>
      <c r="I28" s="1385" t="n">
        <f t="shared" si="41"/>
        <v>27.852818000000006</v>
      </c>
      <c r="J28" s="1385" t="n">
        <f t="shared" si="41"/>
        <v>30.517977000000005</v>
      </c>
      <c r="K28" s="1385" t="n">
        <f t="shared" si="41"/>
        <v>33.183136000000005</v>
      </c>
      <c r="L28" s="1385" t="n">
        <f t="shared" si="41"/>
        <v>36.260924000000003</v>
      </c>
      <c r="M28" s="1385" t="n">
        <f t="shared" si="41"/>
        <v>39.338711999999994</v>
      </c>
      <c r="N28" s="1385" t="n">
        <f t="shared" si="41"/>
        <v>40.928439999999995</v>
      </c>
      <c r="O28" s="1385" t="n">
        <f t="shared" si="41"/>
        <v>42.518167999999996</v>
      </c>
      <c r="P28" s="1385" t="n">
        <f t="shared" si="41"/>
        <v>44.428388999999996</v>
      </c>
      <c r="Q28" s="1385" t="n">
        <f t="shared" si="41"/>
        <v>46.338610000000003</v>
      </c>
      <c r="R28" s="1385" t="n">
        <f t="shared" si="41"/>
        <v>47.279744500000007</v>
      </c>
      <c r="S28" s="1385" t="n">
        <f t="shared" si="41"/>
        <v>46.283419000000009</v>
      </c>
      <c r="T28" s="1385" t="n">
        <f t="shared" si="41"/>
        <v>45.578489500000011</v>
      </c>
      <c r="U28" s="1385" t="n">
        <f t="shared" si="41"/>
        <v>45.454798000000011</v>
      </c>
      <c r="V28" s="1385" t="n">
        <f t="shared" si="41"/>
        <v>45.360580000000013</v>
      </c>
    </row>
    <row r="29">
      <c r="A29" s="833" t="n">
        <v>2021</v>
      </c>
      <c r="B29" s="61" t="s">
        <v>779</v>
      </c>
      <c r="C29" s="835"/>
      <c r="D29" s="833" t="n">
        <f>($D$9+$D$10)*'ARP Timing'!B$16</f>
        <v>5.8765000000000009</v>
      </c>
      <c r="E29" s="833" t="n">
        <f>($D$9+$D$10)*'ARP Timing'!C$16</f>
        <v>5.8765000000000009</v>
      </c>
      <c r="F29" s="833" t="n">
        <f>($D$9+$D$10)*'ARP Timing'!D$16</f>
        <v>4.11355</v>
      </c>
      <c r="G29" s="833" t="n">
        <f>($D$9+$D$10)*'ARP Timing'!E$16</f>
        <v>4.11355</v>
      </c>
      <c r="H29" s="833" t="n">
        <f>($D$9+$D$10)*'ARP Timing'!F$16</f>
        <v>4.11355</v>
      </c>
      <c r="I29" s="833" t="n">
        <f>($D$9+$D$10)*'ARP Timing'!G$16</f>
        <v>4.11355</v>
      </c>
      <c r="J29" s="833" t="n">
        <f>($D$9+$D$10)*'ARP Timing'!H$16</f>
        <v>4.11355</v>
      </c>
      <c r="K29" s="833" t="n">
        <f>($D$9+$D$10)*'ARP Timing'!I$16</f>
        <v>4.11355</v>
      </c>
      <c r="L29" s="833" t="n">
        <f>($D$9+$D$10)*'ARP Timing'!J$16</f>
        <v>4.11355</v>
      </c>
      <c r="M29" s="833" t="n">
        <f>($D$9+$D$10)*'ARP Timing'!K$16</f>
        <v>4.11355</v>
      </c>
      <c r="N29" s="833" t="n">
        <f>($D$9+$D$10)*'ARP Timing'!L$16</f>
        <v>4.11355</v>
      </c>
      <c r="O29" s="833" t="n">
        <f>($D$9+$D$10)*'ARP Timing'!M$16</f>
        <v>4.11355</v>
      </c>
      <c r="P29" s="833" t="n">
        <f>($D$9+$D$10)*'ARP Timing'!N$16</f>
        <v>3.987625</v>
      </c>
      <c r="Q29" s="833" t="n">
        <f>($D$9+$D$10)*'ARP Timing'!O$16</f>
        <v>3.987625</v>
      </c>
      <c r="R29" s="833" t="n">
        <f>($D$9+$D$10)*'ARP Timing'!P$16</f>
        <v>3.987625</v>
      </c>
      <c r="S29" s="833" t="n">
        <f>($D$9+$D$10)*'ARP Timing'!Q$16</f>
        <v>3.987625</v>
      </c>
      <c r="T29" s="833" t="n">
        <f>($D$9+$D$10)*'ARP Timing'!R$16</f>
        <v>3.987625</v>
      </c>
      <c r="U29" s="833" t="n">
        <f>($D$9+$D$10)*'ARP Timing'!S$16</f>
        <v>3.987625</v>
      </c>
      <c r="V29" s="833" t="n">
        <f>($D$9+$D$10)*'ARP Timing'!T$16</f>
        <v>3.987625</v>
      </c>
    </row>
    <row r="30">
      <c r="B30" s="61" t="s">
        <v>331</v>
      </c>
      <c r="C30" s="835"/>
      <c r="E30" s="833" t="n">
        <f>($E$9+$E$10)*'ARP Timing'!B$16</f>
        <v>5.8765000000000009</v>
      </c>
      <c r="F30" s="833" t="n">
        <f>($E$9+$E$10)*'ARP Timing'!C$16</f>
        <v>5.8765000000000009</v>
      </c>
      <c r="G30" s="833" t="n">
        <f>($E$9+$E$10)*'ARP Timing'!D$16</f>
        <v>4.11355</v>
      </c>
      <c r="H30" s="833" t="n">
        <f>($E$9+$E$10)*'ARP Timing'!E$16</f>
        <v>4.11355</v>
      </c>
      <c r="I30" s="833" t="n">
        <f>($E$9+$E$10)*'ARP Timing'!F$16</f>
        <v>4.11355</v>
      </c>
      <c r="J30" s="833" t="n">
        <f>($E$9+$E$10)*'ARP Timing'!G$16</f>
        <v>4.11355</v>
      </c>
      <c r="K30" s="833" t="n">
        <f>($E$9+$E$10)*'ARP Timing'!H$16</f>
        <v>4.11355</v>
      </c>
      <c r="L30" s="833" t="n">
        <f>($E$9+$E$10)*'ARP Timing'!I$16</f>
        <v>4.11355</v>
      </c>
      <c r="M30" s="833" t="n">
        <f>($E$9+$E$10)*'ARP Timing'!J$16</f>
        <v>4.11355</v>
      </c>
      <c r="N30" s="833" t="n">
        <f>($E$9+$E$10)*'ARP Timing'!K$16</f>
        <v>4.11355</v>
      </c>
      <c r="O30" s="833" t="n">
        <f>($E$9+$E$10)*'ARP Timing'!L$16</f>
        <v>4.11355</v>
      </c>
      <c r="P30" s="833" t="n">
        <f>($E$9+$E$10)*'ARP Timing'!M$16</f>
        <v>4.11355</v>
      </c>
      <c r="Q30" s="833" t="n">
        <f>($E$9+$E$10)*'ARP Timing'!N$16</f>
        <v>3.987625</v>
      </c>
      <c r="R30" s="833" t="n">
        <f>($E$9+$E$10)*'ARP Timing'!O$16</f>
        <v>3.987625</v>
      </c>
      <c r="S30" s="833" t="n">
        <f>($E$9+$E$10)*'ARP Timing'!P$16</f>
        <v>3.987625</v>
      </c>
      <c r="T30" s="833" t="n">
        <f>($E$9+$E$10)*'ARP Timing'!Q$16</f>
        <v>3.987625</v>
      </c>
      <c r="U30" s="833" t="n">
        <f>($E$9+$E$10)*'ARP Timing'!R$16</f>
        <v>3.987625</v>
      </c>
      <c r="V30" s="833" t="n">
        <f>($E$9+$E$10)*'ARP Timing'!S$16</f>
        <v>3.987625</v>
      </c>
    </row>
    <row r="31">
      <c r="B31" s="61" t="s">
        <v>780</v>
      </c>
      <c r="C31" s="835"/>
      <c r="F31" s="833" t="n">
        <f>($F$9+$F$10)*'ARP Timing'!B$16</f>
        <v>5.7722700000000016</v>
      </c>
      <c r="G31" s="833" t="n">
        <f>($F$9+$F$10)*'ARP Timing'!C$16</f>
        <v>5.7722700000000016</v>
      </c>
      <c r="H31" s="833" t="n">
        <f>($F$9+$F$10)*'ARP Timing'!D$16</f>
        <v>4.0405890000000007</v>
      </c>
      <c r="I31" s="833" t="n">
        <f>($F$9+$F$10)*'ARP Timing'!E$16</f>
        <v>4.0405890000000007</v>
      </c>
      <c r="J31" s="833" t="n">
        <f>($F$9+$F$10)*'ARP Timing'!F$16</f>
        <v>4.0405890000000007</v>
      </c>
      <c r="K31" s="833" t="n">
        <f>($F$9+$F$10)*'ARP Timing'!G$16</f>
        <v>4.0405890000000007</v>
      </c>
      <c r="L31" s="833" t="n">
        <f>($F$9+$F$10)*'ARP Timing'!H$16</f>
        <v>4.0405890000000007</v>
      </c>
      <c r="M31" s="833" t="n">
        <f>($F$9+$F$10)*'ARP Timing'!I$16</f>
        <v>4.0405890000000007</v>
      </c>
      <c r="N31" s="833" t="n">
        <f>($F$9+$F$10)*'ARP Timing'!J$16</f>
        <v>4.0405890000000007</v>
      </c>
      <c r="O31" s="833" t="n">
        <f>($F$9+$F$10)*'ARP Timing'!K$16</f>
        <v>4.0405890000000007</v>
      </c>
      <c r="P31" s="833" t="n">
        <f>($F$9+$F$10)*'ARP Timing'!L$16</f>
        <v>4.0405890000000007</v>
      </c>
      <c r="Q31" s="833" t="n">
        <f>($F$9+$F$10)*'ARP Timing'!M$16</f>
        <v>4.0405890000000007</v>
      </c>
      <c r="R31" s="833" t="n">
        <f>($F$9+$F$10)*'ARP Timing'!N$16</f>
        <v>3.9168975000000006</v>
      </c>
      <c r="S31" s="833" t="n">
        <f>($F$9+$F$10)*'ARP Timing'!O$16</f>
        <v>3.9168975000000006</v>
      </c>
      <c r="T31" s="833" t="n">
        <f>($F$9+$F$10)*'ARP Timing'!P$16</f>
        <v>3.9168975000000006</v>
      </c>
      <c r="U31" s="833" t="n">
        <f>($F$9+$F$10)*'ARP Timing'!Q$16</f>
        <v>3.9168975000000006</v>
      </c>
      <c r="V31" s="833" t="n">
        <f>($F$9+$F$10)*'ARP Timing'!R$16</f>
        <v>3.9168975000000006</v>
      </c>
    </row>
    <row r="32">
      <c r="A32" s="833" t="n">
        <v>2022</v>
      </c>
      <c r="B32" s="61" t="s">
        <v>240</v>
      </c>
      <c r="C32" s="835"/>
      <c r="G32" s="833" t="n">
        <f>($G$9+$G$10)*'ARP Timing'!B$16</f>
        <v>5.7722700000000016</v>
      </c>
      <c r="H32" s="833" t="n">
        <f>($G$9+$G$10)*'ARP Timing'!C$16</f>
        <v>5.7722700000000016</v>
      </c>
      <c r="I32" s="833" t="n">
        <f>($G$9+$G$10)*'ARP Timing'!D$16</f>
        <v>4.0405890000000007</v>
      </c>
      <c r="J32" s="833" t="n">
        <f>($G$9+$G$10)*'ARP Timing'!E$16</f>
        <v>4.0405890000000007</v>
      </c>
      <c r="K32" s="833" t="n">
        <f>($G$9+$G$10)*'ARP Timing'!F$16</f>
        <v>4.0405890000000007</v>
      </c>
      <c r="L32" s="833" t="n">
        <f>($G$9+$G$10)*'ARP Timing'!G$16</f>
        <v>4.0405890000000007</v>
      </c>
      <c r="M32" s="833" t="n">
        <f>($G$9+$G$10)*'ARP Timing'!H$16</f>
        <v>4.0405890000000007</v>
      </c>
      <c r="N32" s="833" t="n">
        <f>($G$9+$G$10)*'ARP Timing'!I$16</f>
        <v>4.0405890000000007</v>
      </c>
      <c r="O32" s="833" t="n">
        <f>($G$9+$G$10)*'ARP Timing'!J$16</f>
        <v>4.0405890000000007</v>
      </c>
      <c r="P32" s="833" t="n">
        <f>($G$9+$G$10)*'ARP Timing'!K$16</f>
        <v>4.0405890000000007</v>
      </c>
      <c r="Q32" s="833" t="n">
        <f>($G$9+$G$10)*'ARP Timing'!L$16</f>
        <v>4.0405890000000007</v>
      </c>
      <c r="R32" s="833" t="n">
        <f>($G$9+$G$10)*'ARP Timing'!M$16</f>
        <v>4.0405890000000007</v>
      </c>
      <c r="S32" s="833" t="n">
        <f>($G$9+$G$10)*'ARP Timing'!N$16</f>
        <v>3.9168975000000006</v>
      </c>
      <c r="T32" s="833" t="n">
        <f>($G$9+$G$10)*'ARP Timing'!O$16</f>
        <v>3.9168975000000006</v>
      </c>
      <c r="U32" s="833" t="n">
        <f>($G$9+$G$10)*'ARP Timing'!P$16</f>
        <v>3.9168975000000006</v>
      </c>
      <c r="V32" s="833" t="n">
        <f>($G$9+$G$10)*'ARP Timing'!Q$16</f>
        <v>3.9168975000000006</v>
      </c>
    </row>
    <row r="33">
      <c r="B33" s="61" t="s">
        <v>241</v>
      </c>
      <c r="C33" s="835"/>
      <c r="H33" s="833" t="n">
        <f>($H$9+$H$10)*'ARP Timing'!B$16</f>
        <v>5.7722700000000016</v>
      </c>
      <c r="I33" s="833" t="n">
        <f>($H$9+$H$10)*'ARP Timing'!C$16</f>
        <v>5.7722700000000016</v>
      </c>
      <c r="J33" s="833" t="n">
        <f>($H$9+$H$10)*'ARP Timing'!D$16</f>
        <v>4.0405890000000007</v>
      </c>
      <c r="K33" s="833" t="n">
        <f>($H$9+$H$10)*'ARP Timing'!E$16</f>
        <v>4.0405890000000007</v>
      </c>
      <c r="L33" s="833" t="n">
        <f>($H$9+$H$10)*'ARP Timing'!F$16</f>
        <v>4.0405890000000007</v>
      </c>
      <c r="M33" s="833" t="n">
        <f>($H$9+$H$10)*'ARP Timing'!G$16</f>
        <v>4.0405890000000007</v>
      </c>
      <c r="N33" s="833" t="n">
        <f>($H$9+$H$10)*'ARP Timing'!H$16</f>
        <v>4.0405890000000007</v>
      </c>
      <c r="O33" s="833" t="n">
        <f>($H$9+$H$10)*'ARP Timing'!I$16</f>
        <v>4.0405890000000007</v>
      </c>
      <c r="P33" s="833" t="n">
        <f>($H$9+$H$10)*'ARP Timing'!J$16</f>
        <v>4.0405890000000007</v>
      </c>
      <c r="Q33" s="833" t="n">
        <f>($H$9+$H$10)*'ARP Timing'!K$16</f>
        <v>4.0405890000000007</v>
      </c>
      <c r="R33" s="833" t="n">
        <f>($H$9+$H$10)*'ARP Timing'!L$16</f>
        <v>4.0405890000000007</v>
      </c>
      <c r="S33" s="833" t="n">
        <f>($H$9+$H$10)*'ARP Timing'!M$16</f>
        <v>4.0405890000000007</v>
      </c>
      <c r="T33" s="833" t="n">
        <f>($H$9+$H$10)*'ARP Timing'!N$16</f>
        <v>3.9168975000000006</v>
      </c>
      <c r="U33" s="833" t="n">
        <f>($H$9+$H$10)*'ARP Timing'!O$16</f>
        <v>3.9168975000000006</v>
      </c>
      <c r="V33" s="833" t="n">
        <f>($H$9+$H$10)*'ARP Timing'!P$16</f>
        <v>3.9168975000000006</v>
      </c>
    </row>
    <row r="34">
      <c r="B34" s="61" t="s">
        <v>331</v>
      </c>
      <c r="C34" s="835"/>
      <c r="H34" s="835"/>
      <c r="I34" s="833" t="n">
        <f>($I$9+$I10)*'ARP Timing'!B$16</f>
        <v>5.7722700000000016</v>
      </c>
      <c r="J34" s="833" t="n">
        <f>($I$9+$I10)*'ARP Timing'!C$16</f>
        <v>5.7722700000000016</v>
      </c>
      <c r="K34" s="833" t="n">
        <f>($I$9+$I10)*'ARP Timing'!D$16</f>
        <v>4.0405890000000007</v>
      </c>
      <c r="L34" s="833" t="n">
        <f>($I$9+$I10)*'ARP Timing'!E$16</f>
        <v>4.0405890000000007</v>
      </c>
      <c r="M34" s="833" t="n">
        <f>($I$9+$I10)*'ARP Timing'!F$16</f>
        <v>4.0405890000000007</v>
      </c>
      <c r="N34" s="833" t="n">
        <f>($I$9+$I10)*'ARP Timing'!G$16</f>
        <v>4.0405890000000007</v>
      </c>
      <c r="O34" s="833" t="n">
        <f>($I$9+$I10)*'ARP Timing'!H$16</f>
        <v>4.0405890000000007</v>
      </c>
      <c r="P34" s="833" t="n">
        <f>($I$9+$I10)*'ARP Timing'!I$16</f>
        <v>4.0405890000000007</v>
      </c>
      <c r="Q34" s="833" t="n">
        <f>($I$9+$I10)*'ARP Timing'!J$16</f>
        <v>4.0405890000000007</v>
      </c>
      <c r="R34" s="833" t="n">
        <f>($I$9+$I10)*'ARP Timing'!K$16</f>
        <v>4.0405890000000007</v>
      </c>
      <c r="S34" s="833" t="n">
        <f>($I$9+$I10)*'ARP Timing'!L$16</f>
        <v>4.0405890000000007</v>
      </c>
      <c r="T34" s="833" t="n">
        <f>($I$9+$I10)*'ARP Timing'!M$16</f>
        <v>4.0405890000000007</v>
      </c>
      <c r="U34" s="833" t="n">
        <f>($I$9+$I10)*'ARP Timing'!N$16</f>
        <v>3.9168975000000006</v>
      </c>
      <c r="V34" s="833" t="n">
        <f>($I$9+$I10)*'ARP Timing'!O$16</f>
        <v>3.9168975000000006</v>
      </c>
    </row>
    <row r="35">
      <c r="B35" s="61" t="s">
        <v>780</v>
      </c>
      <c r="C35" s="835"/>
      <c r="H35" s="835"/>
      <c r="J35" s="833" t="n">
        <f>($J$9+$J$10)*'ARP Timing'!B$16</f>
        <v>4.3968400000000001</v>
      </c>
      <c r="K35" s="833" t="n">
        <f>($J$9+$J$10)*'ARP Timing'!C$16</f>
        <v>4.3968400000000001</v>
      </c>
      <c r="L35" s="833" t="n">
        <f>($J$9+$J$10)*'ARP Timing'!D$16</f>
        <v>3.077788</v>
      </c>
      <c r="M35" s="833" t="n">
        <f>($J$9+$J$10)*'ARP Timing'!E$16</f>
        <v>3.077788</v>
      </c>
      <c r="N35" s="833" t="n">
        <f>($J$9+$J$10)*'ARP Timing'!F$16</f>
        <v>3.077788</v>
      </c>
      <c r="O35" s="833" t="n">
        <f>($J$9+$J$10)*'ARP Timing'!G$16</f>
        <v>3.077788</v>
      </c>
      <c r="P35" s="833" t="n">
        <f>($J$9+$J$10)*'ARP Timing'!H$16</f>
        <v>3.077788</v>
      </c>
      <c r="Q35" s="833" t="n">
        <f>($J$9+$J$10)*'ARP Timing'!I$16</f>
        <v>3.077788</v>
      </c>
      <c r="R35" s="833" t="n">
        <f>($J$9+$J$10)*'ARP Timing'!J$16</f>
        <v>3.077788</v>
      </c>
      <c r="S35" s="833" t="n">
        <f>($J$9+$J$10)*'ARP Timing'!K$16</f>
        <v>3.077788</v>
      </c>
      <c r="T35" s="833" t="n">
        <f>($J$9+$J$10)*'ARP Timing'!L$16</f>
        <v>3.077788</v>
      </c>
      <c r="U35" s="833" t="n">
        <f>($J$9+$J$10)*'ARP Timing'!M$16</f>
        <v>3.077788</v>
      </c>
      <c r="V35" s="833" t="n">
        <f>($J$9+$J$10)*'ARP Timing'!N$16</f>
        <v>2.9835699999999998</v>
      </c>
    </row>
    <row r="36">
      <c r="A36" s="833" t="n">
        <v>2023</v>
      </c>
      <c r="B36" s="61" t="s">
        <v>240</v>
      </c>
      <c r="C36" s="835"/>
      <c r="H36" s="835"/>
      <c r="K36" s="833" t="n">
        <f>($K$9+$K$10)*'ARP Timing'!B$16</f>
        <v>4.3968400000000001</v>
      </c>
      <c r="L36" s="833" t="n">
        <f>($K$9+$K$10)*'ARP Timing'!C$16</f>
        <v>4.3968400000000001</v>
      </c>
      <c r="M36" s="833" t="n">
        <f>($K$9+$K$10)*'ARP Timing'!D$16</f>
        <v>3.077788</v>
      </c>
      <c r="N36" s="833" t="n">
        <f>($K$9+$K$10)*'ARP Timing'!E$16</f>
        <v>3.077788</v>
      </c>
      <c r="O36" s="833" t="n">
        <f>($K$9+$K$10)*'ARP Timing'!F$16</f>
        <v>3.077788</v>
      </c>
      <c r="P36" s="833" t="n">
        <f>($K$9+$K$10)*'ARP Timing'!G$16</f>
        <v>3.077788</v>
      </c>
      <c r="Q36" s="833" t="n">
        <f>($K$9+$K$10)*'ARP Timing'!H$16</f>
        <v>3.077788</v>
      </c>
      <c r="R36" s="833" t="n">
        <f>($K$9+$K$10)*'ARP Timing'!I$16</f>
        <v>3.077788</v>
      </c>
      <c r="S36" s="833" t="n">
        <f>($K$9+$K$10)*'ARP Timing'!J$16</f>
        <v>3.077788</v>
      </c>
      <c r="T36" s="833" t="n">
        <f>($K$9+$K$10)*'ARP Timing'!K$16</f>
        <v>3.077788</v>
      </c>
      <c r="U36" s="833" t="n">
        <f>($K$9+$K$10)*'ARP Timing'!L$16</f>
        <v>3.077788</v>
      </c>
      <c r="V36" s="833" t="n">
        <f>($K$9+$K$10)*'ARP Timing'!M$16</f>
        <v>3.077788</v>
      </c>
    </row>
    <row r="37">
      <c r="B37" s="61" t="s">
        <v>241</v>
      </c>
      <c r="C37" s="835"/>
      <c r="H37" s="835"/>
      <c r="L37" s="833" t="n">
        <f>($L$9+$L$10)*'ARP Timing'!B$16</f>
        <v>4.3968400000000001</v>
      </c>
      <c r="M37" s="833" t="n">
        <f>($L$9+$L$10)*'ARP Timing'!C$16</f>
        <v>4.3968400000000001</v>
      </c>
      <c r="N37" s="833" t="n">
        <f>($L$9+$L$10)*'ARP Timing'!D$16</f>
        <v>3.077788</v>
      </c>
      <c r="O37" s="833" t="n">
        <f>($L$9+$L$10)*'ARP Timing'!E$16</f>
        <v>3.077788</v>
      </c>
      <c r="P37" s="833" t="n">
        <f>($L$9+$L$10)*'ARP Timing'!F$16</f>
        <v>3.077788</v>
      </c>
      <c r="Q37" s="833" t="n">
        <f>($L$9+$L$10)*'ARP Timing'!G$16</f>
        <v>3.077788</v>
      </c>
      <c r="R37" s="833" t="n">
        <f>($L$9+$L$10)*'ARP Timing'!H$16</f>
        <v>3.077788</v>
      </c>
      <c r="S37" s="833" t="n">
        <f>($L$9+$L$10)*'ARP Timing'!I$16</f>
        <v>3.077788</v>
      </c>
      <c r="T37" s="833" t="n">
        <f>($L$9+$L$10)*'ARP Timing'!J$16</f>
        <v>3.077788</v>
      </c>
      <c r="U37" s="833" t="n">
        <f>($L$9+$L$10)*'ARP Timing'!K$16</f>
        <v>3.077788</v>
      </c>
      <c r="V37" s="833" t="n">
        <f>($L$9+$L$10)*'ARP Timing'!L$16</f>
        <v>3.077788</v>
      </c>
    </row>
    <row r="38">
      <c r="B38" s="61" t="s">
        <v>331</v>
      </c>
      <c r="C38" s="835"/>
      <c r="H38" s="835"/>
      <c r="M38" s="833" t="n">
        <f>($M$9+$M$10)*'ARP Timing'!B$16</f>
        <v>4.3968400000000001</v>
      </c>
      <c r="N38" s="833" t="n">
        <f>($M$9+$M$10)*'ARP Timing'!C$16</f>
        <v>4.3968400000000001</v>
      </c>
      <c r="O38" s="833" t="n">
        <f>($M$9+$M$10)*'ARP Timing'!D$16</f>
        <v>3.077788</v>
      </c>
      <c r="P38" s="833" t="n">
        <f>($M$9+$M$10)*'ARP Timing'!E$16</f>
        <v>3.077788</v>
      </c>
      <c r="Q38" s="833" t="n">
        <f>($M$9+$M$10)*'ARP Timing'!F$16</f>
        <v>3.077788</v>
      </c>
      <c r="R38" s="833" t="n">
        <f>($M$9+$M$10)*'ARP Timing'!G$16</f>
        <v>3.077788</v>
      </c>
      <c r="S38" s="833" t="n">
        <f>($M$9+$M$10)*'ARP Timing'!H$16</f>
        <v>3.077788</v>
      </c>
      <c r="T38" s="833" t="n">
        <f>($M$9+$M$10)*'ARP Timing'!I$16</f>
        <v>3.077788</v>
      </c>
      <c r="U38" s="833" t="n">
        <f>($M$9+$M$10)*'ARP Timing'!J$16</f>
        <v>3.077788</v>
      </c>
      <c r="V38" s="833" t="n">
        <f>($M$9+$M$10)*'ARP Timing'!K$16</f>
        <v>3.077788</v>
      </c>
    </row>
    <row r="39">
      <c r="B39" s="61" t="s">
        <v>780</v>
      </c>
      <c r="C39" s="835"/>
      <c r="H39" s="835"/>
      <c r="N39" s="833" t="n">
        <f>($N$9+$N$10)*'ARP Timing'!B$16</f>
        <v>2.9087800000000006</v>
      </c>
      <c r="O39" s="833" t="n">
        <f>($N$9+$N$10)*'ARP Timing'!C$16</f>
        <v>2.9087800000000006</v>
      </c>
      <c r="P39" s="833" t="n">
        <f>($N$9+$N$10)*'ARP Timing'!D$16</f>
        <v>2.036146</v>
      </c>
      <c r="Q39" s="833" t="n">
        <f>($N$9+$N$10)*'ARP Timing'!E$16</f>
        <v>2.036146</v>
      </c>
      <c r="R39" s="833" t="n">
        <f>($N$9+$N$10)*'ARP Timing'!F$16</f>
        <v>2.036146</v>
      </c>
      <c r="S39" s="833" t="n">
        <f>($N$9+$N$10)*'ARP Timing'!G$16</f>
        <v>2.036146</v>
      </c>
      <c r="T39" s="833" t="n">
        <f>($N$9+$N$10)*'ARP Timing'!H$16</f>
        <v>2.036146</v>
      </c>
      <c r="U39" s="833" t="n">
        <f>($N$9+$N$10)*'ARP Timing'!I$16</f>
        <v>2.036146</v>
      </c>
      <c r="V39" s="833" t="n">
        <f>($N$9+$N$10)*'ARP Timing'!J$16</f>
        <v>2.036146</v>
      </c>
    </row>
    <row r="40">
      <c r="A40" s="833" t="n">
        <v>2024</v>
      </c>
      <c r="B40" s="61" t="s">
        <v>240</v>
      </c>
      <c r="C40" s="835"/>
      <c r="H40" s="835"/>
      <c r="O40" s="833" t="n">
        <f>($O$9+$O$10)*'ARP Timing'!B$16</f>
        <v>2.9087800000000006</v>
      </c>
      <c r="P40" s="833" t="n">
        <f>($O$9+$O$10)*'ARP Timing'!C$16</f>
        <v>2.9087800000000006</v>
      </c>
      <c r="Q40" s="833" t="n">
        <f>($O$9+$O$10)*'ARP Timing'!D$16</f>
        <v>2.036146</v>
      </c>
      <c r="R40" s="833" t="n">
        <f>($O$9+$O$10)*'ARP Timing'!E$16</f>
        <v>2.036146</v>
      </c>
      <c r="S40" s="833" t="n">
        <f>($O$9+$O$10)*'ARP Timing'!F$16</f>
        <v>2.036146</v>
      </c>
      <c r="T40" s="833" t="n">
        <f>($O$9+$O$10)*'ARP Timing'!G$16</f>
        <v>2.036146</v>
      </c>
      <c r="U40" s="833" t="n">
        <f>($O$9+$O$10)*'ARP Timing'!H$16</f>
        <v>2.036146</v>
      </c>
      <c r="V40" s="833" t="n">
        <f>($O$9+$O$10)*'ARP Timing'!I$16</f>
        <v>2.036146</v>
      </c>
    </row>
    <row r="41">
      <c r="B41" s="61" t="s">
        <v>241</v>
      </c>
      <c r="C41" s="835"/>
      <c r="H41" s="835"/>
      <c r="P41" s="833" t="n">
        <f>($P$9+$P$10)*'ARP Timing'!B$16</f>
        <v>2.9087800000000006</v>
      </c>
      <c r="Q41" s="833" t="n">
        <f>($P$9+$P$10)*'ARP Timing'!C$16</f>
        <v>2.9087800000000006</v>
      </c>
      <c r="R41" s="833" t="n">
        <f>($P$9+$P$10)*'ARP Timing'!D$16</f>
        <v>2.036146</v>
      </c>
      <c r="S41" s="833" t="n">
        <f>($P$9+$P$10)*'ARP Timing'!E$16</f>
        <v>2.036146</v>
      </c>
      <c r="T41" s="833" t="n">
        <f>($P$9+$P$10)*'ARP Timing'!F$16</f>
        <v>2.036146</v>
      </c>
      <c r="U41" s="833" t="n">
        <f>($P$9+$P$10)*'ARP Timing'!G$16</f>
        <v>2.036146</v>
      </c>
      <c r="V41" s="833" t="n">
        <f>($P$9+$P$10)*'ARP Timing'!H$16</f>
        <v>2.036146</v>
      </c>
    </row>
    <row r="42">
      <c r="B42" s="61" t="s">
        <v>331</v>
      </c>
      <c r="C42" s="835"/>
      <c r="H42" s="835"/>
      <c r="Q42" s="833" t="n">
        <f>($Q$9+$Q$10)*'ARP Timing'!B$16</f>
        <v>2.9087800000000006</v>
      </c>
      <c r="R42" s="833" t="n">
        <f>($Q$9+$Q$10)*'ARP Timing'!C$16</f>
        <v>2.9087800000000006</v>
      </c>
      <c r="S42" s="833" t="n">
        <f>($Q$9+$Q$10)*'ARP Timing'!D$16</f>
        <v>2.036146</v>
      </c>
      <c r="T42" s="833" t="n">
        <f>($Q$9+$Q$10)*'ARP Timing'!E$16</f>
        <v>2.036146</v>
      </c>
      <c r="U42" s="833" t="n">
        <f>($Q$9+$Q$10)*'ARP Timing'!F$16</f>
        <v>2.036146</v>
      </c>
      <c r="V42" s="833" t="n">
        <f>($Q$9+$Q$10)*'ARP Timing'!G$16</f>
        <v>2.036146</v>
      </c>
    </row>
    <row r="43">
      <c r="B43" s="61" t="s">
        <v>780</v>
      </c>
      <c r="C43" s="835"/>
      <c r="H43" s="835"/>
      <c r="R43" s="833" t="n">
        <f>($R$9+$R$10)*'ARP Timing'!B$16</f>
        <v>1.9374600000000002</v>
      </c>
      <c r="S43" s="833" t="n">
        <f>($R$9+$R$10)*'ARP Timing'!C$16</f>
        <v>1.9374600000000002</v>
      </c>
      <c r="T43" s="833" t="n">
        <f>($R$9+$R$10)*'ARP Timing'!D$16</f>
        <v>1.356222</v>
      </c>
      <c r="U43" s="833" t="n">
        <f>($R$9+$R$10)*'ARP Timing'!E$16</f>
        <v>1.356222</v>
      </c>
      <c r="V43" s="833" t="n">
        <f>($R$9+$R$10)*'ARP Timing'!F$16</f>
        <v>1.356222</v>
      </c>
    </row>
    <row r="44">
      <c r="S44" s="833" t="n">
        <f>($S$9+$S$10)*'ARP Timing'!B$16</f>
        <v>1.9374600000000002</v>
      </c>
      <c r="T44" s="833" t="n">
        <f>($S$9+$S$10)*'ARP Timing'!C$16</f>
        <v>1.9374600000000002</v>
      </c>
      <c r="U44" s="833" t="n">
        <f>($S$9+$S$10)*'ARP Timing'!D$16</f>
        <v>1.356222</v>
      </c>
      <c r="V44" s="833" t="n">
        <f>($S$9+$S$10)*'ARP Timing'!E$16</f>
        <v>1.356222</v>
      </c>
    </row>
    <row r="46">
      <c r="B46" s="833" t="s">
        <v>781</v>
      </c>
      <c r="D46" s="188" t="s">
        <v>251</v>
      </c>
      <c r="E46" s="188" t="s">
        <v>180</v>
      </c>
      <c r="F46" s="188" t="s">
        <v>181</v>
      </c>
      <c r="G46" s="188" t="s">
        <v>182</v>
      </c>
      <c r="H46" s="188" t="s">
        <v>183</v>
      </c>
      <c r="I46" s="188" t="s">
        <v>184</v>
      </c>
      <c r="J46" s="188" t="s">
        <v>185</v>
      </c>
      <c r="K46" s="188" t="s">
        <v>186</v>
      </c>
      <c r="L46" s="188" t="s">
        <v>187</v>
      </c>
      <c r="M46" s="188" t="s">
        <v>188</v>
      </c>
      <c r="N46" s="188" t="s">
        <v>189</v>
      </c>
      <c r="O46" s="188" t="s">
        <v>190</v>
      </c>
      <c r="P46" s="188" t="s">
        <v>191</v>
      </c>
      <c r="Q46" s="188" t="s">
        <v>175</v>
      </c>
      <c r="R46" s="188" t="s">
        <v>176</v>
      </c>
      <c r="S46" s="188" t="s">
        <v>177</v>
      </c>
      <c r="T46" s="188" t="s">
        <v>769</v>
      </c>
      <c r="U46" s="188" t="s">
        <v>770</v>
      </c>
      <c r="V46" s="188" t="s">
        <v>771</v>
      </c>
    </row>
    <row r="47">
      <c r="B47" s="61"/>
      <c r="C47" s="835" t="s">
        <v>312</v>
      </c>
      <c r="D47" s="1385" t="n">
        <f t="shared" ref="D47:U47" si="42">SUM(D48:D66)</f>
        <v>0</v>
      </c>
      <c r="E47" s="1385" t="n">
        <f t="shared" si="42"/>
        <v>0</v>
      </c>
      <c r="F47" s="1385" t="n">
        <f t="shared" si="42"/>
        <v>34.620851999999999</v>
      </c>
      <c r="G47" s="1385" t="n">
        <f t="shared" si="42"/>
        <v>50.996274799999995</v>
      </c>
      <c r="H47" s="1385" t="n">
        <f t="shared" si="42"/>
        <v>69.350031999999999</v>
      </c>
      <c r="I47" s="1385" t="n">
        <f t="shared" si="42"/>
        <v>79.295867999999999</v>
      </c>
      <c r="J47" s="1385" t="n">
        <f t="shared" si="42"/>
        <v>80.538927999999999</v>
      </c>
      <c r="K47" s="1385" t="n">
        <f t="shared" si="42"/>
        <v>80.122543199999996</v>
      </c>
      <c r="L47" s="1385" t="n">
        <f t="shared" si="42"/>
        <v>88.916719999999998</v>
      </c>
      <c r="M47" s="1385" t="n">
        <f t="shared" si="42"/>
        <v>92.213943999999998</v>
      </c>
      <c r="N47" s="1385" t="n">
        <f t="shared" si="42"/>
        <v>92.213943999999998</v>
      </c>
      <c r="O47" s="1385" t="n">
        <f t="shared" si="42"/>
        <v>94.213943999999998</v>
      </c>
      <c r="P47" s="1385" t="n">
        <f t="shared" si="42"/>
        <v>98.916719999999998</v>
      </c>
      <c r="Q47" s="1385" t="n">
        <f t="shared" si="42"/>
        <v>98.916719999999998</v>
      </c>
      <c r="R47" s="1385" t="n">
        <f t="shared" si="42"/>
        <v>99.081581199999988</v>
      </c>
      <c r="S47" s="1385" t="n">
        <f t="shared" si="42"/>
        <v>93.146578000000005</v>
      </c>
      <c r="T47" s="1385" t="n">
        <f t="shared" si="42"/>
        <v>86.552129999999991</v>
      </c>
      <c r="U47" s="1385" t="n">
        <f t="shared" si="42"/>
        <v>86.552129999999991</v>
      </c>
      <c r="V47" s="1385" t="n">
        <f>SUM(V48:V66)</f>
        <v>82.265738799999994</v>
      </c>
      <c r="W47" s="833" t="n">
        <f>SUM(G47:V47)/4</f>
        <v>343.32344900000004</v>
      </c>
    </row>
    <row r="48">
      <c r="A48" s="833" t="n">
        <v>2021</v>
      </c>
      <c r="B48" s="61" t="s">
        <v>779</v>
      </c>
      <c r="C48" s="835"/>
      <c r="D48" s="833" t="n">
        <f>($D$8)*'ARP Timing'!B17</f>
        <v>0</v>
      </c>
      <c r="E48" s="833" t="n">
        <f>($D$8)*'ARP Timing'!C17</f>
        <v>0</v>
      </c>
      <c r="F48" s="833" t="n">
        <f>($D$8)*'ARP Timing'!D17</f>
        <v>34.620851999999999</v>
      </c>
      <c r="G48" s="833" t="n">
        <f>($D$8)*'ARP Timing'!E17</f>
        <v>45.996274799999995</v>
      </c>
      <c r="H48" s="833" t="n">
        <f>($D$8)*'ARP Timing'!F17</f>
        <v>59.350031999999992</v>
      </c>
      <c r="I48" s="833" t="n">
        <f>($D$8)*'ARP Timing'!G17</f>
        <v>64.295867999999999</v>
      </c>
      <c r="J48" s="833" t="n">
        <f>($D$8)*'ARP Timing'!H17</f>
        <v>49.458359999999999</v>
      </c>
      <c r="K48" s="833" t="n">
        <f>($D$8)*'ARP Timing'!I17</f>
        <v>49.458359999999999</v>
      </c>
      <c r="L48" s="833" t="n">
        <f>($D$8)*'ARP Timing'!J17</f>
        <v>59.350031999999992</v>
      </c>
      <c r="M48" s="833" t="n">
        <f>($D$8)*'ARP Timing'!K17</f>
        <v>59.350031999999992</v>
      </c>
      <c r="N48" s="833" t="n">
        <f>($D$8)*'ARP Timing'!L17</f>
        <v>69.241703999999999</v>
      </c>
      <c r="O48" s="833" t="n">
        <f>($D$8)*'ARP Timing'!M17</f>
        <v>69.241703999999999</v>
      </c>
      <c r="P48" s="833" t="n">
        <f>($D$8)*'ARP Timing'!N17</f>
        <v>59.350031999999992</v>
      </c>
      <c r="Q48" s="833" t="n">
        <f>($D$8)*'ARP Timing'!O17</f>
        <v>59.350031999999992</v>
      </c>
      <c r="R48" s="833" t="n">
        <f>($D$8)*'ARP Timing'!P17</f>
        <v>52.920445199999989</v>
      </c>
      <c r="S48" s="833" t="n">
        <f>($D$8)*'ARP Timing'!Q17</f>
        <v>46.985441999999992</v>
      </c>
      <c r="T48" s="833" t="n">
        <f>($D$8)*'ARP Timing'!R17</f>
        <v>46.985441999999992</v>
      </c>
      <c r="U48" s="833" t="n">
        <f>($D$8)*'ARP Timing'!S17</f>
        <v>46.985441999999992</v>
      </c>
      <c r="V48" s="833" t="n">
        <f>($D$8)*'ARP Timing'!T17</f>
        <v>46.985441999999992</v>
      </c>
    </row>
    <row r="49">
      <c r="B49" s="61" t="s">
        <v>331</v>
      </c>
      <c r="C49" s="835"/>
      <c r="E49" s="833" t="n">
        <f>($E$8)*'ARP Timing'!B$17</f>
        <v>0</v>
      </c>
      <c r="F49" s="833" t="n">
        <f>($E$8)*'ARP Timing'!C$16</f>
        <v>0</v>
      </c>
      <c r="G49" s="833" t="n">
        <f>($E$8)*'ARP Timing'!D$16</f>
        <v>0</v>
      </c>
      <c r="H49" s="833" t="n">
        <f>($E$8)*'ARP Timing'!E$16</f>
        <v>0</v>
      </c>
      <c r="I49" s="833" t="n">
        <f>($E$8)*'ARP Timing'!F$16</f>
        <v>0</v>
      </c>
      <c r="J49" s="833" t="n">
        <f>($E$8)*'ARP Timing'!G$16</f>
        <v>0</v>
      </c>
      <c r="K49" s="833" t="n">
        <f>($E$8)*'ARP Timing'!H$16</f>
        <v>0</v>
      </c>
      <c r="L49" s="833" t="n">
        <f>($E$8)*'ARP Timing'!I$16</f>
        <v>0</v>
      </c>
      <c r="M49" s="833" t="n">
        <f>($E$8)*'ARP Timing'!J$16</f>
        <v>0</v>
      </c>
      <c r="N49" s="833" t="n">
        <f>($E$8)*'ARP Timing'!K$16</f>
        <v>0</v>
      </c>
      <c r="O49" s="833" t="n">
        <f>($E$8)*'ARP Timing'!L$16</f>
        <v>0</v>
      </c>
      <c r="P49" s="833" t="n">
        <f>($E$8)*'ARP Timing'!M$16</f>
        <v>0</v>
      </c>
      <c r="Q49" s="833" t="n">
        <f>($E$8)*'ARP Timing'!N$16</f>
        <v>0</v>
      </c>
      <c r="R49" s="833" t="n">
        <f>($E$8)*'ARP Timing'!O$16</f>
        <v>0</v>
      </c>
      <c r="S49" s="833" t="n">
        <f>($E$8)*'ARP Timing'!P$16</f>
        <v>0</v>
      </c>
      <c r="T49" s="833" t="n">
        <f>($E$8)*'ARP Timing'!Q$16</f>
        <v>0</v>
      </c>
      <c r="U49" s="833" t="n">
        <f>($E$8)*'ARP Timing'!R$16</f>
        <v>0</v>
      </c>
      <c r="V49" s="833" t="n">
        <f>($E$8)*'ARP Timing'!S$16</f>
        <v>0</v>
      </c>
    </row>
    <row r="50">
      <c r="B50" s="61" t="s">
        <v>780</v>
      </c>
      <c r="C50" s="835"/>
      <c r="F50" s="833" t="n">
        <f>($F$8)*'ARP Timing'!C$17</f>
        <v>0</v>
      </c>
      <c r="G50" s="833" t="n">
        <f>($F$8)*'ARP Timing'!D$17</f>
        <v>0</v>
      </c>
      <c r="H50" s="833" t="n">
        <f>($F$8)*'ARP Timing'!E$17</f>
        <v>0</v>
      </c>
      <c r="I50" s="833" t="n">
        <f>($F$8)*'ARP Timing'!F$17</f>
        <v>0</v>
      </c>
      <c r="J50" s="833" t="n">
        <f>($F$8)*'ARP Timing'!G$17</f>
        <v>0</v>
      </c>
      <c r="K50" s="833" t="n">
        <f>($F$8)*'ARP Timing'!H$17</f>
        <v>0</v>
      </c>
      <c r="L50" s="833" t="n">
        <f>($F$8)*'ARP Timing'!I$17</f>
        <v>0</v>
      </c>
      <c r="M50" s="833" t="n">
        <f>($F$8)*'ARP Timing'!J$17</f>
        <v>0</v>
      </c>
      <c r="N50" s="833" t="n">
        <f>($F$8)*'ARP Timing'!K$17</f>
        <v>0</v>
      </c>
      <c r="O50" s="833" t="n">
        <f>($F$8)*'ARP Timing'!L$17</f>
        <v>0</v>
      </c>
      <c r="P50" s="833" t="n">
        <f>($F$8)*'ARP Timing'!M$17</f>
        <v>0</v>
      </c>
      <c r="Q50" s="833" t="n">
        <f>($F$8)*'ARP Timing'!N$17</f>
        <v>0</v>
      </c>
      <c r="R50" s="833" t="n">
        <f>($F$8)*'ARP Timing'!O$17</f>
        <v>0</v>
      </c>
      <c r="S50" s="833" t="n">
        <f>($F$8)*'ARP Timing'!P$17</f>
        <v>0</v>
      </c>
      <c r="T50" s="833" t="n">
        <f>($F$8)*'ARP Timing'!Q$17</f>
        <v>0</v>
      </c>
      <c r="U50" s="833" t="n">
        <f>($F$8)*'ARP Timing'!R$17</f>
        <v>0</v>
      </c>
      <c r="V50" s="833" t="n">
        <f>($F$8)*'ARP Timing'!S$17</f>
        <v>0</v>
      </c>
    </row>
    <row r="51">
      <c r="A51" s="833" t="n">
        <v>2022</v>
      </c>
      <c r="B51" s="61" t="s">
        <v>240</v>
      </c>
      <c r="C51" s="835"/>
      <c r="G51" s="833" t="n">
        <f>($G$8)*'ARP Timing'!D$17</f>
        <v>0</v>
      </c>
      <c r="H51" s="833" t="n">
        <f>($G$8)*'ARP Timing'!E$17</f>
        <v>0</v>
      </c>
      <c r="I51" s="833" t="n">
        <f>($G$8)*'ARP Timing'!F$17</f>
        <v>0</v>
      </c>
      <c r="J51" s="833" t="n">
        <f>($G$8)*'ARP Timing'!G$17</f>
        <v>0</v>
      </c>
      <c r="K51" s="833" t="n">
        <f>($G$8)*'ARP Timing'!H$17</f>
        <v>0</v>
      </c>
      <c r="L51" s="833" t="n">
        <f>($G$8)*'ARP Timing'!I$17</f>
        <v>0</v>
      </c>
      <c r="M51" s="833" t="n">
        <f>($G$8)*'ARP Timing'!J$17</f>
        <v>0</v>
      </c>
      <c r="N51" s="833" t="n">
        <f>($G$8)*'ARP Timing'!K$17</f>
        <v>0</v>
      </c>
      <c r="O51" s="833" t="n">
        <f>($G$8)*'ARP Timing'!L$17</f>
        <v>0</v>
      </c>
      <c r="P51" s="833" t="n">
        <f>($G$8)*'ARP Timing'!M$17</f>
        <v>0</v>
      </c>
      <c r="Q51" s="833" t="n">
        <f>($G$8)*'ARP Timing'!N$17</f>
        <v>0</v>
      </c>
      <c r="R51" s="833" t="n">
        <f>($G$8)*'ARP Timing'!O$17</f>
        <v>0</v>
      </c>
      <c r="S51" s="833" t="n">
        <f>($G$8)*'ARP Timing'!P$17</f>
        <v>0</v>
      </c>
      <c r="T51" s="833" t="n">
        <f>($G$8)*'ARP Timing'!Q$17</f>
        <v>0</v>
      </c>
      <c r="U51" s="833" t="n">
        <f>($G$8)*'ARP Timing'!R$17</f>
        <v>0</v>
      </c>
      <c r="V51" s="833" t="n">
        <f>($G$8)*'ARP Timing'!S$17</f>
        <v>0</v>
      </c>
    </row>
    <row r="52">
      <c r="B52" s="61" t="s">
        <v>241</v>
      </c>
      <c r="C52" s="835"/>
      <c r="H52" s="833" t="n">
        <f>($H$8)*'ARP Timing'!B$17</f>
        <v>0</v>
      </c>
      <c r="I52" s="833" t="n">
        <f>($H$8)*'ARP Timing'!C$17</f>
        <v>0</v>
      </c>
      <c r="J52" s="833" t="n">
        <f>($H$8)*'ARP Timing'!D$17</f>
        <v>23.080568000000003</v>
      </c>
      <c r="K52" s="833" t="n">
        <f>($H$8)*'ARP Timing'!E$17</f>
        <v>30.6641832</v>
      </c>
      <c r="L52" s="833" t="n">
        <f>($H$8)*'ARP Timing'!F$17</f>
        <v>39.566687999999999</v>
      </c>
      <c r="M52" s="833" t="n">
        <f>($H$8)*'ARP Timing'!G$17</f>
        <v>42.863911999999999</v>
      </c>
      <c r="N52" s="833" t="n">
        <f>($H$8)*'ARP Timing'!H$17</f>
        <v>32.972239999999999</v>
      </c>
      <c r="O52" s="833" t="n">
        <f>($H$8)*'ARP Timing'!I$17</f>
        <v>32.972239999999999</v>
      </c>
      <c r="P52" s="833" t="n">
        <f>($H$8)*'ARP Timing'!J$17</f>
        <v>39.566687999999999</v>
      </c>
      <c r="Q52" s="833" t="n">
        <f>($H$8)*'ARP Timing'!K$17</f>
        <v>39.566687999999999</v>
      </c>
      <c r="R52" s="833" t="n">
        <f>($H$8)*'ARP Timing'!L$17</f>
        <v>46.161136000000006</v>
      </c>
      <c r="S52" s="833" t="n">
        <f>($H$8)*'ARP Timing'!M$17</f>
        <v>46.161136000000006</v>
      </c>
      <c r="T52" s="833" t="n">
        <f>($H$8)*'ARP Timing'!N$17</f>
        <v>39.566687999999999</v>
      </c>
      <c r="U52" s="833" t="n">
        <f>($H$8)*'ARP Timing'!O$17</f>
        <v>39.566687999999999</v>
      </c>
      <c r="V52" s="833" t="n">
        <f>($H$8)*'ARP Timing'!P$17</f>
        <v>35.280296800000002</v>
      </c>
    </row>
    <row r="53">
      <c r="B53" s="61" t="s">
        <v>331</v>
      </c>
      <c r="C53" s="835"/>
      <c r="H53" s="835"/>
      <c r="I53" s="833" t="n">
        <f>($I$8)*'ARP Timing'!B$17</f>
        <v>0</v>
      </c>
      <c r="J53" s="833" t="n">
        <f>($I$8)*'ARP Timing'!C$17</f>
        <v>0</v>
      </c>
      <c r="K53" s="833" t="n">
        <f>($I$8)*'ARP Timing'!D$17</f>
        <v>0</v>
      </c>
      <c r="L53" s="833" t="n">
        <f>($I$8)*'ARP Timing'!E$17</f>
        <v>0</v>
      </c>
      <c r="M53" s="833" t="n">
        <f>($I$8)*'ARP Timing'!F$17</f>
        <v>0</v>
      </c>
      <c r="N53" s="833" t="n">
        <f>($I$8)*'ARP Timing'!G$17</f>
        <v>0</v>
      </c>
      <c r="O53" s="833" t="n">
        <f>($I$8)*'ARP Timing'!H$17</f>
        <v>0</v>
      </c>
      <c r="P53" s="833" t="n">
        <f>($I$8)*'ARP Timing'!I$17</f>
        <v>0</v>
      </c>
      <c r="Q53" s="833" t="n">
        <f>($I$8)*'ARP Timing'!J$17</f>
        <v>0</v>
      </c>
      <c r="R53" s="833" t="n">
        <f>($I$8)*'ARP Timing'!K$17</f>
        <v>0</v>
      </c>
      <c r="S53" s="833" t="n">
        <f>($I$8)*'ARP Timing'!L$17</f>
        <v>0</v>
      </c>
      <c r="T53" s="833" t="n">
        <f>($I$8)*'ARP Timing'!M$17</f>
        <v>0</v>
      </c>
      <c r="U53" s="833" t="n">
        <f>($I$8)*'ARP Timing'!N$17</f>
        <v>0</v>
      </c>
      <c r="V53" s="833" t="n">
        <f>($I$8)*'ARP Timing'!O$17</f>
        <v>0</v>
      </c>
    </row>
    <row r="54">
      <c r="B54" s="61" t="s">
        <v>780</v>
      </c>
      <c r="C54" s="835"/>
      <c r="H54" s="835"/>
    </row>
    <row r="55">
      <c r="A55" s="833" t="n">
        <v>2023</v>
      </c>
      <c r="B55" s="61" t="s">
        <v>240</v>
      </c>
      <c r="C55" s="835"/>
      <c r="H55" s="835"/>
    </row>
    <row r="56">
      <c r="B56" s="61" t="s">
        <v>241</v>
      </c>
      <c r="C56" s="835"/>
      <c r="H56" s="835"/>
    </row>
    <row r="57">
      <c r="B57" s="61" t="s">
        <v>331</v>
      </c>
      <c r="C57" s="835"/>
      <c r="H57" s="835"/>
    </row>
    <row r="58">
      <c r="B58" s="61" t="s">
        <v>780</v>
      </c>
      <c r="C58" s="835"/>
      <c r="H58" s="835"/>
    </row>
    <row r="59">
      <c r="A59" s="833" t="n">
        <v>2024</v>
      </c>
      <c r="B59" s="61" t="s">
        <v>240</v>
      </c>
      <c r="C59" s="835"/>
      <c r="H59" s="835"/>
    </row>
    <row r="60">
      <c r="B60" s="61" t="s">
        <v>241</v>
      </c>
      <c r="C60" s="835"/>
      <c r="H60" s="835"/>
    </row>
    <row r="61">
      <c r="B61" s="61" t="s">
        <v>331</v>
      </c>
      <c r="C61" s="835"/>
      <c r="H61" s="835"/>
    </row>
    <row r="62">
      <c r="B62" s="61" t="s">
        <v>780</v>
      </c>
      <c r="C62" s="835"/>
      <c r="H62" s="835"/>
    </row>
    <row r="63">
      <c r="A63" t="s">
        <v>896</v>
      </c>
      <c r="B63" s="61"/>
      <c r="C63" s="835"/>
      <c r="G63" t="n">
        <v>5</v>
      </c>
      <c r="H63" s="835" t="n">
        <v>10</v>
      </c>
      <c r="I63" t="n">
        <v>15</v>
      </c>
      <c r="J63" t="n">
        <v>8</v>
      </c>
      <c r="K63" t="n">
        <v>0</v>
      </c>
      <c r="L63" t="n">
        <v>-10</v>
      </c>
      <c r="M63" t="n">
        <v>-10</v>
      </c>
      <c r="N63" t="n">
        <v>-10</v>
      </c>
      <c r="O63" t="n">
        <v>-8</v>
      </c>
    </row>
    <row r="64">
      <c r="B64" s="61"/>
      <c r="C64" s="835"/>
      <c r="H64" s="835"/>
    </row>
    <row r="65">
      <c r="B65" s="61"/>
      <c r="C65" s="835"/>
      <c r="H65" s="835"/>
    </row>
    <row r="66">
      <c r="B66" s="61"/>
      <c r="C66" s="835"/>
      <c r="H66" s="835"/>
    </row>
    <row r="67">
      <c r="B67" s="61"/>
      <c r="C67" s="835"/>
      <c r="H67" s="835"/>
    </row>
    <row r="68">
      <c r="B68" s="61"/>
      <c r="C68" s="835"/>
      <c r="H68" s="835"/>
    </row>
    <row r="69">
      <c r="B69" s="61"/>
      <c r="C69" s="835"/>
      <c r="H69" s="835"/>
    </row>
    <row r="70">
      <c r="B70" s="61"/>
      <c r="C70" s="835"/>
      <c r="H70" s="835"/>
    </row>
    <row r="71">
      <c r="B71" s="61"/>
      <c r="C71" s="835"/>
      <c r="H71" s="835"/>
    </row>
    <row r="72">
      <c r="B72" s="61"/>
      <c r="C72" s="835"/>
      <c r="H72" s="835"/>
    </row>
    <row r="73">
      <c r="B73" s="61" t="s">
        <v>782</v>
      </c>
      <c r="C73" s="1382" t="n">
        <v>2021</v>
      </c>
      <c r="D73" s="1382" t="n">
        <v>2022</v>
      </c>
      <c r="E73" s="1382" t="n">
        <v>2023</v>
      </c>
      <c r="F73" s="1382" t="n">
        <v>2024</v>
      </c>
      <c r="G73" s="1382" t="n">
        <v>2025</v>
      </c>
      <c r="H73" s="835"/>
    </row>
    <row r="74">
      <c r="B74" s="61" t="s">
        <v>679</v>
      </c>
      <c r="C74" s="1386" t="n">
        <f t="shared" ref="C74:C85" si="43">SUM(C4:E4)/4</f>
        <v>0.77600000000001046</v>
      </c>
      <c r="D74" s="1386" t="n">
        <f t="shared" ref="D74:D85" si="44">SUM(F4:I4)/4</f>
        <v>19.719000000000005</v>
      </c>
      <c r="E74" s="1386" t="n">
        <f t="shared" ref="E74:E85" si="45">SUM(J4:M4)/4</f>
        <v>1.4159999999999999</v>
      </c>
      <c r="F74" s="1386" t="n">
        <f t="shared" ref="F74:F85" si="46">SUM(N4:Q4)/4</f>
        <v>1.4790000000000001</v>
      </c>
      <c r="G74" s="1386" t="n">
        <f t="shared" ref="G74:G85" si="47">SUM(R4:U4)/4</f>
        <v>1.63</v>
      </c>
    </row>
    <row r="75">
      <c r="B75" s="61" t="s">
        <v>680</v>
      </c>
      <c r="C75" s="1386" t="n">
        <f t="shared" si="43"/>
        <v>19.722000000000016</v>
      </c>
      <c r="D75" s="1386" t="n">
        <f t="shared" si="44"/>
        <v>52.756999999999998</v>
      </c>
      <c r="E75" s="1386" t="n">
        <f t="shared" si="45"/>
        <v>12</v>
      </c>
      <c r="F75" s="1386" t="n">
        <f t="shared" si="46"/>
        <v>4.2219999999999995</v>
      </c>
      <c r="G75" s="1386" t="n">
        <f t="shared" si="47"/>
        <v>2.3719999999999999</v>
      </c>
      <c r="H75" s="835"/>
    </row>
    <row r="76">
      <c r="B76" s="61" t="s">
        <v>52</v>
      </c>
      <c r="C76" s="1386" t="n">
        <f t="shared" si="43"/>
        <v>81.643000000000001</v>
      </c>
      <c r="D76" s="1386" t="n">
        <f t="shared" si="44"/>
        <v>110.24799999999999</v>
      </c>
      <c r="E76" s="1386" t="n">
        <f t="shared" si="45"/>
        <v>12.726000000000001</v>
      </c>
      <c r="F76" s="1386" t="n">
        <f t="shared" si="46"/>
        <v>1.365</v>
      </c>
      <c r="G76" s="1386" t="n">
        <f t="shared" si="47"/>
        <v>-0.90100000000000025</v>
      </c>
      <c r="H76" s="835"/>
      <c r="O76" s="61"/>
      <c r="P76" s="61"/>
      <c r="Q76" s="61"/>
      <c r="R76" s="61"/>
      <c r="S76" s="1387"/>
      <c r="T76" s="1387"/>
      <c r="U76" s="1387"/>
      <c r="V76" s="34"/>
      <c r="W76" s="61"/>
      <c r="X76" s="61"/>
    </row>
    <row r="77">
      <c r="B77" s="61" t="s">
        <v>131</v>
      </c>
      <c r="C77" s="1386" t="n">
        <f t="shared" si="43"/>
        <v>7.798</v>
      </c>
      <c r="D77" s="1386" t="n">
        <f t="shared" si="44"/>
        <v>7.9489999999999998</v>
      </c>
      <c r="E77" s="1386" t="n">
        <f t="shared" si="45"/>
        <v>4.7519999999999998</v>
      </c>
      <c r="F77" s="1386" t="n">
        <f t="shared" si="46"/>
        <v>4.637999999999999</v>
      </c>
      <c r="G77" s="1386" t="n">
        <f t="shared" si="47"/>
        <v>1.8800000000000001</v>
      </c>
      <c r="H77" s="835"/>
    </row>
    <row r="78">
      <c r="B78" s="1384" t="s">
        <v>348</v>
      </c>
      <c r="C78" s="1386" t="n">
        <f t="shared" si="43"/>
        <v>247.29179999999997</v>
      </c>
      <c r="D78" s="1386" t="n">
        <f t="shared" si="44"/>
        <v>164.8612</v>
      </c>
      <c r="E78" s="1386" t="n">
        <f t="shared" si="45"/>
        <v>0</v>
      </c>
      <c r="F78" s="1386" t="n">
        <f t="shared" si="46"/>
        <v>0</v>
      </c>
      <c r="G78" s="1386" t="n">
        <f t="shared" si="47"/>
        <v>0</v>
      </c>
      <c r="H78" s="835"/>
      <c r="R78" s="1348"/>
      <c r="S78" s="1348"/>
    </row>
    <row r="79">
      <c r="B79" s="1384" t="s">
        <v>150</v>
      </c>
      <c r="C79" s="1386" t="n">
        <f t="shared" si="43"/>
        <v>12.347</v>
      </c>
      <c r="D79" s="1386" t="n">
        <f t="shared" si="44"/>
        <v>46.79</v>
      </c>
      <c r="E79" s="1386" t="n">
        <f t="shared" si="45"/>
        <v>38.595999999999997</v>
      </c>
      <c r="F79" s="1386" t="n">
        <f t="shared" si="46"/>
        <v>31.911000000000001</v>
      </c>
      <c r="G79" s="1386" t="n">
        <f t="shared" si="47"/>
        <v>23.099</v>
      </c>
      <c r="H79" s="835"/>
      <c r="R79" s="1348"/>
      <c r="S79" s="1348"/>
    </row>
    <row r="80">
      <c r="B80" s="1384" t="s">
        <v>364</v>
      </c>
      <c r="C80" s="1386" t="n">
        <f t="shared" si="43"/>
        <v>29.628</v>
      </c>
      <c r="D80" s="1386" t="n">
        <f t="shared" si="44"/>
        <v>35.671000000000006</v>
      </c>
      <c r="E80" s="1386" t="n">
        <f t="shared" si="45"/>
        <v>24.216000000000001</v>
      </c>
      <c r="F80" s="1386" t="n">
        <f t="shared" si="46"/>
        <v>9.6430000000000007</v>
      </c>
      <c r="G80" s="1386" t="n">
        <f t="shared" si="47"/>
        <v>4.5789999999999997</v>
      </c>
      <c r="H80" s="835"/>
      <c r="R80" s="1348"/>
      <c r="S80" s="1348"/>
    </row>
    <row r="81">
      <c r="B81" s="34" t="s">
        <v>159</v>
      </c>
      <c r="C81" s="1386" t="n">
        <f t="shared" si="43"/>
        <v>25.75</v>
      </c>
      <c r="D81" s="1386" t="n">
        <f t="shared" si="44"/>
        <v>0</v>
      </c>
      <c r="E81" s="1386" t="n">
        <f t="shared" si="45"/>
        <v>0</v>
      </c>
      <c r="F81" s="1386" t="n">
        <f t="shared" si="46"/>
        <v>0</v>
      </c>
      <c r="G81" s="1386" t="n">
        <f t="shared" si="47"/>
        <v>0</v>
      </c>
      <c r="H81" s="835"/>
      <c r="R81" s="1348"/>
      <c r="S81" s="1348"/>
    </row>
    <row r="82">
      <c r="B82" s="61" t="s">
        <v>109</v>
      </c>
      <c r="C82" s="1386" t="n">
        <f t="shared" si="43"/>
        <v>31.939</v>
      </c>
      <c r="D82" s="1386" t="n">
        <f t="shared" si="44"/>
        <v>56.413000000000004</v>
      </c>
      <c r="E82" s="1386" t="n">
        <f t="shared" si="45"/>
        <v>15.652999999999999</v>
      </c>
      <c r="F82" s="1386" t="n">
        <f t="shared" si="46"/>
        <v>3.9320000000000004</v>
      </c>
      <c r="G82" s="1386" t="n">
        <f t="shared" si="47"/>
        <v>-0.74299999999999988</v>
      </c>
      <c r="R82" s="1348"/>
      <c r="S82" s="1348"/>
    </row>
    <row r="83">
      <c r="B83" s="833" t="s">
        <v>773</v>
      </c>
      <c r="C83" s="1386" t="n">
        <f t="shared" si="43"/>
        <v>1.02</v>
      </c>
      <c r="D83" s="1386" t="n">
        <f t="shared" si="44"/>
        <v>1.5299999999999998</v>
      </c>
      <c r="E83" s="1386" t="n">
        <f t="shared" si="45"/>
        <v>0</v>
      </c>
      <c r="F83" s="1386" t="n">
        <f t="shared" si="46"/>
        <v>0</v>
      </c>
      <c r="G83" s="1386" t="n">
        <f t="shared" si="47"/>
        <v>0</v>
      </c>
      <c r="R83" s="1348"/>
      <c r="S83" s="1348"/>
    </row>
    <row r="84">
      <c r="B84" s="833" t="s">
        <v>774</v>
      </c>
      <c r="C84" s="1386" t="n">
        <f t="shared" si="43"/>
        <v>0.67999999999999994</v>
      </c>
      <c r="D84" s="1386" t="n">
        <f t="shared" si="44"/>
        <v>1.02</v>
      </c>
      <c r="E84" s="1386" t="n">
        <f t="shared" si="45"/>
        <v>0</v>
      </c>
      <c r="F84" s="1386" t="n">
        <f t="shared" si="46"/>
        <v>0</v>
      </c>
      <c r="G84" s="1386" t="n">
        <f t="shared" si="47"/>
        <v>0</v>
      </c>
      <c r="R84" s="1348"/>
      <c r="S84" s="1348"/>
    </row>
    <row r="85">
      <c r="B85" s="833" t="s">
        <v>472</v>
      </c>
      <c r="C85" s="1386" t="n">
        <f t="shared" si="43"/>
        <v>1.6999999999999997</v>
      </c>
      <c r="D85" s="1386" t="n">
        <f t="shared" si="44"/>
        <v>2.5499999999999998</v>
      </c>
      <c r="E85" s="1386" t="n">
        <f t="shared" si="45"/>
        <v>0</v>
      </c>
      <c r="F85" s="1386" t="n">
        <f t="shared" si="46"/>
        <v>0</v>
      </c>
      <c r="G85" s="1386" t="n">
        <f t="shared" si="47"/>
        <v>0</v>
      </c>
      <c r="R85" s="1348"/>
      <c r="S85" s="1348"/>
    </row>
    <row r="86">
      <c r="C86" s="1382" t="n">
        <v>2021</v>
      </c>
      <c r="D86" s="1382" t="n">
        <v>2022</v>
      </c>
      <c r="E86" s="1382" t="n">
        <v>2023</v>
      </c>
      <c r="F86" s="1382" t="n">
        <v>2024</v>
      </c>
      <c r="G86" s="1382" t="n">
        <v>2025</v>
      </c>
      <c r="R86" s="1348"/>
      <c r="S86" s="1348"/>
    </row>
    <row r="87">
      <c r="B87" s="833" t="s">
        <v>783</v>
      </c>
      <c r="C87" s="1385" t="n">
        <f>SUM(C83:C85)</f>
        <v>3.3999999999999995</v>
      </c>
      <c r="D87" s="1385" t="n">
        <f t="shared" ref="D87:G87" si="48">SUM(D83:D85)</f>
        <v>5.0999999999999996</v>
      </c>
      <c r="E87" s="1385" t="n">
        <f t="shared" si="48"/>
        <v>0</v>
      </c>
      <c r="F87" s="1385" t="n">
        <f t="shared" si="48"/>
        <v>0</v>
      </c>
      <c r="G87" s="1385" t="n">
        <f t="shared" si="48"/>
        <v>0</v>
      </c>
      <c r="R87" s="1348"/>
      <c r="S87" s="1348"/>
    </row>
    <row r="90">
      <c r="B90" s="833" t="s">
        <v>679</v>
      </c>
      <c r="C90" s="1386" t="n">
        <v>26.636000000000024</v>
      </c>
      <c r="D90" s="1386" t="n">
        <v>98.978999999999999</v>
      </c>
      <c r="E90" s="1386" t="n">
        <v>2.1159999999999997</v>
      </c>
      <c r="F90" s="1386" t="n">
        <v>2.1789999999999998</v>
      </c>
      <c r="G90" s="1386" t="n">
        <v>2.33</v>
      </c>
      <c r="H90" s="1386"/>
      <c r="I90" s="1386"/>
      <c r="J90" s="1386"/>
      <c r="K90" s="1386"/>
      <c r="L90" s="1386"/>
      <c r="M90" s="1386"/>
    </row>
    <row r="91">
      <c r="B91" s="833" t="s">
        <v>680</v>
      </c>
      <c r="C91" s="1386" t="n">
        <v>47.722000000000016</v>
      </c>
      <c r="D91" s="1386" t="n">
        <v>52.756999999999998</v>
      </c>
      <c r="E91" s="1386" t="n">
        <v>12</v>
      </c>
      <c r="F91" s="1386" t="n">
        <v>4.2219999999999995</v>
      </c>
      <c r="G91" s="1386" t="n">
        <v>2.3719999999999999</v>
      </c>
      <c r="H91" s="1386"/>
      <c r="I91" s="1386"/>
      <c r="J91" s="1386"/>
      <c r="K91" s="1386"/>
      <c r="L91" s="1386"/>
      <c r="M91" s="1386"/>
    </row>
    <row r="92">
      <c r="B92" s="833" t="s">
        <v>52</v>
      </c>
      <c r="C92" s="1386" t="n">
        <v>81.842999999999989</v>
      </c>
      <c r="D92" s="1386" t="n">
        <v>110.24799999999999</v>
      </c>
      <c r="E92" s="1386" t="n">
        <v>12.726000000000001</v>
      </c>
      <c r="F92" s="1386" t="n">
        <v>1.365</v>
      </c>
      <c r="G92" s="1386" t="n">
        <v>-0.90100000000000025</v>
      </c>
      <c r="H92" s="1386"/>
      <c r="I92" s="1386"/>
      <c r="J92" s="1386"/>
      <c r="K92" s="1386"/>
      <c r="L92" s="1386"/>
      <c r="M92" s="1386"/>
    </row>
    <row r="93">
      <c r="B93" s="833" t="s">
        <v>131</v>
      </c>
      <c r="C93" s="1386" t="n">
        <v>7.798</v>
      </c>
      <c r="D93" s="1386" t="n">
        <v>7.9489999999999998</v>
      </c>
      <c r="E93" s="1386" t="n">
        <v>4.7519999999999998</v>
      </c>
      <c r="F93" s="1386" t="n">
        <v>4.637999999999999</v>
      </c>
      <c r="G93" s="1386" t="n">
        <v>1.8800000000000001</v>
      </c>
      <c r="H93" s="1386"/>
      <c r="I93" s="1386"/>
      <c r="J93" s="1386"/>
      <c r="K93" s="1386"/>
      <c r="L93" s="1386"/>
      <c r="M93" s="1386"/>
    </row>
    <row r="94">
      <c r="B94" s="833" t="s">
        <v>348</v>
      </c>
      <c r="C94" s="1386" t="n">
        <v>283.95749999999998</v>
      </c>
      <c r="D94" s="1386" t="n">
        <v>77.092500000000001</v>
      </c>
      <c r="E94" s="1386" t="n">
        <v>1</v>
      </c>
      <c r="F94" s="1386" t="n">
        <v>0</v>
      </c>
      <c r="G94" s="1386" t="n">
        <v>0</v>
      </c>
      <c r="H94" s="1386"/>
      <c r="I94" s="1386"/>
      <c r="J94" s="1386"/>
      <c r="K94" s="1386"/>
      <c r="L94" s="1386"/>
      <c r="M94" s="1386"/>
    </row>
    <row r="95">
      <c r="B95" s="833" t="s">
        <v>150</v>
      </c>
      <c r="C95" s="1386" t="n">
        <v>12.347</v>
      </c>
      <c r="D95" s="1386" t="n">
        <v>46.79</v>
      </c>
      <c r="E95" s="1386" t="n">
        <v>38.595999999999997</v>
      </c>
      <c r="F95" s="1386" t="n">
        <v>31.911000000000001</v>
      </c>
      <c r="G95" s="1386" t="n">
        <v>23.099</v>
      </c>
      <c r="H95" s="1386"/>
      <c r="I95" s="1386"/>
      <c r="J95" s="1386"/>
      <c r="K95" s="1386"/>
      <c r="L95" s="1386"/>
      <c r="M95" s="1386"/>
    </row>
    <row r="96">
      <c r="B96" s="833" t="s">
        <v>364</v>
      </c>
      <c r="C96" s="1386" t="n">
        <v>2.286</v>
      </c>
      <c r="D96" s="1386" t="n">
        <v>4.6049999999999995</v>
      </c>
      <c r="E96" s="1386" t="n">
        <v>1.349</v>
      </c>
      <c r="F96" s="1386" t="n">
        <v>0.441</v>
      </c>
      <c r="G96" s="1386" t="n">
        <v>0.313</v>
      </c>
      <c r="H96" s="1386"/>
      <c r="I96" s="1386"/>
      <c r="J96" s="1386"/>
      <c r="K96" s="1386"/>
      <c r="L96" s="1386"/>
      <c r="M96" s="1386"/>
    </row>
    <row r="97">
      <c r="B97" s="833" t="s">
        <v>159</v>
      </c>
      <c r="C97" s="1386" t="n">
        <v>25.75</v>
      </c>
      <c r="D97" s="1386" t="n">
        <v>0</v>
      </c>
      <c r="E97" s="1386" t="n">
        <v>0</v>
      </c>
      <c r="F97" s="1386" t="n">
        <v>0</v>
      </c>
      <c r="G97" s="1386" t="n">
        <v>0</v>
      </c>
      <c r="H97" s="1386"/>
      <c r="I97" s="1386"/>
      <c r="J97" s="1386"/>
      <c r="K97" s="1386"/>
      <c r="L97" s="1386"/>
      <c r="M97" s="1386"/>
    </row>
    <row r="98">
      <c r="B98" s="833" t="s">
        <v>109</v>
      </c>
      <c r="C98" s="1386" t="n">
        <v>60.441000000000003</v>
      </c>
      <c r="D98" s="1386" t="n">
        <v>91.678999999999988</v>
      </c>
      <c r="E98" s="1386" t="n">
        <v>41.220000000000006</v>
      </c>
      <c r="F98" s="1386" t="n">
        <v>14.004000000000003</v>
      </c>
      <c r="G98" s="1386" t="n">
        <v>3.8530000000000006</v>
      </c>
      <c r="H98" s="1386"/>
      <c r="I98" s="1386"/>
      <c r="J98" s="1386"/>
      <c r="K98" s="1386"/>
      <c r="L98" s="1386"/>
      <c r="M98" s="1386"/>
    </row>
    <row r="99">
      <c r="C99" s="1382" t="n">
        <v>3.4</v>
      </c>
      <c r="D99" s="1382" t="n">
        <v>5.0999999999999996</v>
      </c>
      <c r="E99" s="1382" t="n">
        <v>0</v>
      </c>
      <c r="F99" s="1382" t="n">
        <v>0</v>
      </c>
    </row>
  </sheetData>
  <pageMargins left="0.7" right="0.7" top="0.75" bottom="0.75" header="0.3" footer="0.3"/>
  <pageSetup paperSize="9" orientation="portrait" horizontalDpi="300" verticalDpi="300"/>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sheetViews>
  <sheetFormatPr defaultRowHeight="15.0" baseColWidth="10"/>
  <sheetData>
    <row r="1">
      <c r="A1" s="104" t="s">
        <v>1442</v>
      </c>
      <c r="B1" s="104" t="s">
        <v>1443</v>
      </c>
      <c r="C1" s="104" t="s">
        <v>1444</v>
      </c>
      <c r="D1" s="104" t="s">
        <v>1445</v>
      </c>
      <c r="E1" s="104" t="s">
        <v>1446</v>
      </c>
      <c r="F1" s="104" t="s">
        <v>1447</v>
      </c>
      <c r="G1" s="104" t="s">
        <v>931</v>
      </c>
      <c r="H1" s="104" t="s">
        <v>932</v>
      </c>
      <c r="I1" s="104" t="s">
        <v>933</v>
      </c>
      <c r="J1" s="104" t="s">
        <v>934</v>
      </c>
      <c r="K1" s="104" t="s">
        <v>935</v>
      </c>
      <c r="L1" s="104" t="s">
        <v>936</v>
      </c>
    </row>
    <row r="2">
      <c r="A2" t="n">
        <v>4.5079018442711401E-2</v>
      </c>
      <c r="B2" t="n">
        <v>5.3878515900577198E-2</v>
      </c>
      <c r="C2" t="n">
        <v>8.2063006909154398E-2</v>
      </c>
      <c r="D2" t="n">
        <v>0.104421067414309</v>
      </c>
      <c r="E2" t="s">
        <v>1448</v>
      </c>
      <c r="F2" t="s">
        <v>1449</v>
      </c>
      <c r="G2" t="n">
        <v>13.106999999999999</v>
      </c>
      <c r="H2" t="n">
        <v>1.9913023575188999E-2</v>
      </c>
      <c r="I2" t="n">
        <v>16.824999999999999</v>
      </c>
      <c r="J2" t="n">
        <v>2.51411589895989E-2</v>
      </c>
      <c r="K2" t="s">
        <v>937</v>
      </c>
      <c r="L2" t="s">
        <v>938</v>
      </c>
    </row>
    <row r="3">
      <c r="A3" t="n">
        <v>4.5079018442711401E-2</v>
      </c>
      <c r="B3" t="n">
        <v>5.3878515900577198E-2</v>
      </c>
      <c r="C3" t="n">
        <v>8.2063006909154398E-2</v>
      </c>
      <c r="D3" t="n">
        <v>0.104421067414309</v>
      </c>
      <c r="E3" t="s">
        <v>1450</v>
      </c>
      <c r="F3" t="s">
        <v>1449</v>
      </c>
      <c r="G3" t="n">
        <v>13.368</v>
      </c>
      <c r="H3" t="n">
        <v>1.9913023575188999E-2</v>
      </c>
      <c r="I3" t="n">
        <v>17.248000000000001</v>
      </c>
      <c r="J3" t="n">
        <v>2.51411589895989E-2</v>
      </c>
      <c r="K3" t="s">
        <v>939</v>
      </c>
      <c r="L3" t="s">
        <v>938</v>
      </c>
    </row>
    <row r="4">
      <c r="A4" t="n">
        <v>3.9419555818651898E-2</v>
      </c>
      <c r="B4" t="n">
        <v>6.9938689583740596E-2</v>
      </c>
      <c r="C4" t="n">
        <v>7.2508506661211405E-2</v>
      </c>
      <c r="D4" t="n">
        <v>7.9737360467493398E-2</v>
      </c>
      <c r="E4" t="s">
        <v>1451</v>
      </c>
      <c r="F4" t="s">
        <v>1449</v>
      </c>
      <c r="G4" t="n">
        <v>13.603999999999999</v>
      </c>
      <c r="H4" t="n">
        <v>1.7654099341711402E-2</v>
      </c>
      <c r="I4" t="n">
        <v>17.582000000000001</v>
      </c>
      <c r="J4" t="n">
        <v>1.9364564007421099E-2</v>
      </c>
      <c r="K4" t="s">
        <v>940</v>
      </c>
      <c r="L4" t="s">
        <v>938</v>
      </c>
    </row>
    <row r="5">
      <c r="A5" t="n">
        <v>5.2824828770235303E-2</v>
      </c>
      <c r="B5" t="n">
        <v>5.1823422551402501E-2</v>
      </c>
      <c r="C5" t="n">
        <v>6.9052453854286294E-2</v>
      </c>
      <c r="D5" t="n">
        <v>0.10539397910227</v>
      </c>
      <c r="E5" t="s">
        <v>1452</v>
      </c>
      <c r="F5" t="s">
        <v>1449</v>
      </c>
      <c r="G5" t="n">
        <v>13.833</v>
      </c>
      <c r="H5" t="n">
        <v>1.6833284328138898E-2</v>
      </c>
      <c r="I5" t="n">
        <v>18.027999999999999</v>
      </c>
      <c r="J5" t="n">
        <v>2.5366852462745899E-2</v>
      </c>
      <c r="K5" t="s">
        <v>941</v>
      </c>
      <c r="L5" t="s">
        <v>938</v>
      </c>
    </row>
    <row r="6">
      <c r="A6" t="n">
        <v>3.85286878692137E-2</v>
      </c>
      <c r="B6" t="n">
        <v>0.132788480581229</v>
      </c>
      <c r="C6" t="n">
        <v>0.10231116414477499</v>
      </c>
      <c r="D6" t="n">
        <v>6.9175988166702701E-2</v>
      </c>
      <c r="E6" t="s">
        <v>1453</v>
      </c>
      <c r="F6" t="s">
        <v>1449</v>
      </c>
      <c r="G6" t="n">
        <v>14.173999999999999</v>
      </c>
      <c r="H6" t="n">
        <v>2.4651196414371399E-2</v>
      </c>
      <c r="I6" t="n">
        <v>18.332000000000001</v>
      </c>
      <c r="J6" t="n">
        <v>1.6862658087419598E-2</v>
      </c>
      <c r="K6" t="s">
        <v>942</v>
      </c>
      <c r="L6" t="s">
        <v>938</v>
      </c>
    </row>
    <row r="7">
      <c r="A7" t="n">
        <v>4.6230845754161802E-2</v>
      </c>
      <c r="B7" t="n">
        <v>7.6806429060699302E-2</v>
      </c>
      <c r="C7" t="n">
        <v>7.6908368677740299E-2</v>
      </c>
      <c r="D7" t="n">
        <v>6.5481053360561203E-2</v>
      </c>
      <c r="E7" t="s">
        <v>1454</v>
      </c>
      <c r="F7" t="s">
        <v>1449</v>
      </c>
      <c r="G7" t="n">
        <v>14.439</v>
      </c>
      <c r="H7" t="n">
        <v>1.8696204317764999E-2</v>
      </c>
      <c r="I7" t="n">
        <v>18.625</v>
      </c>
      <c r="J7" t="n">
        <v>1.59829805804057E-2</v>
      </c>
      <c r="K7" t="s">
        <v>943</v>
      </c>
      <c r="L7" t="s">
        <v>938</v>
      </c>
    </row>
    <row r="8">
      <c r="A8" t="n">
        <v>4.0000704948734103E-2</v>
      </c>
      <c r="B8" t="n">
        <v>5.9184461037305798E-2</v>
      </c>
      <c r="C8" t="n">
        <v>6.1773509542664397E-2</v>
      </c>
      <c r="D8" t="n">
        <v>4.4315280925248897E-2</v>
      </c>
      <c r="E8" t="s">
        <v>1455</v>
      </c>
      <c r="F8" t="s">
        <v>1449</v>
      </c>
      <c r="G8" t="n">
        <v>14.657</v>
      </c>
      <c r="H8" t="n">
        <v>1.5097998476348899E-2</v>
      </c>
      <c r="I8" t="n">
        <v>18.827999999999999</v>
      </c>
      <c r="J8" t="n">
        <v>1.0899328859060401E-2</v>
      </c>
      <c r="K8" t="s">
        <v>944</v>
      </c>
      <c r="L8" t="s">
        <v>938</v>
      </c>
    </row>
    <row r="9">
      <c r="A9" t="n">
        <v>2.5035607973723999E-2</v>
      </c>
      <c r="B9" t="n">
        <v>8.3819893360376693E-2</v>
      </c>
      <c r="C9" t="n">
        <v>3.6793688078589702E-2</v>
      </c>
      <c r="D9" t="n">
        <v>7.0854524877743894E-2</v>
      </c>
      <c r="E9" t="s">
        <v>1456</v>
      </c>
      <c r="F9" t="s">
        <v>1449</v>
      </c>
      <c r="G9" t="n">
        <v>14.79</v>
      </c>
      <c r="H9" t="n">
        <v>9.0741625162038507E-3</v>
      </c>
      <c r="I9" t="n">
        <v>19.152999999999999</v>
      </c>
      <c r="J9" t="n">
        <v>1.7261525387720401E-2</v>
      </c>
      <c r="K9" t="s">
        <v>945</v>
      </c>
      <c r="L9" t="s">
        <v>938</v>
      </c>
    </row>
    <row r="10">
      <c r="A10" t="n">
        <v>4.2906681103859E-2</v>
      </c>
      <c r="B10" t="n">
        <v>0.175097239288524</v>
      </c>
      <c r="C10" t="n">
        <v>0.10446834522691199</v>
      </c>
      <c r="D10" t="n">
        <v>5.2157088254066501E-2</v>
      </c>
      <c r="E10" t="s">
        <v>1457</v>
      </c>
      <c r="F10" t="s">
        <v>1449</v>
      </c>
      <c r="G10" t="n">
        <v>15.162000000000001</v>
      </c>
      <c r="H10" t="n">
        <v>2.5152129817444399E-2</v>
      </c>
      <c r="I10" t="n">
        <v>19.398</v>
      </c>
      <c r="J10" t="n">
        <v>1.27917297551299E-2</v>
      </c>
      <c r="K10" t="s">
        <v>946</v>
      </c>
      <c r="L10" t="s">
        <v>938</v>
      </c>
    </row>
    <row r="11">
      <c r="A11" t="n">
        <v>2.3157030840978501E-2</v>
      </c>
      <c r="B11" t="n">
        <v>4.0963848741786497E-2</v>
      </c>
      <c r="C11" t="n">
        <v>5.35423244430666E-2</v>
      </c>
      <c r="D11" t="n">
        <v>2.83404365976123E-2</v>
      </c>
      <c r="E11" t="s">
        <v>1458</v>
      </c>
      <c r="F11" t="s">
        <v>1449</v>
      </c>
      <c r="G11" t="n">
        <v>15.361000000000001</v>
      </c>
      <c r="H11" t="n">
        <v>1.3124917557050499E-2</v>
      </c>
      <c r="I11" t="n">
        <v>19.533999999999999</v>
      </c>
      <c r="J11" t="n">
        <v>7.0110320651612899E-3</v>
      </c>
      <c r="K11" t="s">
        <v>947</v>
      </c>
      <c r="L11" t="s">
        <v>938</v>
      </c>
    </row>
    <row r="12">
      <c r="A12" t="n">
        <v>3.55986781186481E-2</v>
      </c>
      <c r="B12" t="n">
        <v>3.3186191278740597E-2</v>
      </c>
      <c r="C12" t="n">
        <v>6.3703129067968198E-2</v>
      </c>
      <c r="D12" t="n">
        <v>5.6658506033298299E-2</v>
      </c>
      <c r="E12" t="s">
        <v>1459</v>
      </c>
      <c r="F12" t="s">
        <v>1449</v>
      </c>
      <c r="G12" t="n">
        <v>15.6</v>
      </c>
      <c r="H12" t="n">
        <v>1.5558882885228701E-2</v>
      </c>
      <c r="I12" t="n">
        <v>19.805</v>
      </c>
      <c r="J12" t="n">
        <v>1.38732466468721E-2</v>
      </c>
      <c r="K12" t="s">
        <v>948</v>
      </c>
      <c r="L12" t="s">
        <v>938</v>
      </c>
    </row>
    <row r="13">
      <c r="A13" t="n">
        <v>3.3109052200751603E-2</v>
      </c>
      <c r="B13" t="n">
        <v>8.9944620716435594E-2</v>
      </c>
      <c r="C13" t="n">
        <v>5.0679215853917103E-2</v>
      </c>
      <c r="D13" t="n">
        <v>7.6848944278385095E-2</v>
      </c>
      <c r="E13" t="s">
        <v>1460</v>
      </c>
      <c r="F13" t="s">
        <v>1449</v>
      </c>
      <c r="G13" t="n">
        <v>15.794</v>
      </c>
      <c r="H13" t="n">
        <v>1.2435897435897601E-2</v>
      </c>
      <c r="I13" t="n">
        <v>20.175000000000001</v>
      </c>
      <c r="J13" t="n">
        <v>1.8682150971976799E-2</v>
      </c>
      <c r="K13" t="s">
        <v>949</v>
      </c>
      <c r="L13" t="s">
        <v>938</v>
      </c>
    </row>
    <row r="14">
      <c r="A14" t="n">
        <v>4.91014015888558E-2</v>
      </c>
      <c r="B14" t="n">
        <v>6.5908483031781095E-2</v>
      </c>
      <c r="C14" t="n">
        <v>8.1389738888574495E-2</v>
      </c>
      <c r="D14" t="n">
        <v>7.93845743471608E-2</v>
      </c>
      <c r="E14" t="s">
        <v>1461</v>
      </c>
      <c r="F14" t="s">
        <v>1449</v>
      </c>
      <c r="G14" t="n">
        <v>16.106000000000002</v>
      </c>
      <c r="H14" t="n">
        <v>1.9754337090034199E-2</v>
      </c>
      <c r="I14" t="n">
        <v>20.564</v>
      </c>
      <c r="J14" t="n">
        <v>1.9281288723668001E-2</v>
      </c>
      <c r="K14" t="s">
        <v>950</v>
      </c>
      <c r="L14" t="s">
        <v>938</v>
      </c>
    </row>
    <row r="15">
      <c r="A15" t="n">
        <v>7.9177652454341899E-2</v>
      </c>
      <c r="B15" t="n">
        <v>7.1493559288280994E-2</v>
      </c>
      <c r="C15" t="n">
        <v>6.9283063617710403E-2</v>
      </c>
      <c r="D15" t="n">
        <v>8.6922582910256702E-2</v>
      </c>
      <c r="E15" t="s">
        <v>1462</v>
      </c>
      <c r="F15" t="s">
        <v>1449</v>
      </c>
      <c r="G15" t="n">
        <v>16.378</v>
      </c>
      <c r="H15" t="n">
        <v>1.68881162299763E-2</v>
      </c>
      <c r="I15" t="n">
        <v>20.997</v>
      </c>
      <c r="J15" t="n">
        <v>2.1056214744213299E-2</v>
      </c>
      <c r="K15" t="s">
        <v>951</v>
      </c>
      <c r="L15" t="s">
        <v>938</v>
      </c>
    </row>
    <row r="16">
      <c r="A16" t="n">
        <v>7.4767520593947104E-2</v>
      </c>
      <c r="B16" t="n">
        <v>8.5362600720222198E-2</v>
      </c>
      <c r="C16" t="n">
        <v>4.7217464684975501E-2</v>
      </c>
      <c r="D16" t="n">
        <v>8.4062519785650797E-2</v>
      </c>
      <c r="E16" t="s">
        <v>1463</v>
      </c>
      <c r="F16" t="s">
        <v>1449</v>
      </c>
      <c r="G16" t="n">
        <v>16.568000000000001</v>
      </c>
      <c r="H16" t="n">
        <v>1.1600928074246E-2</v>
      </c>
      <c r="I16" t="n">
        <v>21.425000000000001</v>
      </c>
      <c r="J16" t="n">
        <v>2.03838643615755E-2</v>
      </c>
      <c r="K16" t="s">
        <v>952</v>
      </c>
      <c r="L16" t="s">
        <v>938</v>
      </c>
    </row>
    <row r="17">
      <c r="A17" t="n">
        <v>8.4354048501589896E-2</v>
      </c>
      <c r="B17" t="n">
        <v>8.8313277531109999E-2</v>
      </c>
      <c r="C17" t="n">
        <v>6.8825586736247696E-2</v>
      </c>
      <c r="D17" t="n">
        <v>0.111750672708145</v>
      </c>
      <c r="E17" t="s">
        <v>1464</v>
      </c>
      <c r="F17" t="s">
        <v>1449</v>
      </c>
      <c r="G17" t="n">
        <v>16.846</v>
      </c>
      <c r="H17" t="n">
        <v>1.6779333655238898E-2</v>
      </c>
      <c r="I17" t="n">
        <v>22</v>
      </c>
      <c r="J17" t="n">
        <v>2.68378063010501E-2</v>
      </c>
      <c r="K17" t="s">
        <v>953</v>
      </c>
      <c r="L17" t="s">
        <v>938</v>
      </c>
    </row>
    <row r="18">
      <c r="A18" t="n">
        <v>0.124536540877934</v>
      </c>
      <c r="B18" t="n">
        <v>4.1616768277239702E-2</v>
      </c>
      <c r="C18" t="n">
        <v>0.100709384145876</v>
      </c>
      <c r="D18" t="n">
        <v>0.19875533747763099</v>
      </c>
      <c r="E18" t="s">
        <v>1465</v>
      </c>
      <c r="F18" t="s">
        <v>1449</v>
      </c>
      <c r="G18" t="n">
        <v>17.254999999999999</v>
      </c>
      <c r="H18" t="n">
        <v>2.42787605366259E-2</v>
      </c>
      <c r="I18" t="n">
        <v>23.02</v>
      </c>
      <c r="J18" t="n">
        <v>4.6363636363636399E-2</v>
      </c>
      <c r="K18" t="s">
        <v>954</v>
      </c>
      <c r="L18" t="s">
        <v>938</v>
      </c>
    </row>
    <row r="19">
      <c r="A19" t="n">
        <v>0.118186339709689</v>
      </c>
      <c r="B19" t="n">
        <v>7.4336480554695494E-2</v>
      </c>
      <c r="C19" t="n">
        <v>0.111980004946894</v>
      </c>
      <c r="D19" t="n">
        <v>0.27614966476000502</v>
      </c>
      <c r="E19" t="s">
        <v>1466</v>
      </c>
      <c r="F19" t="s">
        <v>1449</v>
      </c>
      <c r="G19" t="n">
        <v>17.719000000000001</v>
      </c>
      <c r="H19" t="n">
        <v>2.68907563025211E-2</v>
      </c>
      <c r="I19" t="n">
        <v>24.466999999999999</v>
      </c>
      <c r="J19" t="n">
        <v>6.2858384013900995E-2</v>
      </c>
      <c r="K19" t="s">
        <v>955</v>
      </c>
      <c r="L19" t="s">
        <v>938</v>
      </c>
    </row>
    <row r="20">
      <c r="A20" t="n">
        <v>0.112285409166716</v>
      </c>
      <c r="B20" t="n">
        <v>0.121923532437656</v>
      </c>
      <c r="C20" t="n">
        <v>0.119951580753957</v>
      </c>
      <c r="D20" t="n">
        <v>0.28126959643585903</v>
      </c>
      <c r="E20" t="s">
        <v>1467</v>
      </c>
      <c r="F20" t="s">
        <v>1449</v>
      </c>
      <c r="G20" t="n">
        <v>18.228000000000002</v>
      </c>
      <c r="H20" t="n">
        <v>2.8726226084993398E-2</v>
      </c>
      <c r="I20" t="n">
        <v>26.030999999999999</v>
      </c>
      <c r="J20" t="n">
        <v>6.3922834838762405E-2</v>
      </c>
      <c r="K20" t="s">
        <v>956</v>
      </c>
      <c r="L20" t="s">
        <v>938</v>
      </c>
    </row>
    <row r="21">
      <c r="A21" t="n">
        <v>0.10564888426900799</v>
      </c>
      <c r="B21" t="n">
        <v>0.139689749601554</v>
      </c>
      <c r="C21" t="n">
        <v>0.10861792322335199</v>
      </c>
      <c r="D21" t="n">
        <v>0.17691984955710299</v>
      </c>
      <c r="E21" t="s">
        <v>1468</v>
      </c>
      <c r="F21" t="s">
        <v>1449</v>
      </c>
      <c r="G21" t="n">
        <v>18.704000000000001</v>
      </c>
      <c r="H21" t="n">
        <v>2.6113671274961399E-2</v>
      </c>
      <c r="I21" t="n">
        <v>27.113</v>
      </c>
      <c r="J21" t="n">
        <v>4.15658253620683E-2</v>
      </c>
      <c r="K21" t="s">
        <v>957</v>
      </c>
      <c r="L21" t="s">
        <v>938</v>
      </c>
    </row>
    <row r="22">
      <c r="A22" t="n">
        <v>7.7418031911128199E-2</v>
      </c>
      <c r="B22" t="n">
        <v>7.47377264200315E-2</v>
      </c>
      <c r="C22" t="n">
        <v>8.2414004288707196E-2</v>
      </c>
      <c r="D22" t="n">
        <v>8.77241949354641E-2</v>
      </c>
      <c r="E22" t="s">
        <v>1469</v>
      </c>
      <c r="F22" t="s">
        <v>1449</v>
      </c>
      <c r="G22" t="n">
        <v>19.077999999999999</v>
      </c>
      <c r="H22" t="n">
        <v>1.99957228400343E-2</v>
      </c>
      <c r="I22" t="n">
        <v>27.689</v>
      </c>
      <c r="J22" t="n">
        <v>2.1244421495223698E-2</v>
      </c>
      <c r="K22" t="s">
        <v>958</v>
      </c>
      <c r="L22" t="s">
        <v>938</v>
      </c>
    </row>
    <row r="23">
      <c r="A23" t="n">
        <v>5.00188837807687E-2</v>
      </c>
      <c r="B23" t="n">
        <v>5.9076854521070303E-2</v>
      </c>
      <c r="C23" t="n">
        <v>9.99907756879512E-2</v>
      </c>
      <c r="D23" t="n">
        <v>1.9938623083631101E-2</v>
      </c>
      <c r="E23" t="s">
        <v>1470</v>
      </c>
      <c r="F23" t="s">
        <v>1449</v>
      </c>
      <c r="G23" t="n">
        <v>19.538</v>
      </c>
      <c r="H23" t="n">
        <v>2.4111542090365898E-2</v>
      </c>
      <c r="I23" t="n">
        <v>27.826000000000001</v>
      </c>
      <c r="J23" t="n">
        <v>4.9478132110223304E-3</v>
      </c>
      <c r="K23" t="s">
        <v>959</v>
      </c>
      <c r="L23" t="s">
        <v>938</v>
      </c>
    </row>
    <row r="24">
      <c r="A24" t="n">
        <v>7.6956317974106001E-2</v>
      </c>
      <c r="B24" t="n">
        <v>5.5091330920863602E-2</v>
      </c>
      <c r="C24" t="n">
        <v>6.2847909413525901E-2</v>
      </c>
      <c r="D24" t="n">
        <v>1.2710174962932599E-2</v>
      </c>
      <c r="E24" t="s">
        <v>1471</v>
      </c>
      <c r="F24" t="s">
        <v>1449</v>
      </c>
      <c r="G24" t="n">
        <v>19.838000000000001</v>
      </c>
      <c r="H24" t="n">
        <v>1.5354693417954699E-2</v>
      </c>
      <c r="I24" t="n">
        <v>27.914000000000001</v>
      </c>
      <c r="J24" t="n">
        <v>3.16250988284339E-3</v>
      </c>
      <c r="K24" t="s">
        <v>960</v>
      </c>
      <c r="L24" t="s">
        <v>938</v>
      </c>
    </row>
    <row r="25">
      <c r="A25" t="n">
        <v>6.8882772668885706E-2</v>
      </c>
      <c r="B25" t="n">
        <v>9.5097426388938394E-2</v>
      </c>
      <c r="C25" t="n">
        <v>5.9557775023163499E-2</v>
      </c>
      <c r="D25" t="n">
        <v>2.4583979224767301E-2</v>
      </c>
      <c r="E25" t="s">
        <v>1472</v>
      </c>
      <c r="F25" t="s">
        <v>1449</v>
      </c>
      <c r="G25" t="n">
        <v>20.126999999999999</v>
      </c>
      <c r="H25" t="n">
        <v>1.45680008065328E-2</v>
      </c>
      <c r="I25" t="n">
        <v>28.084</v>
      </c>
      <c r="J25" t="n">
        <v>6.0901339829475499E-3</v>
      </c>
      <c r="K25" t="s">
        <v>961</v>
      </c>
      <c r="L25" t="s">
        <v>938</v>
      </c>
    </row>
    <row r="26">
      <c r="A26" t="n">
        <v>4.46796784787249E-2</v>
      </c>
      <c r="B26" t="n">
        <v>5.9702158874865199E-2</v>
      </c>
      <c r="C26" t="n">
        <v>5.3094918319799497E-2</v>
      </c>
      <c r="D26" t="n">
        <v>1.9800669277978002E-2</v>
      </c>
      <c r="E26" t="s">
        <v>1473</v>
      </c>
      <c r="F26" t="s">
        <v>1449</v>
      </c>
      <c r="G26" t="n">
        <v>20.388999999999999</v>
      </c>
      <c r="H26" t="n">
        <v>1.30173398916877E-2</v>
      </c>
      <c r="I26" t="n">
        <v>28.222000000000001</v>
      </c>
      <c r="J26" t="n">
        <v>4.91382993875522E-3</v>
      </c>
      <c r="K26" t="s">
        <v>962</v>
      </c>
      <c r="L26" t="s">
        <v>938</v>
      </c>
    </row>
    <row r="27">
      <c r="A27" t="n">
        <v>3.3979822161052303E-2</v>
      </c>
      <c r="B27" t="n">
        <v>3.3961135638896502E-2</v>
      </c>
      <c r="C27" t="n">
        <v>5.3215140717762302E-2</v>
      </c>
      <c r="D27" t="n">
        <v>3.4743180507705002E-2</v>
      </c>
      <c r="E27" t="s">
        <v>1474</v>
      </c>
      <c r="F27" t="s">
        <v>1449</v>
      </c>
      <c r="G27" t="n">
        <v>20.655000000000001</v>
      </c>
      <c r="H27" t="n">
        <v>1.3046250429153101E-2</v>
      </c>
      <c r="I27" t="n">
        <v>28.463999999999999</v>
      </c>
      <c r="J27" t="n">
        <v>8.5748706682728902E-3</v>
      </c>
      <c r="K27" t="s">
        <v>963</v>
      </c>
      <c r="L27" t="s">
        <v>938</v>
      </c>
    </row>
    <row r="28">
      <c r="A28" t="n">
        <v>6.2157602764701697E-2</v>
      </c>
      <c r="B28" t="n">
        <v>4.6572413553721298E-2</v>
      </c>
      <c r="C28" t="n">
        <v>3.5515485276211803E-2</v>
      </c>
      <c r="D28" t="n">
        <v>8.7412684077270396E-3</v>
      </c>
      <c r="E28" t="s">
        <v>1475</v>
      </c>
      <c r="F28" t="s">
        <v>1449</v>
      </c>
      <c r="G28" t="n">
        <v>20.835999999999999</v>
      </c>
      <c r="H28" t="n">
        <v>8.7630113773904394E-3</v>
      </c>
      <c r="I28" t="n">
        <v>28.526</v>
      </c>
      <c r="J28" t="n">
        <v>2.17818999437891E-3</v>
      </c>
      <c r="K28" t="s">
        <v>964</v>
      </c>
      <c r="L28" t="s">
        <v>938</v>
      </c>
    </row>
    <row r="29">
      <c r="A29" t="n">
        <v>6.4679796349943294E-2</v>
      </c>
      <c r="B29" t="n">
        <v>0.11140543202132699</v>
      </c>
      <c r="C29" t="n">
        <v>5.3847641567893498E-2</v>
      </c>
      <c r="D29" t="n">
        <v>2.7482019859727602E-2</v>
      </c>
      <c r="E29" t="s">
        <v>1476</v>
      </c>
      <c r="F29" t="s">
        <v>1449</v>
      </c>
      <c r="G29" t="n">
        <v>21.111000000000001</v>
      </c>
      <c r="H29" t="n">
        <v>1.31983106162412E-2</v>
      </c>
      <c r="I29" t="n">
        <v>28.72</v>
      </c>
      <c r="J29" t="n">
        <v>6.8008132931360902E-3</v>
      </c>
      <c r="K29" t="s">
        <v>965</v>
      </c>
      <c r="L29" t="s">
        <v>938</v>
      </c>
    </row>
    <row r="30">
      <c r="A30" t="n">
        <v>7.4088172350420103E-2</v>
      </c>
      <c r="B30" t="n">
        <v>5.7739458159661701E-2</v>
      </c>
      <c r="C30" t="n">
        <v>8.3796072481744796E-2</v>
      </c>
      <c r="D30" t="n">
        <v>5.2825931688943499E-2</v>
      </c>
      <c r="E30" t="s">
        <v>1477</v>
      </c>
      <c r="F30" t="s">
        <v>1449</v>
      </c>
      <c r="G30" t="n">
        <v>21.54</v>
      </c>
      <c r="H30" t="n">
        <v>2.0321159585050302E-2</v>
      </c>
      <c r="I30" t="n">
        <v>29.091999999999999</v>
      </c>
      <c r="J30" t="n">
        <v>1.2952646239554401E-2</v>
      </c>
      <c r="K30" t="s">
        <v>966</v>
      </c>
      <c r="L30" t="s">
        <v>938</v>
      </c>
    </row>
    <row r="31">
      <c r="A31" t="n">
        <v>7.0308632461715301E-2</v>
      </c>
      <c r="B31" t="n">
        <v>4.6296846180206901E-2</v>
      </c>
      <c r="C31" t="n">
        <v>8.1880476726010801E-2</v>
      </c>
      <c r="D31" t="n">
        <v>4.0048809702137603E-2</v>
      </c>
      <c r="E31" t="s">
        <v>1478</v>
      </c>
      <c r="F31" t="s">
        <v>1449</v>
      </c>
      <c r="G31" t="n">
        <v>21.968</v>
      </c>
      <c r="H31" t="n">
        <v>1.9870009285051001E-2</v>
      </c>
      <c r="I31" t="n">
        <v>29.379000000000001</v>
      </c>
      <c r="J31" t="n">
        <v>9.8652550529356696E-3</v>
      </c>
      <c r="K31" t="s">
        <v>967</v>
      </c>
      <c r="L31" t="s">
        <v>938</v>
      </c>
    </row>
    <row r="32">
      <c r="A32" t="n">
        <v>6.1553542794543503E-2</v>
      </c>
      <c r="B32" t="n">
        <v>1.98663105662467E-2</v>
      </c>
      <c r="C32" t="n">
        <v>7.3501873886998997E-2</v>
      </c>
      <c r="D32" t="n">
        <v>5.4874269706492597E-2</v>
      </c>
      <c r="E32" t="s">
        <v>1479</v>
      </c>
      <c r="F32" t="s">
        <v>1449</v>
      </c>
      <c r="G32" t="n">
        <v>22.361000000000001</v>
      </c>
      <c r="H32" t="n">
        <v>1.7889657683903801E-2</v>
      </c>
      <c r="I32" t="n">
        <v>29.774000000000001</v>
      </c>
      <c r="J32" t="n">
        <v>1.3444977705163501E-2</v>
      </c>
      <c r="K32" t="s">
        <v>968</v>
      </c>
      <c r="L32" t="s">
        <v>938</v>
      </c>
    </row>
    <row r="33">
      <c r="A33" t="n">
        <v>5.8025197908700303E-2</v>
      </c>
      <c r="B33" t="n">
        <v>0.12112082718011299</v>
      </c>
      <c r="C33" t="n">
        <v>7.5383891455237398E-2</v>
      </c>
      <c r="D33" t="n">
        <v>4.34111575180351E-2</v>
      </c>
      <c r="E33" t="s">
        <v>1480</v>
      </c>
      <c r="F33" t="s">
        <v>1449</v>
      </c>
      <c r="G33" t="n">
        <v>22.771000000000001</v>
      </c>
      <c r="H33" t="n">
        <v>1.83354948347569E-2</v>
      </c>
      <c r="I33" t="n">
        <v>30.091999999999999</v>
      </c>
      <c r="J33" t="n">
        <v>1.0680459461274799E-2</v>
      </c>
      <c r="K33" t="s">
        <v>969</v>
      </c>
      <c r="L33" t="s">
        <v>938</v>
      </c>
    </row>
    <row r="34">
      <c r="A34" t="n">
        <v>6.7326294927223501E-2</v>
      </c>
      <c r="B34" t="n">
        <v>4.65097292728067E-2</v>
      </c>
      <c r="C34" t="n">
        <v>5.9424238450433299E-2</v>
      </c>
      <c r="D34" t="n">
        <v>5.0510789433123801E-2</v>
      </c>
      <c r="E34" t="s">
        <v>1481</v>
      </c>
      <c r="F34" t="s">
        <v>1449</v>
      </c>
      <c r="G34" t="n">
        <v>23.102</v>
      </c>
      <c r="H34" t="n">
        <v>1.4536032673137E-2</v>
      </c>
      <c r="I34" t="n">
        <v>30.465</v>
      </c>
      <c r="J34" t="n">
        <v>1.23953210155523E-2</v>
      </c>
      <c r="K34" t="s">
        <v>970</v>
      </c>
      <c r="L34" t="s">
        <v>938</v>
      </c>
    </row>
    <row r="35">
      <c r="A35" t="n">
        <v>8.4675701203493298E-2</v>
      </c>
      <c r="B35" t="n">
        <v>8.09066486989478E-2</v>
      </c>
      <c r="C35" t="n">
        <v>6.5619276167123694E-2</v>
      </c>
      <c r="D35" t="n">
        <v>8.0997725857898203E-2</v>
      </c>
      <c r="E35" t="s">
        <v>1482</v>
      </c>
      <c r="F35" t="s">
        <v>1449</v>
      </c>
      <c r="G35" t="n">
        <v>23.472000000000001</v>
      </c>
      <c r="H35" t="n">
        <v>1.6015929356765699E-2</v>
      </c>
      <c r="I35" t="n">
        <v>31.064</v>
      </c>
      <c r="J35" t="n">
        <v>1.9661907106515601E-2</v>
      </c>
      <c r="K35" t="s">
        <v>971</v>
      </c>
      <c r="L35" t="s">
        <v>938</v>
      </c>
    </row>
    <row r="36">
      <c r="A36" t="n">
        <v>7.2050406034996906E-2</v>
      </c>
      <c r="B36" t="n">
        <v>6.8549166168664605E-2</v>
      </c>
      <c r="C36" t="n">
        <v>5.8500992246239197E-2</v>
      </c>
      <c r="D36" t="n">
        <v>7.8709215306017405E-2</v>
      </c>
      <c r="E36" t="s">
        <v>1483</v>
      </c>
      <c r="F36" t="s">
        <v>1449</v>
      </c>
      <c r="G36" t="n">
        <v>23.808</v>
      </c>
      <c r="H36" t="n">
        <v>1.4314928425357899E-2</v>
      </c>
      <c r="I36" t="n">
        <v>31.658000000000001</v>
      </c>
      <c r="J36" t="n">
        <v>1.9121813031161401E-2</v>
      </c>
      <c r="K36" t="s">
        <v>972</v>
      </c>
      <c r="L36" t="s">
        <v>938</v>
      </c>
    </row>
    <row r="37">
      <c r="A37" t="n">
        <v>7.7759817693589403E-2</v>
      </c>
      <c r="B37" t="n">
        <v>7.0826828171957498E-2</v>
      </c>
      <c r="C37" t="n">
        <v>5.4682260590980698E-2</v>
      </c>
      <c r="D37" t="n">
        <v>7.3455131593814296E-2</v>
      </c>
      <c r="E37" t="s">
        <v>1484</v>
      </c>
      <c r="F37" t="s">
        <v>1449</v>
      </c>
      <c r="G37" t="n">
        <v>24.126999999999999</v>
      </c>
      <c r="H37" t="n">
        <v>1.33988575268817E-2</v>
      </c>
      <c r="I37" t="n">
        <v>32.223999999999997</v>
      </c>
      <c r="J37" t="n">
        <v>1.78785772948384E-2</v>
      </c>
      <c r="K37" t="s">
        <v>973</v>
      </c>
      <c r="L37" t="s">
        <v>938</v>
      </c>
    </row>
    <row r="38">
      <c r="A38" t="n">
        <v>7.7602845525897898E-2</v>
      </c>
      <c r="B38" t="n">
        <v>7.5755853629737399E-2</v>
      </c>
      <c r="C38" t="n">
        <v>0.101819091447914</v>
      </c>
      <c r="D38" t="n">
        <v>8.5137769356933707E-2</v>
      </c>
      <c r="E38" t="s">
        <v>1485</v>
      </c>
      <c r="F38" t="s">
        <v>1449</v>
      </c>
      <c r="G38" t="n">
        <v>24.719000000000001</v>
      </c>
      <c r="H38" t="n">
        <v>2.4536825962614601E-2</v>
      </c>
      <c r="I38" t="n">
        <v>32.889000000000003</v>
      </c>
      <c r="J38" t="n">
        <v>2.0636792452830299E-2</v>
      </c>
      <c r="K38" t="s">
        <v>974</v>
      </c>
      <c r="L38" t="s">
        <v>938</v>
      </c>
    </row>
    <row r="39">
      <c r="A39" t="n">
        <v>0.113838252689951</v>
      </c>
      <c r="B39" t="n">
        <v>6.1815502695247999E-2</v>
      </c>
      <c r="C39" t="n">
        <v>9.0287471336475605E-2</v>
      </c>
      <c r="D39" t="n">
        <v>0.11311171886032199</v>
      </c>
      <c r="E39" t="s">
        <v>1486</v>
      </c>
      <c r="F39" t="s">
        <v>1449</v>
      </c>
      <c r="G39" t="n">
        <v>25.259</v>
      </c>
      <c r="H39" t="n">
        <v>2.18455439135887E-2</v>
      </c>
      <c r="I39" t="n">
        <v>33.781999999999996</v>
      </c>
      <c r="J39" t="n">
        <v>2.7151935297515601E-2</v>
      </c>
      <c r="K39" t="s">
        <v>975</v>
      </c>
      <c r="L39" t="s">
        <v>938</v>
      </c>
    </row>
    <row r="40">
      <c r="A40" t="n">
        <v>0.10293672514128201</v>
      </c>
      <c r="B40" t="n">
        <v>9.6664179784869297E-2</v>
      </c>
      <c r="C40" t="n">
        <v>0.148038402658868</v>
      </c>
      <c r="D40" t="n">
        <v>0.121960082107911</v>
      </c>
      <c r="E40" t="s">
        <v>1487</v>
      </c>
      <c r="F40" t="s">
        <v>1449</v>
      </c>
      <c r="G40" t="n">
        <v>26.146000000000001</v>
      </c>
      <c r="H40" t="n">
        <v>3.5116196207292602E-2</v>
      </c>
      <c r="I40" t="n">
        <v>34.768000000000001</v>
      </c>
      <c r="J40" t="n">
        <v>2.9187141081049101E-2</v>
      </c>
      <c r="K40" t="s">
        <v>976</v>
      </c>
      <c r="L40" t="s">
        <v>938</v>
      </c>
    </row>
    <row r="41">
      <c r="A41" t="n">
        <v>0.100470180706661</v>
      </c>
      <c r="B41" t="n">
        <v>9.1027084037313494E-2</v>
      </c>
      <c r="C41" t="n">
        <v>7.0641984000731503E-2</v>
      </c>
      <c r="D41" t="n">
        <v>0.118355060703055</v>
      </c>
      <c r="E41" t="s">
        <v>1488</v>
      </c>
      <c r="F41" t="s">
        <v>1449</v>
      </c>
      <c r="G41" t="n">
        <v>26.596</v>
      </c>
      <c r="H41" t="n">
        <v>1.7211045666641198E-2</v>
      </c>
      <c r="I41" t="n">
        <v>35.753999999999998</v>
      </c>
      <c r="J41" t="n">
        <v>2.83594109526E-2</v>
      </c>
      <c r="K41" t="s">
        <v>977</v>
      </c>
      <c r="L41" t="s">
        <v>938</v>
      </c>
    </row>
    <row r="42">
      <c r="A42" t="n">
        <v>0.12552467874009099</v>
      </c>
      <c r="B42" t="n">
        <v>8.1451601423466094E-2</v>
      </c>
      <c r="C42" t="n">
        <v>0.106909632651843</v>
      </c>
      <c r="D42" t="n">
        <v>0.113864763230328</v>
      </c>
      <c r="E42" t="s">
        <v>1489</v>
      </c>
      <c r="F42" t="s">
        <v>1449</v>
      </c>
      <c r="G42" t="n">
        <v>27.28</v>
      </c>
      <c r="H42" t="n">
        <v>2.5718153105730199E-2</v>
      </c>
      <c r="I42" t="n">
        <v>36.731000000000002</v>
      </c>
      <c r="J42" t="n">
        <v>2.7325613917324101E-2</v>
      </c>
      <c r="K42" t="s">
        <v>978</v>
      </c>
      <c r="L42" t="s">
        <v>938</v>
      </c>
    </row>
    <row r="43">
      <c r="A43" t="n">
        <v>0.101539889707692</v>
      </c>
      <c r="B43" t="n">
        <v>0.163874229132176</v>
      </c>
      <c r="C43" t="n">
        <v>0.11299973225785501</v>
      </c>
      <c r="D43" t="n">
        <v>0.119816075191493</v>
      </c>
      <c r="E43" t="s">
        <v>1490</v>
      </c>
      <c r="F43" t="s">
        <v>1449</v>
      </c>
      <c r="G43" t="n">
        <v>28.02</v>
      </c>
      <c r="H43" t="n">
        <v>2.7126099706744799E-2</v>
      </c>
      <c r="I43" t="n">
        <v>37.784999999999997</v>
      </c>
      <c r="J43" t="n">
        <v>2.8695107674715899E-2</v>
      </c>
      <c r="K43" t="s">
        <v>979</v>
      </c>
      <c r="L43" t="s">
        <v>938</v>
      </c>
    </row>
    <row r="44">
      <c r="A44" t="n">
        <v>9.6919062654431398E-2</v>
      </c>
      <c r="B44" t="n">
        <v>4.1150587007602997E-2</v>
      </c>
      <c r="C44" t="n">
        <v>0.115930396885483</v>
      </c>
      <c r="D44" t="n">
        <v>0.138106666956619</v>
      </c>
      <c r="E44" t="s">
        <v>1491</v>
      </c>
      <c r="F44" t="s">
        <v>1449</v>
      </c>
      <c r="G44" t="n">
        <v>28.798999999999999</v>
      </c>
      <c r="H44" t="n">
        <v>2.7801570306923699E-2</v>
      </c>
      <c r="I44" t="n">
        <v>39.027000000000001</v>
      </c>
      <c r="J44" t="n">
        <v>3.2870186581977198E-2</v>
      </c>
      <c r="K44" t="s">
        <v>980</v>
      </c>
      <c r="L44" t="s">
        <v>938</v>
      </c>
    </row>
    <row r="45">
      <c r="A45" t="n">
        <v>0.102667735598145</v>
      </c>
      <c r="B45" t="n">
        <v>0.12591483160208999</v>
      </c>
      <c r="C45" t="n">
        <v>0.11071312036879399</v>
      </c>
      <c r="D45" t="n">
        <v>0.12373918134004901</v>
      </c>
      <c r="E45" t="s">
        <v>1492</v>
      </c>
      <c r="F45" t="s">
        <v>1449</v>
      </c>
      <c r="G45" t="n">
        <v>29.565000000000001</v>
      </c>
      <c r="H45" t="n">
        <v>2.65981457689504E-2</v>
      </c>
      <c r="I45" t="n">
        <v>40.182000000000002</v>
      </c>
      <c r="J45" t="n">
        <v>2.9594895841340601E-2</v>
      </c>
      <c r="K45" t="s">
        <v>981</v>
      </c>
      <c r="L45" t="s">
        <v>938</v>
      </c>
    </row>
    <row r="46">
      <c r="A46" t="n">
        <v>0.107873886984393</v>
      </c>
      <c r="B46" t="n">
        <v>8.2350511297398302E-2</v>
      </c>
      <c r="C46" t="n">
        <v>0.14097064786198199</v>
      </c>
      <c r="D46" t="n">
        <v>0.118188584098933</v>
      </c>
      <c r="E46" t="s">
        <v>1493</v>
      </c>
      <c r="F46" t="s">
        <v>1449</v>
      </c>
      <c r="G46" t="n">
        <v>30.556000000000001</v>
      </c>
      <c r="H46" t="n">
        <v>3.3519364112971399E-2</v>
      </c>
      <c r="I46" t="n">
        <v>41.32</v>
      </c>
      <c r="J46" t="n">
        <v>2.8321138818376401E-2</v>
      </c>
      <c r="K46" t="s">
        <v>982</v>
      </c>
      <c r="L46" t="s">
        <v>938</v>
      </c>
    </row>
    <row r="47">
      <c r="A47" t="n">
        <v>6.8864078536554199E-2</v>
      </c>
      <c r="B47" t="n">
        <v>9.6264819656522296E-2</v>
      </c>
      <c r="C47" t="n">
        <v>8.6310442735713797E-2</v>
      </c>
      <c r="D47" t="n">
        <v>9.9129163647753094E-2</v>
      </c>
      <c r="E47" t="s">
        <v>1494</v>
      </c>
      <c r="F47" t="s">
        <v>1449</v>
      </c>
      <c r="G47" t="n">
        <v>31.195</v>
      </c>
      <c r="H47" t="n">
        <v>2.0912423092027701E-2</v>
      </c>
      <c r="I47" t="n">
        <v>42.308</v>
      </c>
      <c r="J47" t="n">
        <v>2.39109390125847E-2</v>
      </c>
      <c r="K47" t="s">
        <v>983</v>
      </c>
      <c r="L47" t="s">
        <v>938</v>
      </c>
    </row>
    <row r="48">
      <c r="A48" t="n">
        <v>6.7510216956085903E-2</v>
      </c>
      <c r="B48" t="n">
        <v>9.0754628296435505E-2</v>
      </c>
      <c r="C48" t="n">
        <v>4.8692861535788202E-2</v>
      </c>
      <c r="D48" t="n">
        <v>8.4524586959714404E-2</v>
      </c>
      <c r="E48" t="s">
        <v>1495</v>
      </c>
      <c r="F48" t="s">
        <v>1449</v>
      </c>
      <c r="G48" t="n">
        <v>31.568000000000001</v>
      </c>
      <c r="H48" t="n">
        <v>1.1957044398140699E-2</v>
      </c>
      <c r="I48" t="n">
        <v>43.174999999999997</v>
      </c>
      <c r="J48" t="n">
        <v>2.0492578235794499E-2</v>
      </c>
      <c r="K48" t="s">
        <v>984</v>
      </c>
      <c r="L48" t="s">
        <v>938</v>
      </c>
    </row>
    <row r="49">
      <c r="A49" t="n">
        <v>6.2684205945477106E-2</v>
      </c>
      <c r="B49" t="n">
        <v>7.8781408158281802E-2</v>
      </c>
      <c r="C49" t="n">
        <v>6.2752816594642893E-2</v>
      </c>
      <c r="D49" t="n">
        <v>7.3171075998094998E-2</v>
      </c>
      <c r="E49" t="s">
        <v>1496</v>
      </c>
      <c r="F49" t="s">
        <v>1449</v>
      </c>
      <c r="G49" t="n">
        <v>32.052</v>
      </c>
      <c r="H49" t="n">
        <v>1.53319817536746E-2</v>
      </c>
      <c r="I49" t="n">
        <v>43.944000000000003</v>
      </c>
      <c r="J49" t="n">
        <v>1.7811233352634799E-2</v>
      </c>
      <c r="K49" t="s">
        <v>985</v>
      </c>
      <c r="L49" t="s">
        <v>938</v>
      </c>
    </row>
    <row r="50">
      <c r="A50" t="n">
        <v>5.1825632418063497E-2</v>
      </c>
      <c r="B50" t="n">
        <v>6.5520529029189395E-2</v>
      </c>
      <c r="C50" t="n">
        <v>7.2002334651775995E-2</v>
      </c>
      <c r="D50" t="n">
        <v>5.7261419360111997E-2</v>
      </c>
      <c r="E50" t="s">
        <v>1497</v>
      </c>
      <c r="F50" t="s">
        <v>1449</v>
      </c>
      <c r="G50" t="n">
        <v>32.613999999999997</v>
      </c>
      <c r="H50" t="n">
        <v>1.7534007238237701E-2</v>
      </c>
      <c r="I50" t="n">
        <v>44.56</v>
      </c>
      <c r="J50" t="n">
        <v>1.40178408884035E-2</v>
      </c>
      <c r="K50" t="s">
        <v>986</v>
      </c>
      <c r="L50" t="s">
        <v>938</v>
      </c>
    </row>
    <row r="51">
      <c r="A51" t="n">
        <v>3.9076838958162399E-2</v>
      </c>
      <c r="B51" t="n">
        <v>8.1541548822787496E-2</v>
      </c>
      <c r="C51" t="n">
        <v>6.5317850608274997E-2</v>
      </c>
      <c r="D51" t="n">
        <v>6.8572049720328196E-2</v>
      </c>
      <c r="E51" t="s">
        <v>1498</v>
      </c>
      <c r="F51" t="s">
        <v>1449</v>
      </c>
      <c r="G51" t="n">
        <v>33.134</v>
      </c>
      <c r="H51" t="n">
        <v>1.5944073097442901E-2</v>
      </c>
      <c r="I51" t="n">
        <v>45.305</v>
      </c>
      <c r="J51" t="n">
        <v>1.6719030520646199E-2</v>
      </c>
      <c r="K51" t="s">
        <v>987</v>
      </c>
      <c r="L51" t="s">
        <v>938</v>
      </c>
    </row>
    <row r="52">
      <c r="A52" t="n">
        <v>6.4698202701339205E-2</v>
      </c>
      <c r="B52" t="n">
        <v>3.4072636599968002E-2</v>
      </c>
      <c r="C52" t="n">
        <v>6.8068638365729198E-2</v>
      </c>
      <c r="D52" t="n">
        <v>4.8078704643683703E-2</v>
      </c>
      <c r="E52" t="s">
        <v>1499</v>
      </c>
      <c r="F52" t="s">
        <v>1449</v>
      </c>
      <c r="G52" t="n">
        <v>33.683999999999997</v>
      </c>
      <c r="H52" t="n">
        <v>1.65992635963059E-2</v>
      </c>
      <c r="I52" t="n">
        <v>45.84</v>
      </c>
      <c r="J52" t="n">
        <v>1.1808851120185501E-2</v>
      </c>
      <c r="K52" t="s">
        <v>988</v>
      </c>
      <c r="L52" t="s">
        <v>938</v>
      </c>
    </row>
    <row r="53">
      <c r="A53" t="n">
        <v>4.4829664945906803E-2</v>
      </c>
      <c r="B53" t="n">
        <v>4.8009313734526098E-2</v>
      </c>
      <c r="C53" t="n">
        <v>6.1455443169872802E-2</v>
      </c>
      <c r="D53" t="n">
        <v>1.01606507354322E-2</v>
      </c>
      <c r="E53" t="s">
        <v>1500</v>
      </c>
      <c r="F53" t="s">
        <v>1449</v>
      </c>
      <c r="G53" t="n">
        <v>34.19</v>
      </c>
      <c r="H53" t="n">
        <v>1.5021968887305399E-2</v>
      </c>
      <c r="I53" t="n">
        <v>45.956000000000003</v>
      </c>
      <c r="J53" t="n">
        <v>2.5305410122164998E-3</v>
      </c>
      <c r="K53" t="s">
        <v>989</v>
      </c>
      <c r="L53" t="s">
        <v>938</v>
      </c>
    </row>
    <row r="54">
      <c r="A54" t="n">
        <v>3.3496613159939903E-2</v>
      </c>
      <c r="B54" t="n">
        <v>7.5539459294806698E-3</v>
      </c>
      <c r="C54" t="n">
        <v>3.4722196261408399E-2</v>
      </c>
      <c r="D54" t="n">
        <v>3.7479666516224701E-3</v>
      </c>
      <c r="E54" t="s">
        <v>1501</v>
      </c>
      <c r="F54" t="s">
        <v>1449</v>
      </c>
      <c r="G54" t="n">
        <v>34.482999999999997</v>
      </c>
      <c r="H54" t="n">
        <v>8.5697572389587008E-3</v>
      </c>
      <c r="I54" t="n">
        <v>45.999000000000002</v>
      </c>
      <c r="J54" t="n">
        <v>9.3567760466539696E-4</v>
      </c>
      <c r="K54" t="s">
        <v>990</v>
      </c>
      <c r="L54" t="s">
        <v>938</v>
      </c>
    </row>
    <row r="55">
      <c r="A55" t="n">
        <v>3.7100673423204902E-2</v>
      </c>
      <c r="B55" t="n">
        <v>3.1269437697415199E-2</v>
      </c>
      <c r="C55" t="n">
        <v>5.5765239502398901E-2</v>
      </c>
      <c r="D55" t="n">
        <v>-5.3805310591299397E-3</v>
      </c>
      <c r="E55" t="s">
        <v>1502</v>
      </c>
      <c r="F55" t="s">
        <v>1449</v>
      </c>
      <c r="G55" t="n">
        <v>34.954000000000001</v>
      </c>
      <c r="H55" t="n">
        <v>1.36589043876694E-2</v>
      </c>
      <c r="I55" t="n">
        <v>45.936999999999998</v>
      </c>
      <c r="J55" t="n">
        <v>-1.3478553881607299E-3</v>
      </c>
      <c r="K55" t="s">
        <v>991</v>
      </c>
      <c r="L55" t="s">
        <v>938</v>
      </c>
    </row>
    <row r="56">
      <c r="A56" t="n">
        <v>5.3607020035561601E-2</v>
      </c>
      <c r="B56" t="n">
        <v>4.5007889346835098E-2</v>
      </c>
      <c r="C56" t="n">
        <v>4.7632291898301399E-2</v>
      </c>
      <c r="D56" t="n">
        <v>2.2658930308778699E-3</v>
      </c>
      <c r="E56" t="s">
        <v>1503</v>
      </c>
      <c r="F56" t="s">
        <v>1449</v>
      </c>
      <c r="G56" t="n">
        <v>35.363</v>
      </c>
      <c r="H56" t="n">
        <v>1.17010928649082E-2</v>
      </c>
      <c r="I56" t="n">
        <v>45.963000000000001</v>
      </c>
      <c r="J56" t="n">
        <v>5.6599255502098899E-4</v>
      </c>
      <c r="K56" t="s">
        <v>992</v>
      </c>
      <c r="L56" t="s">
        <v>938</v>
      </c>
    </row>
    <row r="57">
      <c r="A57" t="n">
        <v>2.6644627827705498E-2</v>
      </c>
      <c r="B57" t="n">
        <v>2.64126969592136E-2</v>
      </c>
      <c r="C57" t="n">
        <v>3.7969215238040602E-2</v>
      </c>
      <c r="D57" t="n">
        <v>-1.13086488994096E-3</v>
      </c>
      <c r="E57" t="s">
        <v>1504</v>
      </c>
      <c r="F57" t="s">
        <v>1449</v>
      </c>
      <c r="G57" t="n">
        <v>35.694000000000003</v>
      </c>
      <c r="H57" t="n">
        <v>9.3600656052936805E-3</v>
      </c>
      <c r="I57" t="n">
        <v>45.95</v>
      </c>
      <c r="J57" t="n">
        <v>-2.82836194330227E-4</v>
      </c>
      <c r="K57" t="s">
        <v>993</v>
      </c>
      <c r="L57" t="s">
        <v>938</v>
      </c>
    </row>
    <row r="58">
      <c r="A58" t="n">
        <v>4.3935723897537297E-2</v>
      </c>
      <c r="B58" t="n">
        <v>5.28225710519643E-2</v>
      </c>
      <c r="C58" t="n">
        <v>7.2018998740306803E-2</v>
      </c>
      <c r="D58" t="n">
        <v>4.3596665649268101E-3</v>
      </c>
      <c r="E58" t="s">
        <v>1505</v>
      </c>
      <c r="F58" t="s">
        <v>1449</v>
      </c>
      <c r="G58" t="n">
        <v>36.32</v>
      </c>
      <c r="H58" t="n">
        <v>1.7537961562167099E-2</v>
      </c>
      <c r="I58" t="n">
        <v>46</v>
      </c>
      <c r="J58" t="n">
        <v>1.0881392818280499E-3</v>
      </c>
      <c r="K58" t="s">
        <v>994</v>
      </c>
      <c r="L58" t="s">
        <v>938</v>
      </c>
    </row>
    <row r="59">
      <c r="A59" t="n">
        <v>3.93022623248813E-2</v>
      </c>
      <c r="B59" t="n">
        <v>4.0487191821635002E-2</v>
      </c>
      <c r="C59" t="n">
        <v>4.4330796852368702E-2</v>
      </c>
      <c r="D59" t="n">
        <v>1.4249428601276599E-2</v>
      </c>
      <c r="E59" t="s">
        <v>1506</v>
      </c>
      <c r="F59" t="s">
        <v>1449</v>
      </c>
      <c r="G59" t="n">
        <v>36.716000000000001</v>
      </c>
      <c r="H59" t="n">
        <v>1.09030837004405E-2</v>
      </c>
      <c r="I59" t="n">
        <v>46.162999999999997</v>
      </c>
      <c r="J59" t="n">
        <v>3.5434782608694299E-3</v>
      </c>
      <c r="K59" t="s">
        <v>995</v>
      </c>
      <c r="L59" t="s">
        <v>938</v>
      </c>
    </row>
    <row r="60">
      <c r="A60" t="n">
        <v>3.1206818640470101E-2</v>
      </c>
      <c r="B60" t="n">
        <v>6.08178890509075E-2</v>
      </c>
      <c r="C60" t="n">
        <v>4.3619950255883798E-2</v>
      </c>
      <c r="D60" t="n">
        <v>1.29734153291148E-2</v>
      </c>
      <c r="E60" t="s">
        <v>1507</v>
      </c>
      <c r="F60" t="s">
        <v>1449</v>
      </c>
      <c r="G60" t="n">
        <v>37.11</v>
      </c>
      <c r="H60" t="n">
        <v>1.07310164505936E-2</v>
      </c>
      <c r="I60" t="n">
        <v>46.311999999999998</v>
      </c>
      <c r="J60" t="n">
        <v>3.22769317418703E-3</v>
      </c>
      <c r="K60" t="s">
        <v>996</v>
      </c>
      <c r="L60" t="s">
        <v>938</v>
      </c>
    </row>
    <row r="61">
      <c r="A61" t="n">
        <v>2.4937045869749999E-2</v>
      </c>
      <c r="B61" t="n">
        <v>5.0188195911601098E-2</v>
      </c>
      <c r="C61" t="n">
        <v>4.8053419713626901E-2</v>
      </c>
      <c r="D61" t="n">
        <v>8.1435979249952998E-3</v>
      </c>
      <c r="E61" t="s">
        <v>1508</v>
      </c>
      <c r="F61" t="s">
        <v>1449</v>
      </c>
      <c r="G61" t="n">
        <v>37.548000000000002</v>
      </c>
      <c r="H61" t="n">
        <v>1.1802748585286999E-2</v>
      </c>
      <c r="I61" t="n">
        <v>46.405999999999999</v>
      </c>
      <c r="J61" t="n">
        <v>2.0297115218517198E-3</v>
      </c>
      <c r="K61" t="s">
        <v>997</v>
      </c>
      <c r="L61" t="s">
        <v>938</v>
      </c>
    </row>
    <row r="62">
      <c r="A62" t="n">
        <v>4.8021891562025902E-2</v>
      </c>
      <c r="B62" t="n">
        <v>-1.5869949670850401E-2</v>
      </c>
      <c r="C62" t="n">
        <v>5.3895269710959599E-2</v>
      </c>
      <c r="D62" t="n">
        <v>2.2424648618448499E-2</v>
      </c>
      <c r="E62" t="s">
        <v>1509</v>
      </c>
      <c r="F62" t="s">
        <v>1449</v>
      </c>
      <c r="G62" t="n">
        <v>38.043999999999997</v>
      </c>
      <c r="H62" t="n">
        <v>1.3209758176201E-2</v>
      </c>
      <c r="I62" t="n">
        <v>46.664000000000001</v>
      </c>
      <c r="J62" t="n">
        <v>5.5596259104426799E-3</v>
      </c>
      <c r="K62" t="s">
        <v>998</v>
      </c>
      <c r="L62" t="s">
        <v>938</v>
      </c>
    </row>
    <row r="63">
      <c r="A63" t="n">
        <v>3.2831975950411901E-2</v>
      </c>
      <c r="B63" t="n">
        <v>9.4485381047573203E-3</v>
      </c>
      <c r="C63" t="n">
        <v>4.6526948089148097E-2</v>
      </c>
      <c r="D63" t="n">
        <v>1.2400816449865701E-2</v>
      </c>
      <c r="E63" t="s">
        <v>1510</v>
      </c>
      <c r="F63" t="s">
        <v>1449</v>
      </c>
      <c r="G63" t="n">
        <v>38.478999999999999</v>
      </c>
      <c r="H63" t="n">
        <v>1.1434128903375E-2</v>
      </c>
      <c r="I63" t="n">
        <v>46.808</v>
      </c>
      <c r="J63" t="n">
        <v>3.0858906223212301E-3</v>
      </c>
      <c r="K63" t="s">
        <v>999</v>
      </c>
      <c r="L63" t="s">
        <v>938</v>
      </c>
    </row>
    <row r="64">
      <c r="A64" t="n">
        <v>3.1711964087017402E-2</v>
      </c>
      <c r="B64" t="n">
        <v>2.1519541922931699E-2</v>
      </c>
      <c r="C64" t="n">
        <v>3.7630817464174598E-2</v>
      </c>
      <c r="D64" t="n">
        <v>1.6508679737656601E-2</v>
      </c>
      <c r="E64" t="s">
        <v>1511</v>
      </c>
      <c r="F64" t="s">
        <v>1449</v>
      </c>
      <c r="G64" t="n">
        <v>38.835999999999999</v>
      </c>
      <c r="H64" t="n">
        <v>9.2777878843004497E-3</v>
      </c>
      <c r="I64" t="n">
        <v>47</v>
      </c>
      <c r="J64" t="n">
        <v>4.1018629294138397E-3</v>
      </c>
      <c r="K64" t="s">
        <v>1000</v>
      </c>
      <c r="L64" t="s">
        <v>938</v>
      </c>
    </row>
    <row r="65">
      <c r="A65" t="n">
        <v>2.8237310351865798E-2</v>
      </c>
      <c r="B65" t="n">
        <v>2.6513418939119401E-2</v>
      </c>
      <c r="C65" t="n">
        <v>4.0884190168569902E-2</v>
      </c>
      <c r="D65" t="n">
        <v>2.40435812756121E-2</v>
      </c>
      <c r="E65" t="s">
        <v>1512</v>
      </c>
      <c r="F65" t="s">
        <v>1449</v>
      </c>
      <c r="G65" t="n">
        <v>39.226999999999997</v>
      </c>
      <c r="H65" t="n">
        <v>1.0067978164589601E-2</v>
      </c>
      <c r="I65" t="n">
        <v>47.28</v>
      </c>
      <c r="J65" t="n">
        <v>5.9574468085106204E-3</v>
      </c>
      <c r="K65" t="s">
        <v>1001</v>
      </c>
      <c r="L65" t="s">
        <v>938</v>
      </c>
    </row>
    <row r="66">
      <c r="A66" t="n">
        <v>2.86487834236928E-2</v>
      </c>
      <c r="B66" t="n">
        <v>-1.00878062845416E-2</v>
      </c>
      <c r="C66" t="n">
        <v>1.47648166353573E-2</v>
      </c>
      <c r="D66" t="n">
        <v>2.5106061305751201E-2</v>
      </c>
      <c r="E66" t="s">
        <v>1513</v>
      </c>
      <c r="F66" t="s">
        <v>1449</v>
      </c>
      <c r="G66" t="n">
        <v>39.371000000000002</v>
      </c>
      <c r="H66" t="n">
        <v>3.6709409335409201E-3</v>
      </c>
      <c r="I66" t="n">
        <v>47.573999999999998</v>
      </c>
      <c r="J66" t="n">
        <v>6.2182741116749698E-3</v>
      </c>
      <c r="K66" t="s">
        <v>1002</v>
      </c>
      <c r="L66" t="s">
        <v>938</v>
      </c>
    </row>
    <row r="67">
      <c r="A67" t="n">
        <v>-4.2153079272678803E-3</v>
      </c>
      <c r="B67" t="n">
        <v>-9.8843189037382002E-3</v>
      </c>
      <c r="C67" t="n">
        <v>1.2042523964300099E-2</v>
      </c>
      <c r="D67" t="n">
        <v>4.1753162692227598E-2</v>
      </c>
      <c r="E67" t="s">
        <v>1514</v>
      </c>
      <c r="F67" t="s">
        <v>1449</v>
      </c>
      <c r="G67" t="n">
        <v>39.488999999999997</v>
      </c>
      <c r="H67" t="n">
        <v>2.9971298671609401E-3</v>
      </c>
      <c r="I67" t="n">
        <v>48.063000000000002</v>
      </c>
      <c r="J67" t="n">
        <v>1.02787236725943E-2</v>
      </c>
      <c r="K67" t="s">
        <v>1003</v>
      </c>
      <c r="L67" t="s">
        <v>938</v>
      </c>
    </row>
    <row r="68">
      <c r="A68" t="n">
        <v>2.1224970793817698E-2</v>
      </c>
      <c r="B68" t="n">
        <v>5.6401548408471199E-3</v>
      </c>
      <c r="C68" t="n">
        <v>3.4679470629119601E-2</v>
      </c>
      <c r="D68" t="n">
        <v>3.6953475595025202E-2</v>
      </c>
      <c r="E68" t="s">
        <v>1515</v>
      </c>
      <c r="F68" t="s">
        <v>1449</v>
      </c>
      <c r="G68" t="n">
        <v>39.826999999999998</v>
      </c>
      <c r="H68" t="n">
        <v>8.5593456405581598E-3</v>
      </c>
      <c r="I68" t="n">
        <v>48.500999999999998</v>
      </c>
      <c r="J68" t="n">
        <v>9.1130391361338194E-3</v>
      </c>
      <c r="K68" t="s">
        <v>1004</v>
      </c>
      <c r="L68" t="s">
        <v>938</v>
      </c>
    </row>
    <row r="69">
      <c r="A69" t="n">
        <v>2.4413629868112598E-2</v>
      </c>
      <c r="B69" t="n">
        <v>4.55022354216461E-3</v>
      </c>
      <c r="C69" t="n">
        <v>5.3779833992726497E-2</v>
      </c>
      <c r="D69" t="n">
        <v>4.4006184582173501E-2</v>
      </c>
      <c r="E69" t="s">
        <v>1516</v>
      </c>
      <c r="F69" t="s">
        <v>1449</v>
      </c>
      <c r="G69" t="n">
        <v>40.351999999999997</v>
      </c>
      <c r="H69" t="n">
        <v>1.3182012202777E-2</v>
      </c>
      <c r="I69" t="n">
        <v>49.026000000000003</v>
      </c>
      <c r="J69" t="n">
        <v>1.08245190820808E-2</v>
      </c>
      <c r="K69" t="s">
        <v>1005</v>
      </c>
      <c r="L69" t="s">
        <v>938</v>
      </c>
    </row>
    <row r="70">
      <c r="A70" t="n">
        <v>3.8220568833408297E-2</v>
      </c>
      <c r="B70" t="n">
        <v>-6.8268953681047701E-3</v>
      </c>
      <c r="C70" t="n">
        <v>6.6318650583382599E-2</v>
      </c>
      <c r="D70" t="n">
        <v>2.5866237951436302E-2</v>
      </c>
      <c r="E70" t="s">
        <v>1517</v>
      </c>
      <c r="F70" t="s">
        <v>1449</v>
      </c>
      <c r="G70" t="n">
        <v>41.005000000000003</v>
      </c>
      <c r="H70" t="n">
        <v>1.61825931800159E-2</v>
      </c>
      <c r="I70" t="n">
        <v>49.34</v>
      </c>
      <c r="J70" t="n">
        <v>6.4047648186675897E-3</v>
      </c>
      <c r="K70" t="s">
        <v>1006</v>
      </c>
      <c r="L70" t="s">
        <v>938</v>
      </c>
    </row>
    <row r="71">
      <c r="A71" t="n">
        <v>3.9129087464599803E-2</v>
      </c>
      <c r="B71" t="n">
        <v>1.9164012541417402E-2</v>
      </c>
      <c r="C71" t="n">
        <v>5.3726223643289599E-2</v>
      </c>
      <c r="D71" t="n">
        <v>3.4070959420577702E-2</v>
      </c>
      <c r="E71" t="s">
        <v>1518</v>
      </c>
      <c r="F71" t="s">
        <v>1449</v>
      </c>
      <c r="G71" t="n">
        <v>41.545000000000002</v>
      </c>
      <c r="H71" t="n">
        <v>1.3169125716376E-2</v>
      </c>
      <c r="I71" t="n">
        <v>49.755000000000003</v>
      </c>
      <c r="J71" t="n">
        <v>8.4110255370895004E-3</v>
      </c>
      <c r="K71" t="s">
        <v>1007</v>
      </c>
      <c r="L71" t="s">
        <v>938</v>
      </c>
    </row>
    <row r="72">
      <c r="A72" t="n">
        <v>3.8454021368670203E-2</v>
      </c>
      <c r="B72" t="n">
        <v>2.9219770282175001E-2</v>
      </c>
      <c r="C72" t="n">
        <v>5.1713813262120399E-2</v>
      </c>
      <c r="D72" t="n">
        <v>3.6092988240003197E-2</v>
      </c>
      <c r="E72" t="s">
        <v>1519</v>
      </c>
      <c r="F72" t="s">
        <v>1449</v>
      </c>
      <c r="G72" t="n">
        <v>42.072000000000003</v>
      </c>
      <c r="H72" t="n">
        <v>1.2685040317727899E-2</v>
      </c>
      <c r="I72" t="n">
        <v>50.198</v>
      </c>
      <c r="J72" t="n">
        <v>8.9036277761027592E-3</v>
      </c>
      <c r="K72" t="s">
        <v>1008</v>
      </c>
      <c r="L72" t="s">
        <v>938</v>
      </c>
    </row>
    <row r="73">
      <c r="A73" t="n">
        <v>3.5013174112648898E-2</v>
      </c>
      <c r="B73" t="n">
        <v>8.3996255435596599E-3</v>
      </c>
      <c r="C73" t="n">
        <v>2.4659104438458999E-2</v>
      </c>
      <c r="D73" t="n">
        <v>2.13651369698558E-2</v>
      </c>
      <c r="E73" t="s">
        <v>1520</v>
      </c>
      <c r="F73" t="s">
        <v>1449</v>
      </c>
      <c r="G73" t="n">
        <v>42.329000000000001</v>
      </c>
      <c r="H73" t="n">
        <v>6.1085757748620103E-3</v>
      </c>
      <c r="I73" t="n">
        <v>50.463999999999999</v>
      </c>
      <c r="J73" t="n">
        <v>5.29901589704762E-3</v>
      </c>
      <c r="K73" t="s">
        <v>1009</v>
      </c>
      <c r="L73" t="s">
        <v>938</v>
      </c>
    </row>
    <row r="74">
      <c r="A74" t="n">
        <v>3.19577361885768E-2</v>
      </c>
      <c r="B74" t="n">
        <v>5.5666299963321703E-2</v>
      </c>
      <c r="C74" t="n">
        <v>1.7884305064996799E-2</v>
      </c>
      <c r="D74" t="n">
        <v>3.2571809116936898E-2</v>
      </c>
      <c r="E74" t="s">
        <v>1521</v>
      </c>
      <c r="F74" t="s">
        <v>1449</v>
      </c>
      <c r="G74" t="n">
        <v>42.517000000000003</v>
      </c>
      <c r="H74" t="n">
        <v>4.4413995133361101E-3</v>
      </c>
      <c r="I74" t="n">
        <v>50.87</v>
      </c>
      <c r="J74" t="n">
        <v>8.0453392517438899E-3</v>
      </c>
      <c r="K74" t="s">
        <v>1010</v>
      </c>
      <c r="L74" t="s">
        <v>938</v>
      </c>
    </row>
    <row r="75">
      <c r="A75" t="n">
        <v>4.4899260052234199E-2</v>
      </c>
      <c r="B75" t="n">
        <v>3.99278081765242E-2</v>
      </c>
      <c r="C75" t="n">
        <v>4.3789897152202203E-2</v>
      </c>
      <c r="D75" t="n">
        <v>2.2279292577718199E-2</v>
      </c>
      <c r="E75" t="s">
        <v>1522</v>
      </c>
      <c r="F75" t="s">
        <v>1449</v>
      </c>
      <c r="G75" t="n">
        <v>42.975000000000001</v>
      </c>
      <c r="H75" t="n">
        <v>1.0772161723545901E-2</v>
      </c>
      <c r="I75" t="n">
        <v>51.151000000000003</v>
      </c>
      <c r="J75" t="n">
        <v>5.5238844112444098E-3</v>
      </c>
      <c r="K75" t="s">
        <v>1011</v>
      </c>
      <c r="L75" t="s">
        <v>938</v>
      </c>
    </row>
    <row r="76">
      <c r="A76" t="n">
        <v>5.0215068802573502E-2</v>
      </c>
      <c r="B76" t="n">
        <v>2.3053377277420399E-2</v>
      </c>
      <c r="C76" t="n">
        <v>3.6032445200426998E-2</v>
      </c>
      <c r="D76" t="n">
        <v>2.6056753006691701E-2</v>
      </c>
      <c r="E76" t="s">
        <v>1523</v>
      </c>
      <c r="F76" t="s">
        <v>1449</v>
      </c>
      <c r="G76" t="n">
        <v>43.356999999999999</v>
      </c>
      <c r="H76" t="n">
        <v>8.8888888888889496E-3</v>
      </c>
      <c r="I76" t="n">
        <v>51.481000000000002</v>
      </c>
      <c r="J76" t="n">
        <v>6.45148677445206E-3</v>
      </c>
      <c r="K76" t="s">
        <v>1012</v>
      </c>
      <c r="L76" t="s">
        <v>938</v>
      </c>
    </row>
    <row r="77">
      <c r="A77" t="n">
        <v>4.1025346631292002E-2</v>
      </c>
      <c r="B77" t="n">
        <v>3.2561998713341901E-2</v>
      </c>
      <c r="C77" t="n">
        <v>5.2865449677459202E-2</v>
      </c>
      <c r="D77" t="n">
        <v>2.13020937510979E-2</v>
      </c>
      <c r="E77" t="s">
        <v>1524</v>
      </c>
      <c r="F77" t="s">
        <v>1449</v>
      </c>
      <c r="G77" t="n">
        <v>43.918999999999997</v>
      </c>
      <c r="H77" t="n">
        <v>1.29621514403671E-2</v>
      </c>
      <c r="I77" t="n">
        <v>51.753</v>
      </c>
      <c r="J77" t="n">
        <v>5.2835026514637101E-3</v>
      </c>
      <c r="K77" t="s">
        <v>1013</v>
      </c>
      <c r="L77" t="s">
        <v>938</v>
      </c>
    </row>
    <row r="78">
      <c r="A78" t="n">
        <v>4.6770164599538401E-2</v>
      </c>
      <c r="B78" t="n">
        <v>3.00519488200592E-2</v>
      </c>
      <c r="C78" t="n">
        <v>6.2050852369377699E-2</v>
      </c>
      <c r="D78" t="n">
        <v>1.9463013158635498E-2</v>
      </c>
      <c r="E78" t="s">
        <v>1525</v>
      </c>
      <c r="F78" t="s">
        <v>1449</v>
      </c>
      <c r="G78" t="n">
        <v>44.585000000000001</v>
      </c>
      <c r="H78" t="n">
        <v>1.5164279696714401E-2</v>
      </c>
      <c r="I78" t="n">
        <v>52.003</v>
      </c>
      <c r="J78" t="n">
        <v>4.8306378374200999E-3</v>
      </c>
      <c r="K78" t="s">
        <v>1014</v>
      </c>
      <c r="L78" t="s">
        <v>938</v>
      </c>
    </row>
    <row r="79">
      <c r="A79" t="n">
        <v>5.4994617531312101E-2</v>
      </c>
      <c r="B79" t="n">
        <v>2.9679316947533299E-2</v>
      </c>
      <c r="C79" t="n">
        <v>6.0821876360983101E-2</v>
      </c>
      <c r="D79" t="n">
        <v>3.2856918868300999E-2</v>
      </c>
      <c r="E79" t="s">
        <v>1526</v>
      </c>
      <c r="F79" t="s">
        <v>1449</v>
      </c>
      <c r="G79" t="n">
        <v>45.247999999999998</v>
      </c>
      <c r="H79" t="n">
        <v>1.48704721318829E-2</v>
      </c>
      <c r="I79" t="n">
        <v>52.424999999999997</v>
      </c>
      <c r="J79" t="n">
        <v>8.1149164471279196E-3</v>
      </c>
      <c r="K79" t="s">
        <v>1015</v>
      </c>
      <c r="L79" t="s">
        <v>938</v>
      </c>
    </row>
    <row r="80">
      <c r="A80" t="n">
        <v>2.3822978628153201E-2</v>
      </c>
      <c r="B80" t="n">
        <v>2.0057150963272801E-2</v>
      </c>
      <c r="C80" t="n">
        <v>3.9922896172757301E-2</v>
      </c>
      <c r="D80" t="n">
        <v>3.0012482573731999E-2</v>
      </c>
      <c r="E80" t="s">
        <v>1527</v>
      </c>
      <c r="F80" t="s">
        <v>1449</v>
      </c>
      <c r="G80" t="n">
        <v>45.692999999999998</v>
      </c>
      <c r="H80" t="n">
        <v>9.8346888260254506E-3</v>
      </c>
      <c r="I80" t="n">
        <v>52.814</v>
      </c>
      <c r="J80" t="n">
        <v>7.4201239866476002E-3</v>
      </c>
      <c r="K80" t="s">
        <v>1016</v>
      </c>
      <c r="L80" t="s">
        <v>938</v>
      </c>
    </row>
    <row r="81">
      <c r="A81" t="n">
        <v>3.1803231650019199E-2</v>
      </c>
      <c r="B81" t="n">
        <v>1.4432124176051201E-2</v>
      </c>
      <c r="C81" t="n">
        <v>6.0046453160524503E-2</v>
      </c>
      <c r="D81" t="n">
        <v>2.2222434897181301E-2</v>
      </c>
      <c r="E81" t="s">
        <v>1528</v>
      </c>
      <c r="F81" t="s">
        <v>1449</v>
      </c>
      <c r="G81" t="n">
        <v>46.363999999999997</v>
      </c>
      <c r="H81" t="n">
        <v>1.46849626857506E-2</v>
      </c>
      <c r="I81" t="n">
        <v>53.104999999999997</v>
      </c>
      <c r="J81" t="n">
        <v>5.5099026773204303E-3</v>
      </c>
      <c r="K81" t="s">
        <v>1017</v>
      </c>
      <c r="L81" t="s">
        <v>938</v>
      </c>
    </row>
    <row r="82">
      <c r="A82" t="n">
        <v>5.92740793130948E-2</v>
      </c>
      <c r="B82" t="n">
        <v>2.8330647899498702E-2</v>
      </c>
      <c r="C82" t="n">
        <v>6.4935137330784501E-2</v>
      </c>
      <c r="D82" t="n">
        <v>2.9085137772108E-2</v>
      </c>
      <c r="E82" t="s">
        <v>1529</v>
      </c>
      <c r="F82" t="s">
        <v>1449</v>
      </c>
      <c r="G82" t="n">
        <v>47.098999999999997</v>
      </c>
      <c r="H82" t="n">
        <v>1.5852816840652199E-2</v>
      </c>
      <c r="I82" t="n">
        <v>53.487000000000002</v>
      </c>
      <c r="J82" t="n">
        <v>7.1932962997835999E-3</v>
      </c>
      <c r="K82" t="s">
        <v>1018</v>
      </c>
      <c r="L82" t="s">
        <v>938</v>
      </c>
    </row>
    <row r="83">
      <c r="A83" t="n">
        <v>3.6833081072387398E-2</v>
      </c>
      <c r="B83" t="n">
        <v>7.0464261662823505E-2</v>
      </c>
      <c r="C83" t="n">
        <v>4.34077415784246E-2</v>
      </c>
      <c r="D83" t="n">
        <v>3.5768290293157798E-2</v>
      </c>
      <c r="E83" t="s">
        <v>1530</v>
      </c>
      <c r="F83" t="s">
        <v>1449</v>
      </c>
      <c r="G83" t="n">
        <v>47.601999999999997</v>
      </c>
      <c r="H83" t="n">
        <v>1.0679632263954599E-2</v>
      </c>
      <c r="I83" t="n">
        <v>53.959000000000003</v>
      </c>
      <c r="J83" t="n">
        <v>8.8245741955990092E-3</v>
      </c>
      <c r="K83" t="s">
        <v>1019</v>
      </c>
      <c r="L83" t="s">
        <v>938</v>
      </c>
    </row>
    <row r="84">
      <c r="A84" t="n">
        <v>5.1769155239957503E-2</v>
      </c>
      <c r="B84" t="n">
        <v>5.3870047588526803E-3</v>
      </c>
      <c r="C84" t="n">
        <v>5.9429132401131797E-2</v>
      </c>
      <c r="D84" t="n">
        <v>3.9413809912278698E-2</v>
      </c>
      <c r="E84" t="s">
        <v>1531</v>
      </c>
      <c r="F84" t="s">
        <v>1449</v>
      </c>
      <c r="G84" t="n">
        <v>48.293999999999997</v>
      </c>
      <c r="H84" t="n">
        <v>1.4537204319146299E-2</v>
      </c>
      <c r="I84" t="n">
        <v>54.482999999999997</v>
      </c>
      <c r="J84" t="n">
        <v>9.7110769287791499E-3</v>
      </c>
      <c r="K84" t="s">
        <v>1020</v>
      </c>
      <c r="L84" t="s">
        <v>938</v>
      </c>
    </row>
    <row r="85">
      <c r="A85" t="n">
        <v>5.3985249536158401E-2</v>
      </c>
      <c r="B85" t="n">
        <v>4.8480456964960797E-2</v>
      </c>
      <c r="C85" t="n">
        <v>7.7879333039596599E-2</v>
      </c>
      <c r="D85" t="n">
        <v>1.0688095589023601E-2</v>
      </c>
      <c r="E85" t="s">
        <v>1532</v>
      </c>
      <c r="F85" t="s">
        <v>1449</v>
      </c>
      <c r="G85" t="n">
        <v>49.207999999999998</v>
      </c>
      <c r="H85" t="n">
        <v>1.8925746469540702E-2</v>
      </c>
      <c r="I85" t="n">
        <v>54.628</v>
      </c>
      <c r="J85" t="n">
        <v>2.66138061413668E-3</v>
      </c>
      <c r="K85" t="s">
        <v>1021</v>
      </c>
      <c r="L85" t="s">
        <v>938</v>
      </c>
    </row>
    <row r="86">
      <c r="A86" t="n">
        <v>2.1158982786186002E-2</v>
      </c>
      <c r="B86" t="n">
        <v>3.6386290478485302E-2</v>
      </c>
      <c r="C86" t="n">
        <v>1.91574066493869E-2</v>
      </c>
      <c r="D86" t="n">
        <v>7.9315148019272197E-3</v>
      </c>
      <c r="E86" t="s">
        <v>1533</v>
      </c>
      <c r="F86" t="s">
        <v>1449</v>
      </c>
      <c r="G86" t="n">
        <v>49.442</v>
      </c>
      <c r="H86" t="n">
        <v>4.7553243375060301E-3</v>
      </c>
      <c r="I86" t="n">
        <v>54.735999999999997</v>
      </c>
      <c r="J86" t="n">
        <v>1.9770081276999601E-3</v>
      </c>
      <c r="K86" t="s">
        <v>1022</v>
      </c>
      <c r="L86" t="s">
        <v>938</v>
      </c>
    </row>
    <row r="87">
      <c r="A87" t="n">
        <v>2.2052154501282398E-2</v>
      </c>
      <c r="B87" t="n">
        <v>1.9883287825612099E-2</v>
      </c>
      <c r="C87" t="n">
        <v>2.5316754451185201E-2</v>
      </c>
      <c r="D87" t="n">
        <v>2.0767815828135701E-2</v>
      </c>
      <c r="E87" t="s">
        <v>1534</v>
      </c>
      <c r="F87" t="s">
        <v>1449</v>
      </c>
      <c r="G87" t="n">
        <v>49.752000000000002</v>
      </c>
      <c r="H87" t="n">
        <v>6.2699728975366097E-3</v>
      </c>
      <c r="I87" t="n">
        <v>55.018000000000001</v>
      </c>
      <c r="J87" t="n">
        <v>5.1520023384976597E-3</v>
      </c>
      <c r="K87" t="s">
        <v>1023</v>
      </c>
      <c r="L87" t="s">
        <v>938</v>
      </c>
    </row>
    <row r="88">
      <c r="A88" t="n">
        <v>2.7438615126695699E-2</v>
      </c>
      <c r="B88" t="n">
        <v>5.2374465161812503E-2</v>
      </c>
      <c r="C88" t="n">
        <v>3.8739820782161899E-2</v>
      </c>
      <c r="D88" t="n">
        <v>1.0657034721188501E-2</v>
      </c>
      <c r="E88" t="s">
        <v>1535</v>
      </c>
      <c r="F88" t="s">
        <v>1449</v>
      </c>
      <c r="G88" t="n">
        <v>50.226999999999997</v>
      </c>
      <c r="H88" t="n">
        <v>9.5473548802056402E-3</v>
      </c>
      <c r="I88" t="n">
        <v>55.164000000000001</v>
      </c>
      <c r="J88" t="n">
        <v>2.6536769784435399E-3</v>
      </c>
      <c r="K88" t="s">
        <v>1024</v>
      </c>
      <c r="L88" t="s">
        <v>938</v>
      </c>
    </row>
    <row r="89">
      <c r="A89" t="n">
        <v>2.9370792816648401E-2</v>
      </c>
      <c r="B89" t="n">
        <v>4.1076934031538899E-2</v>
      </c>
      <c r="C89" t="n">
        <v>4.6254885206873202E-2</v>
      </c>
      <c r="D89" t="n">
        <v>-9.9690396175571294E-3</v>
      </c>
      <c r="E89" t="s">
        <v>1536</v>
      </c>
      <c r="F89" t="s">
        <v>1449</v>
      </c>
      <c r="G89" t="n">
        <v>50.798000000000002</v>
      </c>
      <c r="H89" t="n">
        <v>1.13683875206563E-2</v>
      </c>
      <c r="I89" t="n">
        <v>55.026000000000003</v>
      </c>
      <c r="J89" t="n">
        <v>-2.5016314988035599E-3</v>
      </c>
      <c r="K89" t="s">
        <v>1025</v>
      </c>
      <c r="L89" t="s">
        <v>938</v>
      </c>
    </row>
    <row r="90">
      <c r="A90" t="n">
        <v>2.5261592124571599E-2</v>
      </c>
      <c r="B90" t="n">
        <v>5.8581566563336001E-3</v>
      </c>
      <c r="C90" t="n">
        <v>3.8335869645315497E-2</v>
      </c>
      <c r="D90" t="n">
        <v>-1.04267601108922E-2</v>
      </c>
      <c r="E90" t="s">
        <v>1537</v>
      </c>
      <c r="F90" t="s">
        <v>1449</v>
      </c>
      <c r="G90" t="n">
        <v>51.277999999999999</v>
      </c>
      <c r="H90" t="n">
        <v>9.4491909130280903E-3</v>
      </c>
      <c r="I90" t="n">
        <v>54.881999999999998</v>
      </c>
      <c r="J90" t="n">
        <v>-2.61694471704299E-3</v>
      </c>
      <c r="K90" t="s">
        <v>1026</v>
      </c>
      <c r="L90" t="s">
        <v>938</v>
      </c>
    </row>
    <row r="91">
      <c r="A91" t="n">
        <v>2.6883329197386899E-2</v>
      </c>
      <c r="B91" t="n">
        <v>1.4672046081608801E-2</v>
      </c>
      <c r="C91" t="n">
        <v>5.5488923116520997E-2</v>
      </c>
      <c r="D91" t="n">
        <v>1.90848323659343E-2</v>
      </c>
      <c r="E91" t="s">
        <v>1538</v>
      </c>
      <c r="F91" t="s">
        <v>1449</v>
      </c>
      <c r="G91" t="n">
        <v>51.975000000000001</v>
      </c>
      <c r="H91" t="n">
        <v>1.35925738133313E-2</v>
      </c>
      <c r="I91" t="n">
        <v>55.142000000000003</v>
      </c>
      <c r="J91" t="n">
        <v>4.7374366823367299E-3</v>
      </c>
      <c r="K91" t="s">
        <v>1027</v>
      </c>
      <c r="L91" t="s">
        <v>938</v>
      </c>
    </row>
    <row r="92">
      <c r="A92" t="n">
        <v>2.57889573012124E-2</v>
      </c>
      <c r="B92" t="n">
        <v>3.5352763805176303E-2</v>
      </c>
      <c r="C92" t="n">
        <v>3.4689577494526398E-2</v>
      </c>
      <c r="D92" t="n">
        <v>8.1492648352745594E-3</v>
      </c>
      <c r="E92" t="s">
        <v>1539</v>
      </c>
      <c r="F92" t="s">
        <v>1449</v>
      </c>
      <c r="G92" t="n">
        <v>52.42</v>
      </c>
      <c r="H92" t="n">
        <v>8.5618085618086592E-3</v>
      </c>
      <c r="I92" t="n">
        <v>55.253999999999998</v>
      </c>
      <c r="J92" t="n">
        <v>2.03111965470959E-3</v>
      </c>
      <c r="K92" t="s">
        <v>1028</v>
      </c>
      <c r="L92" t="s">
        <v>938</v>
      </c>
    </row>
    <row r="93">
      <c r="A93" t="n">
        <v>2.8170464275272301E-2</v>
      </c>
      <c r="B93" t="n">
        <v>2.5395981622951001E-2</v>
      </c>
      <c r="C93" t="n">
        <v>2.9547347848341E-2</v>
      </c>
      <c r="D93" t="n">
        <v>1.8368205985927599E-2</v>
      </c>
      <c r="E93" t="s">
        <v>1540</v>
      </c>
      <c r="F93" t="s">
        <v>1449</v>
      </c>
      <c r="G93" t="n">
        <v>52.802999999999997</v>
      </c>
      <c r="H93" t="n">
        <v>7.3063716138877001E-3</v>
      </c>
      <c r="I93" t="n">
        <v>55.506</v>
      </c>
      <c r="J93" t="n">
        <v>4.5607557823867896E-3</v>
      </c>
      <c r="K93" t="s">
        <v>1029</v>
      </c>
      <c r="L93" t="s">
        <v>938</v>
      </c>
    </row>
    <row r="94">
      <c r="A94" t="n">
        <v>2.40619409805858E-2</v>
      </c>
      <c r="B94" t="n">
        <v>9.9983702538513092E-3</v>
      </c>
      <c r="C94" t="n">
        <v>2.2073085991106502E-2</v>
      </c>
      <c r="D94" t="n">
        <v>3.0096377482488099E-2</v>
      </c>
      <c r="E94" t="s">
        <v>1541</v>
      </c>
      <c r="F94" t="s">
        <v>1449</v>
      </c>
      <c r="G94" t="n">
        <v>53.091999999999999</v>
      </c>
      <c r="H94" t="n">
        <v>5.4731738726967504E-3</v>
      </c>
      <c r="I94" t="n">
        <v>55.918999999999997</v>
      </c>
      <c r="J94" t="n">
        <v>7.4406370482469298E-3</v>
      </c>
      <c r="K94" t="s">
        <v>1030</v>
      </c>
      <c r="L94" t="s">
        <v>938</v>
      </c>
    </row>
    <row r="95">
      <c r="A95" t="n">
        <v>2.70873737268695E-2</v>
      </c>
      <c r="B95" t="n">
        <v>1.7716185249098602E-2</v>
      </c>
      <c r="C95" t="n">
        <v>2.3867747826854101E-2</v>
      </c>
      <c r="D95" t="n">
        <v>2.3524161594785199E-2</v>
      </c>
      <c r="E95" t="s">
        <v>1542</v>
      </c>
      <c r="F95" t="s">
        <v>1449</v>
      </c>
      <c r="G95" t="n">
        <v>53.405999999999999</v>
      </c>
      <c r="H95" t="n">
        <v>5.91426203571155E-3</v>
      </c>
      <c r="I95" t="n">
        <v>56.244999999999997</v>
      </c>
      <c r="J95" t="n">
        <v>5.8298610490172802E-3</v>
      </c>
      <c r="K95" t="s">
        <v>1031</v>
      </c>
      <c r="L95" t="s">
        <v>938</v>
      </c>
    </row>
    <row r="96">
      <c r="A96" t="n">
        <v>1.7542540867755401E-2</v>
      </c>
      <c r="B96" t="n">
        <v>2.9283418694515902E-2</v>
      </c>
      <c r="C96" t="n">
        <v>1.3096071782226999E-2</v>
      </c>
      <c r="D96" t="n">
        <v>4.0598599880798903E-3</v>
      </c>
      <c r="E96" t="s">
        <v>1543</v>
      </c>
      <c r="F96" t="s">
        <v>1449</v>
      </c>
      <c r="G96" t="n">
        <v>53.58</v>
      </c>
      <c r="H96" t="n">
        <v>3.2580608920345102E-3</v>
      </c>
      <c r="I96" t="n">
        <v>56.302</v>
      </c>
      <c r="J96" t="n">
        <v>1.01342341541466E-3</v>
      </c>
      <c r="K96" t="s">
        <v>1032</v>
      </c>
      <c r="L96" t="s">
        <v>938</v>
      </c>
    </row>
    <row r="97">
      <c r="A97" t="n">
        <v>2.3240038949048102E-2</v>
      </c>
      <c r="B97" t="n">
        <v>3.6370296177081797E-2</v>
      </c>
      <c r="C97" t="n">
        <v>2.0612838101556001E-2</v>
      </c>
      <c r="D97" t="n">
        <v>1.8816279960193898E-2</v>
      </c>
      <c r="E97" t="s">
        <v>1544</v>
      </c>
      <c r="F97" t="s">
        <v>1449</v>
      </c>
      <c r="G97" t="n">
        <v>53.853999999999999</v>
      </c>
      <c r="H97" t="n">
        <v>5.1138484509145599E-3</v>
      </c>
      <c r="I97" t="n">
        <v>56.564999999999998</v>
      </c>
      <c r="J97" t="n">
        <v>4.6712372562254202E-3</v>
      </c>
      <c r="K97" t="s">
        <v>1033</v>
      </c>
      <c r="L97" t="s">
        <v>938</v>
      </c>
    </row>
    <row r="98">
      <c r="A98" t="n">
        <v>1.4387423449919501E-2</v>
      </c>
      <c r="B98" t="n">
        <v>1.8449816517922799E-2</v>
      </c>
      <c r="C98" t="n">
        <v>3.3921123111567301E-2</v>
      </c>
      <c r="D98" t="n">
        <v>2.9526755688726598E-2</v>
      </c>
      <c r="E98" t="s">
        <v>1545</v>
      </c>
      <c r="F98" t="s">
        <v>1449</v>
      </c>
      <c r="G98" t="n">
        <v>54.305</v>
      </c>
      <c r="H98" t="n">
        <v>8.3744940023024999E-3</v>
      </c>
      <c r="I98" t="n">
        <v>56.978000000000002</v>
      </c>
      <c r="J98" t="n">
        <v>7.3013347476356101E-3</v>
      </c>
      <c r="K98" t="s">
        <v>1034</v>
      </c>
      <c r="L98" t="s">
        <v>938</v>
      </c>
    </row>
    <row r="99">
      <c r="A99" t="n">
        <v>2.2496438657089599E-2</v>
      </c>
      <c r="B99" t="n">
        <v>3.3991498444716703E-2</v>
      </c>
      <c r="C99" t="n">
        <v>2.3479894269272002E-2</v>
      </c>
      <c r="D99" t="n">
        <v>1.7453105874537699E-2</v>
      </c>
      <c r="E99" t="s">
        <v>1546</v>
      </c>
      <c r="F99" t="s">
        <v>1449</v>
      </c>
      <c r="G99" t="n">
        <v>54.621000000000002</v>
      </c>
      <c r="H99" t="n">
        <v>5.8189853604639899E-3</v>
      </c>
      <c r="I99" t="n">
        <v>57.225000000000001</v>
      </c>
      <c r="J99" t="n">
        <v>4.3350064937344203E-3</v>
      </c>
      <c r="K99" t="s">
        <v>1035</v>
      </c>
      <c r="L99" t="s">
        <v>938</v>
      </c>
    </row>
    <row r="100">
      <c r="A100" t="n">
        <v>2.90726218207682E-2</v>
      </c>
      <c r="B100" t="n">
        <v>2.3185974053502999E-2</v>
      </c>
      <c r="C100" t="n">
        <v>3.5391871305663798E-2</v>
      </c>
      <c r="D100" t="n">
        <v>3.5482240520336501E-2</v>
      </c>
      <c r="E100" t="s">
        <v>1547</v>
      </c>
      <c r="F100" t="s">
        <v>1449</v>
      </c>
      <c r="G100" t="n">
        <v>55.097999999999999</v>
      </c>
      <c r="H100" t="n">
        <v>8.7329049266764401E-3</v>
      </c>
      <c r="I100" t="n">
        <v>57.725999999999999</v>
      </c>
      <c r="J100" t="n">
        <v>8.7549148099605994E-3</v>
      </c>
      <c r="K100" t="s">
        <v>1036</v>
      </c>
      <c r="L100" t="s">
        <v>938</v>
      </c>
    </row>
    <row r="101">
      <c r="A101" t="n">
        <v>1.88663260541506E-2</v>
      </c>
      <c r="B101" t="n">
        <v>3.3254108726641599E-2</v>
      </c>
      <c r="C101" t="n">
        <v>3.4634574022881899E-2</v>
      </c>
      <c r="D101" t="n">
        <v>3.3748767658719397E-2</v>
      </c>
      <c r="E101" t="s">
        <v>1548</v>
      </c>
      <c r="F101" t="s">
        <v>1449</v>
      </c>
      <c r="G101" t="n">
        <v>55.569000000000003</v>
      </c>
      <c r="H101" t="n">
        <v>8.5484046607862095E-3</v>
      </c>
      <c r="I101" t="n">
        <v>58.207000000000001</v>
      </c>
      <c r="J101" t="n">
        <v>8.3324671725046907E-3</v>
      </c>
      <c r="K101" t="s">
        <v>1037</v>
      </c>
      <c r="L101" t="s">
        <v>938</v>
      </c>
    </row>
    <row r="102">
      <c r="A102" t="n">
        <v>1.9752209109685798E-2</v>
      </c>
      <c r="B102" t="n">
        <v>3.4122786590531799E-2</v>
      </c>
      <c r="C102" t="n">
        <v>1.8555272424330301E-2</v>
      </c>
      <c r="D102" t="n">
        <v>4.0528253340275301E-2</v>
      </c>
      <c r="E102" t="s">
        <v>1549</v>
      </c>
      <c r="F102" t="s">
        <v>1449</v>
      </c>
      <c r="G102" t="n">
        <v>55.825000000000003</v>
      </c>
      <c r="H102" t="n">
        <v>4.6068851337977001E-3</v>
      </c>
      <c r="I102" t="n">
        <v>58.787999999999997</v>
      </c>
      <c r="J102" t="n">
        <v>9.9816173312487991E-3</v>
      </c>
      <c r="K102" t="s">
        <v>1038</v>
      </c>
      <c r="L102" t="s">
        <v>938</v>
      </c>
    </row>
    <row r="103">
      <c r="A103" t="n">
        <v>2.3426148348960799E-2</v>
      </c>
      <c r="B103" t="n">
        <v>2.6924495262994098E-2</v>
      </c>
      <c r="C103" t="n">
        <v>3.10950653969519E-2</v>
      </c>
      <c r="D103" t="n">
        <v>2.8884969324625399E-2</v>
      </c>
      <c r="E103" t="s">
        <v>1550</v>
      </c>
      <c r="F103" t="s">
        <v>1449</v>
      </c>
      <c r="G103" t="n">
        <v>56.253999999999998</v>
      </c>
      <c r="H103" t="n">
        <v>7.6847290640393896E-3</v>
      </c>
      <c r="I103" t="n">
        <v>59.207999999999998</v>
      </c>
      <c r="J103" t="n">
        <v>7.1443151663605998E-3</v>
      </c>
      <c r="K103" t="s">
        <v>1039</v>
      </c>
      <c r="L103" t="s">
        <v>938</v>
      </c>
    </row>
    <row r="104">
      <c r="A104" t="n">
        <v>1.6481276503132601E-2</v>
      </c>
      <c r="B104" t="n">
        <v>2.0844963333619401E-2</v>
      </c>
      <c r="C104" t="n">
        <v>1.5303746558651399E-2</v>
      </c>
      <c r="D104" t="n">
        <v>2.2275298720186399E-2</v>
      </c>
      <c r="E104" t="s">
        <v>1551</v>
      </c>
      <c r="F104" t="s">
        <v>1449</v>
      </c>
      <c r="G104" t="n">
        <v>56.468000000000004</v>
      </c>
      <c r="H104" t="n">
        <v>3.8041739254097702E-3</v>
      </c>
      <c r="I104" t="n">
        <v>59.534999999999997</v>
      </c>
      <c r="J104" t="n">
        <v>5.5229023104985701E-3</v>
      </c>
      <c r="K104" t="s">
        <v>1040</v>
      </c>
      <c r="L104" t="s">
        <v>938</v>
      </c>
    </row>
    <row r="105">
      <c r="A105" t="n">
        <v>1.77105887350755E-2</v>
      </c>
      <c r="B105" t="n">
        <v>5.6392491810183902E-2</v>
      </c>
      <c r="C105" t="n">
        <v>1.3670147091618101E-2</v>
      </c>
      <c r="D105" t="n">
        <v>2.3245190160411201E-2</v>
      </c>
      <c r="E105" t="s">
        <v>1552</v>
      </c>
      <c r="F105" t="s">
        <v>1449</v>
      </c>
      <c r="G105" t="n">
        <v>56.66</v>
      </c>
      <c r="H105" t="n">
        <v>3.4001558404759299E-3</v>
      </c>
      <c r="I105" t="n">
        <v>59.878</v>
      </c>
      <c r="J105" t="n">
        <v>5.7613168724279804E-3</v>
      </c>
      <c r="K105" t="s">
        <v>1041</v>
      </c>
      <c r="L105" t="s">
        <v>938</v>
      </c>
    </row>
    <row r="106">
      <c r="A106" t="n">
        <v>2.24149830534284E-2</v>
      </c>
      <c r="B106" t="n">
        <v>9.43340099661172E-3</v>
      </c>
      <c r="C106" t="n">
        <v>4.4785324127958097E-2</v>
      </c>
      <c r="D106" t="n">
        <v>2.1616654614663E-2</v>
      </c>
      <c r="E106" t="s">
        <v>1553</v>
      </c>
      <c r="F106" t="s">
        <v>1449</v>
      </c>
      <c r="G106" t="n">
        <v>57.283999999999999</v>
      </c>
      <c r="H106" t="n">
        <v>1.1013060360042499E-2</v>
      </c>
      <c r="I106" t="n">
        <v>60.198999999999998</v>
      </c>
      <c r="J106" t="n">
        <v>5.3609004976786804E-3</v>
      </c>
      <c r="K106" t="s">
        <v>1042</v>
      </c>
      <c r="L106" t="s">
        <v>938</v>
      </c>
    </row>
    <row r="107">
      <c r="A107" t="n">
        <v>2.7006131410312901E-2</v>
      </c>
      <c r="B107" t="n">
        <v>-2.1272525988481301E-2</v>
      </c>
      <c r="C107" t="n">
        <v>5.7381634098421204E-3</v>
      </c>
      <c r="D107" t="n">
        <v>4.4593389946305803E-3</v>
      </c>
      <c r="E107" t="s">
        <v>1554</v>
      </c>
      <c r="F107" t="s">
        <v>1449</v>
      </c>
      <c r="G107" t="n">
        <v>57.366</v>
      </c>
      <c r="H107" t="n">
        <v>1.4314642832204999E-3</v>
      </c>
      <c r="I107" t="n">
        <v>60.265999999999998</v>
      </c>
      <c r="J107" t="n">
        <v>1.1129752985929999E-3</v>
      </c>
      <c r="K107" t="s">
        <v>1043</v>
      </c>
      <c r="L107" t="s">
        <v>938</v>
      </c>
    </row>
    <row r="108">
      <c r="A108" t="n">
        <v>1.7195373350960198E-2</v>
      </c>
      <c r="B108" t="n">
        <v>2.3444846886997699E-2</v>
      </c>
      <c r="C108" t="n">
        <v>2.6760970425558899E-2</v>
      </c>
      <c r="D108" t="n">
        <v>1.9993530620905801E-2</v>
      </c>
      <c r="E108" t="s">
        <v>1555</v>
      </c>
      <c r="F108" t="s">
        <v>1449</v>
      </c>
      <c r="G108" t="n">
        <v>57.746000000000002</v>
      </c>
      <c r="H108" t="n">
        <v>6.62413276156615E-3</v>
      </c>
      <c r="I108" t="n">
        <v>60.564999999999998</v>
      </c>
      <c r="J108" t="n">
        <v>4.9613380678989998E-3</v>
      </c>
      <c r="K108" t="s">
        <v>1044</v>
      </c>
      <c r="L108" t="s">
        <v>938</v>
      </c>
    </row>
    <row r="109">
      <c r="A109" t="n">
        <v>2.7544322225657499E-2</v>
      </c>
      <c r="B109" t="n">
        <v>1.3803868113502E-2</v>
      </c>
      <c r="C109" t="n">
        <v>3.2814056779429501E-2</v>
      </c>
      <c r="D109" t="n">
        <v>1.3007743413415899E-2</v>
      </c>
      <c r="E109" t="s">
        <v>1556</v>
      </c>
      <c r="F109" t="s">
        <v>1449</v>
      </c>
      <c r="G109" t="n">
        <v>58.213999999999999</v>
      </c>
      <c r="H109" t="n">
        <v>8.1044574515982699E-3</v>
      </c>
      <c r="I109" t="n">
        <v>60.761000000000003</v>
      </c>
      <c r="J109" t="n">
        <v>3.2361925204327201E-3</v>
      </c>
      <c r="K109" t="s">
        <v>1045</v>
      </c>
      <c r="L109" t="s">
        <v>938</v>
      </c>
    </row>
    <row r="110">
      <c r="A110" t="n">
        <v>1.7773223680601899E-2</v>
      </c>
      <c r="B110" t="n">
        <v>1.36962800731413E-2</v>
      </c>
      <c r="C110" t="n">
        <v>2.76992412803541E-2</v>
      </c>
      <c r="D110" t="n">
        <v>2.2772194889475902E-2</v>
      </c>
      <c r="E110" t="s">
        <v>1557</v>
      </c>
      <c r="F110" t="s">
        <v>1449</v>
      </c>
      <c r="G110" t="n">
        <v>58.613</v>
      </c>
      <c r="H110" t="n">
        <v>6.8540213694301402E-3</v>
      </c>
      <c r="I110" t="n">
        <v>61.103999999999999</v>
      </c>
      <c r="J110" t="n">
        <v>5.6450683826796402E-3</v>
      </c>
      <c r="K110" t="s">
        <v>1046</v>
      </c>
      <c r="L110" t="s">
        <v>938</v>
      </c>
    </row>
    <row r="111">
      <c r="A111" t="n">
        <v>1.0067171002752701E-2</v>
      </c>
      <c r="B111" t="n">
        <v>2.65913479501769E-2</v>
      </c>
      <c r="C111" t="n">
        <v>9.5884799897107999E-3</v>
      </c>
      <c r="D111" t="n">
        <v>2.7578432526699701E-2</v>
      </c>
      <c r="E111" t="s">
        <v>1558</v>
      </c>
      <c r="F111" t="s">
        <v>1449</v>
      </c>
      <c r="G111" t="n">
        <v>58.753</v>
      </c>
      <c r="H111" t="n">
        <v>2.3885486154948698E-3</v>
      </c>
      <c r="I111" t="n">
        <v>61.521000000000001</v>
      </c>
      <c r="J111" t="n">
        <v>6.8244304791831301E-3</v>
      </c>
      <c r="K111" t="s">
        <v>1047</v>
      </c>
      <c r="L111" t="s">
        <v>938</v>
      </c>
    </row>
    <row r="112">
      <c r="A112" t="n">
        <v>1.05839184448571E-2</v>
      </c>
      <c r="B112" t="n">
        <v>9.2223862003817398E-3</v>
      </c>
      <c r="C112" t="n">
        <v>1.9268623425193102E-2</v>
      </c>
      <c r="D112" t="n">
        <v>1.0181522541022199E-2</v>
      </c>
      <c r="E112" t="s">
        <v>1559</v>
      </c>
      <c r="F112" t="s">
        <v>1449</v>
      </c>
      <c r="G112" t="n">
        <v>59.033999999999999</v>
      </c>
      <c r="H112" t="n">
        <v>4.7827344986639498E-3</v>
      </c>
      <c r="I112" t="n">
        <v>61.677</v>
      </c>
      <c r="J112" t="n">
        <v>2.5357195104109801E-3</v>
      </c>
      <c r="K112" t="s">
        <v>1048</v>
      </c>
      <c r="L112" t="s">
        <v>938</v>
      </c>
    </row>
    <row r="113">
      <c r="A113" t="n">
        <v>1.26121897911931E-2</v>
      </c>
      <c r="B113" t="n">
        <v>2.8333969394931401E-2</v>
      </c>
      <c r="C113" t="n">
        <v>3.3061309623051399E-2</v>
      </c>
      <c r="D113" t="n">
        <v>2.5996696664996499E-2</v>
      </c>
      <c r="E113" t="s">
        <v>1560</v>
      </c>
      <c r="F113" t="s">
        <v>1449</v>
      </c>
      <c r="G113" t="n">
        <v>59.515999999999998</v>
      </c>
      <c r="H113" t="n">
        <v>8.1647863942813093E-3</v>
      </c>
      <c r="I113" t="n">
        <v>62.073999999999998</v>
      </c>
      <c r="J113" t="n">
        <v>6.4367592457479396E-3</v>
      </c>
      <c r="K113" t="s">
        <v>1049</v>
      </c>
      <c r="L113" t="s">
        <v>938</v>
      </c>
    </row>
    <row r="114">
      <c r="A114" t="n">
        <v>3.2090280398078302E-4</v>
      </c>
      <c r="B114" t="n">
        <v>-1.66473304304918E-2</v>
      </c>
      <c r="C114" t="n">
        <v>6.3326118015940604E-3</v>
      </c>
      <c r="D114" t="n">
        <v>1.3539104320199301E-3</v>
      </c>
      <c r="E114" t="s">
        <v>1561</v>
      </c>
      <c r="F114" t="s">
        <v>1449</v>
      </c>
      <c r="G114" t="n">
        <v>59.61</v>
      </c>
      <c r="H114" t="n">
        <v>1.57940721822714E-3</v>
      </c>
      <c r="I114" t="n">
        <v>62.094999999999999</v>
      </c>
      <c r="J114" t="n">
        <v>3.3830589296646201E-4</v>
      </c>
      <c r="K114" t="s">
        <v>1050</v>
      </c>
      <c r="L114" t="s">
        <v>938</v>
      </c>
    </row>
    <row r="115">
      <c r="A115" t="n">
        <v>7.2384308298694099E-3</v>
      </c>
      <c r="B115" t="n">
        <v>2.5981704959145799E-2</v>
      </c>
      <c r="C115" t="n">
        <v>2.14418814289523E-2</v>
      </c>
      <c r="D115" t="n">
        <v>2.5146473935451202E-3</v>
      </c>
      <c r="E115" t="s">
        <v>1562</v>
      </c>
      <c r="F115" t="s">
        <v>1449</v>
      </c>
      <c r="G115" t="n">
        <v>59.927</v>
      </c>
      <c r="H115" t="n">
        <v>5.3178996812615099E-3</v>
      </c>
      <c r="I115" t="n">
        <v>62.134</v>
      </c>
      <c r="J115" t="n">
        <v>6.2806989290598004E-4</v>
      </c>
      <c r="K115" t="s">
        <v>1051</v>
      </c>
      <c r="L115" t="s">
        <v>938</v>
      </c>
    </row>
    <row r="116">
      <c r="A116" t="n">
        <v>1.2387156771827E-2</v>
      </c>
      <c r="B116" t="n">
        <v>2.6407820145390601E-2</v>
      </c>
      <c r="C116" t="n">
        <v>3.1605845001569703E-2</v>
      </c>
      <c r="D116" t="n">
        <v>2.4885302644445099E-2</v>
      </c>
      <c r="E116" t="s">
        <v>1563</v>
      </c>
      <c r="F116" t="s">
        <v>1449</v>
      </c>
      <c r="G116" t="n">
        <v>60.395000000000003</v>
      </c>
      <c r="H116" t="n">
        <v>7.8095015602317498E-3</v>
      </c>
      <c r="I116" t="n">
        <v>62.517000000000003</v>
      </c>
      <c r="J116" t="n">
        <v>6.1640969517495802E-3</v>
      </c>
      <c r="K116" t="s">
        <v>1052</v>
      </c>
      <c r="L116" t="s">
        <v>938</v>
      </c>
    </row>
    <row r="117">
      <c r="A117" t="n">
        <v>1.0631455336088899E-2</v>
      </c>
      <c r="B117" t="n">
        <v>1.29075602616771E-2</v>
      </c>
      <c r="C117" t="n">
        <v>3.6519198475668799E-2</v>
      </c>
      <c r="D117" t="n">
        <v>2.2777873103542599E-2</v>
      </c>
      <c r="E117" t="s">
        <v>1564</v>
      </c>
      <c r="F117" t="s">
        <v>1449</v>
      </c>
      <c r="G117" t="n">
        <v>60.939</v>
      </c>
      <c r="H117" t="n">
        <v>9.0073681596158899E-3</v>
      </c>
      <c r="I117" t="n">
        <v>62.87</v>
      </c>
      <c r="J117" t="n">
        <v>5.6464641617479704E-3</v>
      </c>
      <c r="K117" t="s">
        <v>1053</v>
      </c>
      <c r="L117" t="s">
        <v>938</v>
      </c>
    </row>
    <row r="118">
      <c r="A118" t="n">
        <v>7.8778546175835001E-3</v>
      </c>
      <c r="B118" t="n">
        <v>1.19346323256166E-2</v>
      </c>
      <c r="C118" t="n">
        <v>3.4639204699016303E-2</v>
      </c>
      <c r="D118" t="n">
        <v>1.61297394114919E-2</v>
      </c>
      <c r="E118" t="s">
        <v>1565</v>
      </c>
      <c r="F118" t="s">
        <v>1449</v>
      </c>
      <c r="G118" t="n">
        <v>61.46</v>
      </c>
      <c r="H118" t="n">
        <v>8.5495331396971998E-3</v>
      </c>
      <c r="I118" t="n">
        <v>63.122</v>
      </c>
      <c r="J118" t="n">
        <v>4.0082710354700799E-3</v>
      </c>
      <c r="K118" t="s">
        <v>1054</v>
      </c>
      <c r="L118" t="s">
        <v>938</v>
      </c>
    </row>
    <row r="119">
      <c r="A119" t="n">
        <v>2.2971603454798002E-2</v>
      </c>
      <c r="B119" t="n">
        <v>3.4068264295770097E-2</v>
      </c>
      <c r="C119" t="n">
        <v>6.1370356227924201E-2</v>
      </c>
      <c r="D119" t="n">
        <v>2.99883116478201E-2</v>
      </c>
      <c r="E119" t="s">
        <v>1566</v>
      </c>
      <c r="F119" t="s">
        <v>1449</v>
      </c>
      <c r="G119" t="n">
        <v>62.381999999999998</v>
      </c>
      <c r="H119" t="n">
        <v>1.5001627074519901E-2</v>
      </c>
      <c r="I119" t="n">
        <v>63.59</v>
      </c>
      <c r="J119" t="n">
        <v>7.4142137448116596E-3</v>
      </c>
      <c r="K119" t="s">
        <v>1055</v>
      </c>
      <c r="L119" t="s">
        <v>938</v>
      </c>
    </row>
    <row r="120">
      <c r="A120" t="n">
        <v>2.21977740334749E-2</v>
      </c>
      <c r="B120" t="n">
        <v>3.6824162588046098E-2</v>
      </c>
      <c r="C120" t="n">
        <v>5.6562220210462498E-2</v>
      </c>
      <c r="D120" t="n">
        <v>1.6964868305367399E-2</v>
      </c>
      <c r="E120" t="s">
        <v>1567</v>
      </c>
      <c r="F120" t="s">
        <v>1449</v>
      </c>
      <c r="G120" t="n">
        <v>63.246000000000002</v>
      </c>
      <c r="H120" t="n">
        <v>1.3850149081466E-2</v>
      </c>
      <c r="I120" t="n">
        <v>63.857999999999997</v>
      </c>
      <c r="J120" t="n">
        <v>4.2144991350840898E-3</v>
      </c>
      <c r="K120" t="s">
        <v>1056</v>
      </c>
      <c r="L120" t="s">
        <v>938</v>
      </c>
    </row>
    <row r="121">
      <c r="A121" t="n">
        <v>2.4473399596212499E-2</v>
      </c>
      <c r="B121" t="n">
        <v>5.00811045761866E-2</v>
      </c>
      <c r="C121" t="n">
        <v>4.9726482376824199E-2</v>
      </c>
      <c r="D121" t="n">
        <v>3.4513513517111301E-2</v>
      </c>
      <c r="E121" t="s">
        <v>1568</v>
      </c>
      <c r="F121" t="s">
        <v>1449</v>
      </c>
      <c r="G121" t="n">
        <v>64.018000000000001</v>
      </c>
      <c r="H121" t="n">
        <v>1.2206305537109099E-2</v>
      </c>
      <c r="I121" t="n">
        <v>64.402000000000001</v>
      </c>
      <c r="J121" t="n">
        <v>8.5189013122866104E-3</v>
      </c>
      <c r="K121" t="s">
        <v>1057</v>
      </c>
      <c r="L121" t="s">
        <v>938</v>
      </c>
    </row>
    <row r="122">
      <c r="A122" t="n">
        <v>3.2886107964122897E-2</v>
      </c>
      <c r="B122" t="n">
        <v>3.9540884737924602E-2</v>
      </c>
      <c r="C122" t="n">
        <v>5.7040318663066601E-2</v>
      </c>
      <c r="D122" t="n">
        <v>3.2054289459933799E-2</v>
      </c>
      <c r="E122" t="s">
        <v>1569</v>
      </c>
      <c r="F122" t="s">
        <v>1449</v>
      </c>
      <c r="G122" t="n">
        <v>64.912000000000006</v>
      </c>
      <c r="H122" t="n">
        <v>1.3964822393701899E-2</v>
      </c>
      <c r="I122" t="n">
        <v>64.912000000000006</v>
      </c>
      <c r="J122" t="n">
        <v>7.9190087264371396E-3</v>
      </c>
      <c r="K122" t="s">
        <v>1058</v>
      </c>
      <c r="L122" t="s">
        <v>938</v>
      </c>
    </row>
    <row r="123">
      <c r="A123" t="n">
        <v>1.9193585341739101E-2</v>
      </c>
      <c r="B123" t="n">
        <v>1.5459188057563401E-2</v>
      </c>
      <c r="C123" t="n">
        <v>4.2438786901308999E-2</v>
      </c>
      <c r="D123" t="n">
        <v>4.6322155050911397E-2</v>
      </c>
      <c r="E123" t="s">
        <v>1570</v>
      </c>
      <c r="F123" t="s">
        <v>1449</v>
      </c>
      <c r="G123" t="n">
        <v>65.59</v>
      </c>
      <c r="H123" t="n">
        <v>1.0444910032043399E-2</v>
      </c>
      <c r="I123" t="n">
        <v>65.650999999999996</v>
      </c>
      <c r="J123" t="n">
        <v>1.13846438254868E-2</v>
      </c>
      <c r="K123" t="s">
        <v>1059</v>
      </c>
      <c r="L123" t="s">
        <v>938</v>
      </c>
    </row>
    <row r="124">
      <c r="A124" t="n">
        <v>2.6053548554263901E-2</v>
      </c>
      <c r="B124" t="n">
        <v>2.8949345820011199E-2</v>
      </c>
      <c r="C124" t="n">
        <v>4.7728620369875199E-2</v>
      </c>
      <c r="D124" t="n">
        <v>2.6457667912965801E-2</v>
      </c>
      <c r="E124" t="s">
        <v>1571</v>
      </c>
      <c r="F124" t="s">
        <v>1449</v>
      </c>
      <c r="G124" t="n">
        <v>66.358999999999995</v>
      </c>
      <c r="H124" t="n">
        <v>1.1724348223814501E-2</v>
      </c>
      <c r="I124" t="n">
        <v>66.081000000000003</v>
      </c>
      <c r="J124" t="n">
        <v>6.5497859895509202E-3</v>
      </c>
      <c r="K124" t="s">
        <v>1060</v>
      </c>
      <c r="L124" t="s">
        <v>938</v>
      </c>
    </row>
    <row r="125">
      <c r="A125" t="n">
        <v>2.2816932316492001E-2</v>
      </c>
      <c r="B125" t="n">
        <v>1.82242710503548E-2</v>
      </c>
      <c r="C125" t="n">
        <v>5.7499642478727998E-2</v>
      </c>
      <c r="D125" t="n">
        <v>2.3755596803619598E-2</v>
      </c>
      <c r="E125" t="s">
        <v>1572</v>
      </c>
      <c r="F125" t="s">
        <v>1449</v>
      </c>
      <c r="G125" t="n">
        <v>67.293000000000006</v>
      </c>
      <c r="H125" t="n">
        <v>1.40749559215783E-2</v>
      </c>
      <c r="I125" t="n">
        <v>66.47</v>
      </c>
      <c r="J125" t="n">
        <v>5.8867147894250396E-3</v>
      </c>
      <c r="K125" t="s">
        <v>1061</v>
      </c>
      <c r="L125" t="s">
        <v>938</v>
      </c>
    </row>
    <row r="126">
      <c r="A126" t="n">
        <v>2.9937016463394299E-2</v>
      </c>
      <c r="B126" t="n">
        <v>6.8223280329673397E-3</v>
      </c>
      <c r="C126" t="n">
        <v>5.4456520671492398E-2</v>
      </c>
      <c r="D126" t="n">
        <v>2.4902004743710501E-2</v>
      </c>
      <c r="E126" t="s">
        <v>1573</v>
      </c>
      <c r="F126" t="s">
        <v>1449</v>
      </c>
      <c r="G126" t="n">
        <v>68.191000000000003</v>
      </c>
      <c r="H126" t="n">
        <v>1.33446272272004E-2</v>
      </c>
      <c r="I126" t="n">
        <v>66.88</v>
      </c>
      <c r="J126" t="n">
        <v>6.16819617872721E-3</v>
      </c>
      <c r="K126" t="s">
        <v>1062</v>
      </c>
      <c r="L126" t="s">
        <v>938</v>
      </c>
    </row>
    <row r="127">
      <c r="A127" t="n">
        <v>1.8884884410707199E-2</v>
      </c>
      <c r="B127" t="n">
        <v>2.1198789662036002E-2</v>
      </c>
      <c r="C127" t="n">
        <v>1.7060457300781501E-2</v>
      </c>
      <c r="D127" t="n">
        <v>1.0326833438175601E-2</v>
      </c>
      <c r="E127" t="s">
        <v>1574</v>
      </c>
      <c r="F127" t="s">
        <v>1449</v>
      </c>
      <c r="G127" t="n">
        <v>68.48</v>
      </c>
      <c r="H127" t="n">
        <v>4.2380959364138899E-3</v>
      </c>
      <c r="I127" t="n">
        <v>67.052000000000007</v>
      </c>
      <c r="J127" t="n">
        <v>2.5717703349283898E-3</v>
      </c>
      <c r="K127" t="s">
        <v>1063</v>
      </c>
      <c r="L127" t="s">
        <v>938</v>
      </c>
    </row>
    <row r="128">
      <c r="A128" t="n">
        <v>2.0085104332627801E-3</v>
      </c>
      <c r="B128" t="n">
        <v>2.5873085754739799E-2</v>
      </c>
      <c r="C128" t="n">
        <v>1.0084643678167899E-2</v>
      </c>
      <c r="D128" t="n">
        <v>1.25865662000337E-2</v>
      </c>
      <c r="E128" t="s">
        <v>1575</v>
      </c>
      <c r="F128" t="s">
        <v>1449</v>
      </c>
      <c r="G128" t="n">
        <v>68.652000000000001</v>
      </c>
      <c r="H128" t="n">
        <v>2.5116822429906999E-3</v>
      </c>
      <c r="I128" t="n">
        <v>67.262</v>
      </c>
      <c r="J128" t="n">
        <v>3.1318976316887502E-3</v>
      </c>
      <c r="K128" t="s">
        <v>1064</v>
      </c>
      <c r="L128" t="s">
        <v>938</v>
      </c>
    </row>
    <row r="129">
      <c r="A129" t="n">
        <v>1.65597149400032E-3</v>
      </c>
      <c r="B129" t="n">
        <v>2.61448943379867E-2</v>
      </c>
      <c r="C129" t="n">
        <v>4.4939487008062197E-3</v>
      </c>
      <c r="D129" t="n">
        <v>2.16417401943385E-2</v>
      </c>
      <c r="E129" t="s">
        <v>1576</v>
      </c>
      <c r="F129" t="s">
        <v>1449</v>
      </c>
      <c r="G129" t="n">
        <v>68.728999999999999</v>
      </c>
      <c r="H129" t="n">
        <v>1.1215987880905901E-3</v>
      </c>
      <c r="I129" t="n">
        <v>67.623000000000005</v>
      </c>
      <c r="J129" t="n">
        <v>5.3670720466236803E-3</v>
      </c>
      <c r="K129" t="s">
        <v>1065</v>
      </c>
      <c r="L129" t="s">
        <v>938</v>
      </c>
    </row>
    <row r="130">
      <c r="A130" t="n">
        <v>8.0448095256371293E-3</v>
      </c>
      <c r="B130" t="n">
        <v>2.6192779718551499E-2</v>
      </c>
      <c r="C130" t="n">
        <v>2.6210777008154801E-2</v>
      </c>
      <c r="D130" t="n">
        <v>1.77439998941584E-2</v>
      </c>
      <c r="E130" t="s">
        <v>1577</v>
      </c>
      <c r="F130" t="s">
        <v>1449</v>
      </c>
      <c r="G130" t="n">
        <v>69.174999999999997</v>
      </c>
      <c r="H130" t="n">
        <v>6.4892548996784401E-3</v>
      </c>
      <c r="I130" t="n">
        <v>67.921000000000006</v>
      </c>
      <c r="J130" t="n">
        <v>4.4067846738535801E-3</v>
      </c>
      <c r="K130" t="s">
        <v>1066</v>
      </c>
      <c r="L130" t="s">
        <v>938</v>
      </c>
    </row>
    <row r="131">
      <c r="A131" t="n">
        <v>2.9998743908273201E-2</v>
      </c>
      <c r="B131" t="n">
        <v>3.8349371649444103E-2</v>
      </c>
      <c r="C131" t="n">
        <v>3.99637104830428E-2</v>
      </c>
      <c r="D131" t="n">
        <v>2.19088618142655E-2</v>
      </c>
      <c r="E131" t="s">
        <v>1578</v>
      </c>
      <c r="F131" t="s">
        <v>1449</v>
      </c>
      <c r="G131" t="n">
        <v>69.855999999999995</v>
      </c>
      <c r="H131" t="n">
        <v>9.8445970365015293E-3</v>
      </c>
      <c r="I131" t="n">
        <v>68.290000000000006</v>
      </c>
      <c r="J131" t="n">
        <v>5.4327822028532599E-3</v>
      </c>
      <c r="K131" t="s">
        <v>1067</v>
      </c>
      <c r="L131" t="s">
        <v>938</v>
      </c>
    </row>
    <row r="132">
      <c r="A132" t="n">
        <v>2.0869776308943801E-2</v>
      </c>
      <c r="B132" t="n">
        <v>3.4801584391165798E-2</v>
      </c>
      <c r="C132" t="n">
        <v>3.3157579483975103E-2</v>
      </c>
      <c r="D132" t="n">
        <v>1.23573378485025E-2</v>
      </c>
      <c r="E132" t="s">
        <v>1579</v>
      </c>
      <c r="F132" t="s">
        <v>1449</v>
      </c>
      <c r="G132" t="n">
        <v>70.427999999999997</v>
      </c>
      <c r="H132" t="n">
        <v>8.1882730187814393E-3</v>
      </c>
      <c r="I132" t="n">
        <v>68.5</v>
      </c>
      <c r="J132" t="n">
        <v>3.07512080831729E-3</v>
      </c>
      <c r="K132" t="s">
        <v>1068</v>
      </c>
      <c r="L132" t="s">
        <v>938</v>
      </c>
    </row>
    <row r="133">
      <c r="A133" t="n">
        <v>1.8806157080279301E-2</v>
      </c>
      <c r="B133" t="n">
        <v>7.6203068975526894E-2</v>
      </c>
      <c r="C133" t="n">
        <v>4.04120889716926E-2</v>
      </c>
      <c r="D133" t="n">
        <v>6.9083360828583497E-3</v>
      </c>
      <c r="E133" t="s">
        <v>1580</v>
      </c>
      <c r="F133" t="s">
        <v>1449</v>
      </c>
      <c r="G133" t="n">
        <v>71.129000000000005</v>
      </c>
      <c r="H133" t="n">
        <v>9.9534276140171903E-3</v>
      </c>
      <c r="I133" t="n">
        <v>68.617999999999995</v>
      </c>
      <c r="J133" t="n">
        <v>1.7226277372262E-3</v>
      </c>
      <c r="K133" t="s">
        <v>1069</v>
      </c>
      <c r="L133" t="s">
        <v>938</v>
      </c>
    </row>
    <row r="134">
      <c r="A134" t="n">
        <v>3.0939531110064901E-2</v>
      </c>
      <c r="B134" t="n">
        <v>4.5343406532494003E-2</v>
      </c>
      <c r="C134" t="n">
        <v>6.4192818314913899E-2</v>
      </c>
      <c r="D134" t="n">
        <v>3.35839967225895E-2</v>
      </c>
      <c r="E134" t="s">
        <v>1581</v>
      </c>
      <c r="F134" t="s">
        <v>1449</v>
      </c>
      <c r="G134" t="n">
        <v>72.244</v>
      </c>
      <c r="H134" t="n">
        <v>1.5675744070632099E-2</v>
      </c>
      <c r="I134" t="n">
        <v>69.186999999999998</v>
      </c>
      <c r="J134" t="n">
        <v>8.2922848232243104E-3</v>
      </c>
      <c r="K134" t="s">
        <v>1070</v>
      </c>
      <c r="L134" t="s">
        <v>938</v>
      </c>
    </row>
    <row r="135">
      <c r="A135" t="n">
        <v>4.0077661469082298E-3</v>
      </c>
      <c r="B135" t="n">
        <v>2.8726975579467701E-2</v>
      </c>
      <c r="C135" t="n">
        <v>2.60483280529056E-3</v>
      </c>
      <c r="D135" t="n">
        <v>4.1691340309692997E-3</v>
      </c>
      <c r="E135" t="s">
        <v>1582</v>
      </c>
      <c r="F135" t="s">
        <v>1449</v>
      </c>
      <c r="G135" t="n">
        <v>72.290999999999997</v>
      </c>
      <c r="H135" t="n">
        <v>6.5057305797022703E-4</v>
      </c>
      <c r="I135" t="n">
        <v>69.259</v>
      </c>
      <c r="J135" t="n">
        <v>1.0406579270672001E-3</v>
      </c>
      <c r="K135" t="s">
        <v>1071</v>
      </c>
      <c r="L135" t="s">
        <v>938</v>
      </c>
    </row>
    <row r="136">
      <c r="A136" t="n">
        <v>2.6637470683258401E-2</v>
      </c>
      <c r="B136" t="n">
        <v>3.6701160751028999E-2</v>
      </c>
      <c r="C136" t="n">
        <v>3.2537484109284899E-2</v>
      </c>
      <c r="D136" t="n">
        <v>5.0920666130191998E-3</v>
      </c>
      <c r="E136" t="s">
        <v>1583</v>
      </c>
      <c r="F136" t="s">
        <v>1449</v>
      </c>
      <c r="G136" t="n">
        <v>72.872</v>
      </c>
      <c r="H136" t="n">
        <v>8.0369617241426994E-3</v>
      </c>
      <c r="I136" t="n">
        <v>69.346999999999994</v>
      </c>
      <c r="J136" t="n">
        <v>1.2705929915244299E-3</v>
      </c>
      <c r="K136" t="s">
        <v>1072</v>
      </c>
      <c r="L136" t="s">
        <v>938</v>
      </c>
    </row>
    <row r="137">
      <c r="A137" t="n">
        <v>1.9809591582912799E-2</v>
      </c>
      <c r="B137" t="n">
        <v>3.0297839189273201E-2</v>
      </c>
      <c r="C137" t="n">
        <v>3.6723057880070603E-2</v>
      </c>
      <c r="D137" t="n">
        <v>1.11208187291489E-2</v>
      </c>
      <c r="E137" t="s">
        <v>1584</v>
      </c>
      <c r="F137" t="s">
        <v>1449</v>
      </c>
      <c r="G137" t="n">
        <v>73.531999999999996</v>
      </c>
      <c r="H137" t="n">
        <v>9.0569766165331505E-3</v>
      </c>
      <c r="I137" t="n">
        <v>69.539000000000001</v>
      </c>
      <c r="J137" t="n">
        <v>2.7686850188184402E-3</v>
      </c>
      <c r="K137" t="s">
        <v>1073</v>
      </c>
      <c r="L137" t="s">
        <v>938</v>
      </c>
    </row>
    <row r="138">
      <c r="A138" t="n">
        <v>3.1204615634115699E-2</v>
      </c>
      <c r="B138" t="n">
        <v>3.4471201135703997E-2</v>
      </c>
      <c r="C138" t="n">
        <v>5.7672124037001303E-2</v>
      </c>
      <c r="D138" t="n">
        <v>2.6313046913832801E-2</v>
      </c>
      <c r="E138" t="s">
        <v>1585</v>
      </c>
      <c r="F138" t="s">
        <v>1449</v>
      </c>
      <c r="G138" t="n">
        <v>74.569999999999993</v>
      </c>
      <c r="H138" t="n">
        <v>1.41163031061307E-2</v>
      </c>
      <c r="I138" t="n">
        <v>69.992000000000004</v>
      </c>
      <c r="J138" t="n">
        <v>6.5143300881520504E-3</v>
      </c>
      <c r="K138" t="s">
        <v>1074</v>
      </c>
      <c r="L138" t="s">
        <v>938</v>
      </c>
    </row>
    <row r="139">
      <c r="A139" t="n">
        <v>2.7200294389546201E-2</v>
      </c>
      <c r="B139" t="n">
        <v>3.5181669062461299E-2</v>
      </c>
      <c r="C139" t="n">
        <v>5.42271951092188E-2</v>
      </c>
      <c r="D139" t="n">
        <v>7.5544557477534205E-2</v>
      </c>
      <c r="E139" t="s">
        <v>1586</v>
      </c>
      <c r="F139" t="s">
        <v>1449</v>
      </c>
      <c r="G139" t="n">
        <v>75.561000000000007</v>
      </c>
      <c r="H139" t="n">
        <v>1.3289526619284101E-2</v>
      </c>
      <c r="I139" t="n">
        <v>71.278000000000006</v>
      </c>
      <c r="J139" t="n">
        <v>1.8373528403245999E-2</v>
      </c>
      <c r="K139" t="s">
        <v>1075</v>
      </c>
      <c r="L139" t="s">
        <v>938</v>
      </c>
    </row>
    <row r="140">
      <c r="A140" t="n">
        <v>1.9813936050087699E-2</v>
      </c>
      <c r="B140" t="n">
        <v>3.71188179062025E-2</v>
      </c>
      <c r="C140" t="n">
        <v>5.5705667373545202E-2</v>
      </c>
      <c r="D140" t="n">
        <v>0.112118604043563</v>
      </c>
      <c r="E140" t="s">
        <v>1587</v>
      </c>
      <c r="F140" t="s">
        <v>1449</v>
      </c>
      <c r="G140" t="n">
        <v>76.591999999999999</v>
      </c>
      <c r="H140" t="n">
        <v>1.3644605021108799E-2</v>
      </c>
      <c r="I140" t="n">
        <v>73.197000000000003</v>
      </c>
      <c r="J140" t="n">
        <v>2.6922753163668899E-2</v>
      </c>
      <c r="K140" t="s">
        <v>1076</v>
      </c>
      <c r="L140" t="s">
        <v>938</v>
      </c>
    </row>
    <row r="141">
      <c r="A141" t="n">
        <v>3.4620969363609901E-2</v>
      </c>
      <c r="B141" t="n">
        <v>3.9499400752586601E-2</v>
      </c>
      <c r="C141" t="n">
        <v>6.4048552869122796E-2</v>
      </c>
      <c r="D141" t="n">
        <v>9.9586266592777403E-2</v>
      </c>
      <c r="E141" t="s">
        <v>1588</v>
      </c>
      <c r="F141" t="s">
        <v>1449</v>
      </c>
      <c r="G141" t="n">
        <v>77.790000000000006</v>
      </c>
      <c r="H141" t="n">
        <v>1.5641320242323099E-2</v>
      </c>
      <c r="I141" t="n">
        <v>74.954999999999998</v>
      </c>
      <c r="J141" t="n">
        <v>2.4017377761383699E-2</v>
      </c>
      <c r="K141" t="s">
        <v>1077</v>
      </c>
      <c r="L141" t="s">
        <v>938</v>
      </c>
    </row>
    <row r="142">
      <c r="A142" t="n">
        <v>2.34535899973984E-2</v>
      </c>
      <c r="B142" t="n">
        <v>5.3706890981395999E-2</v>
      </c>
      <c r="C142" t="n">
        <v>3.69057460702173E-2</v>
      </c>
      <c r="D142" t="n">
        <v>3.4210597371460802E-2</v>
      </c>
      <c r="E142" t="s">
        <v>1589</v>
      </c>
      <c r="F142" t="s">
        <v>1449</v>
      </c>
      <c r="G142" t="n">
        <v>78.498000000000005</v>
      </c>
      <c r="H142" t="n">
        <v>9.1014269186271406E-3</v>
      </c>
      <c r="I142" t="n">
        <v>75.587999999999994</v>
      </c>
      <c r="J142" t="n">
        <v>8.4450670402240694E-3</v>
      </c>
      <c r="K142" t="s">
        <v>1078</v>
      </c>
      <c r="L142" t="s">
        <v>938</v>
      </c>
    </row>
    <row r="143">
      <c r="A143" t="n">
        <v>2.5499802950129401E-2</v>
      </c>
      <c r="B143" t="n">
        <v>3.6566859174503898E-2</v>
      </c>
      <c r="C143" t="n">
        <v>4.6392177019789503E-2</v>
      </c>
      <c r="D143" t="n">
        <v>7.7400259900339399E-2</v>
      </c>
      <c r="E143" t="s">
        <v>1590</v>
      </c>
      <c r="F143" t="s">
        <v>1449</v>
      </c>
      <c r="G143" t="n">
        <v>79.393000000000001</v>
      </c>
      <c r="H143" t="n">
        <v>1.14015643710668E-2</v>
      </c>
      <c r="I143" t="n">
        <v>77.010000000000005</v>
      </c>
      <c r="J143" t="n">
        <v>1.8812509922210102E-2</v>
      </c>
      <c r="K143" t="s">
        <v>1079</v>
      </c>
      <c r="L143" t="s">
        <v>938</v>
      </c>
    </row>
    <row r="144">
      <c r="A144" t="n">
        <v>4.3914132970667798E-2</v>
      </c>
      <c r="B144" t="n">
        <v>4.2425430776049898E-2</v>
      </c>
      <c r="C144" t="n">
        <v>5.93159029125543E-2</v>
      </c>
      <c r="D144" t="n">
        <v>9.2099438138909306E-2</v>
      </c>
      <c r="E144" t="s">
        <v>1591</v>
      </c>
      <c r="F144" t="s">
        <v>1449</v>
      </c>
      <c r="G144" t="n">
        <v>80.545000000000002</v>
      </c>
      <c r="H144" t="n">
        <v>1.45100953484565E-2</v>
      </c>
      <c r="I144" t="n">
        <v>78.724999999999994</v>
      </c>
      <c r="J144" t="n">
        <v>2.2269835086352399E-2</v>
      </c>
      <c r="K144" t="s">
        <v>1080</v>
      </c>
      <c r="L144" t="s">
        <v>938</v>
      </c>
    </row>
    <row r="145">
      <c r="A145" t="n">
        <v>3.2225013743436802E-2</v>
      </c>
      <c r="B145" t="n">
        <v>2.9052051363888599E-2</v>
      </c>
      <c r="C145" t="n">
        <v>6.9322056053448003E-2</v>
      </c>
      <c r="D145" t="n">
        <v>5.6967190258747399E-2</v>
      </c>
      <c r="E145" t="s">
        <v>1592</v>
      </c>
      <c r="F145" t="s">
        <v>1449</v>
      </c>
      <c r="G145" t="n">
        <v>81.906000000000006</v>
      </c>
      <c r="H145" t="n">
        <v>1.68973865541002E-2</v>
      </c>
      <c r="I145" t="n">
        <v>79.822999999999993</v>
      </c>
      <c r="J145" t="n">
        <v>1.39472848523341E-2</v>
      </c>
      <c r="K145" t="s">
        <v>1081</v>
      </c>
      <c r="L145" t="s">
        <v>938</v>
      </c>
    </row>
    <row r="146">
      <c r="A146" t="n">
        <v>2.0935342800184199E-2</v>
      </c>
      <c r="B146" t="n">
        <v>3.4093201961780999E-2</v>
      </c>
      <c r="C146" t="n">
        <v>2.9725271896635399E-2</v>
      </c>
      <c r="D146" t="n">
        <v>2.50876168066392E-2</v>
      </c>
      <c r="E146" t="s">
        <v>1593</v>
      </c>
      <c r="F146" t="s">
        <v>1449</v>
      </c>
      <c r="G146" t="n">
        <v>82.507999999999996</v>
      </c>
      <c r="H146" t="n">
        <v>7.3498888970282604E-3</v>
      </c>
      <c r="I146" t="n">
        <v>80.319000000000003</v>
      </c>
      <c r="J146" t="n">
        <v>6.2137479172670301E-3</v>
      </c>
      <c r="K146" t="s">
        <v>1082</v>
      </c>
      <c r="L146" t="s">
        <v>938</v>
      </c>
    </row>
    <row r="147">
      <c r="A147" t="n">
        <v>3.5555363218846101E-2</v>
      </c>
      <c r="B147" t="n">
        <v>2.8135458399094499E-2</v>
      </c>
      <c r="C147" t="n">
        <v>5.61203132204302E-2</v>
      </c>
      <c r="D147" t="n">
        <v>9.1105361450751501E-2</v>
      </c>
      <c r="E147" t="s">
        <v>1594</v>
      </c>
      <c r="F147" t="s">
        <v>1449</v>
      </c>
      <c r="G147" t="n">
        <v>83.641999999999996</v>
      </c>
      <c r="H147" t="n">
        <v>1.37441217821301E-2</v>
      </c>
      <c r="I147" t="n">
        <v>82.088999999999999</v>
      </c>
      <c r="J147" t="n">
        <v>2.20371269562618E-2</v>
      </c>
      <c r="K147" t="s">
        <v>1083</v>
      </c>
      <c r="L147" t="s">
        <v>938</v>
      </c>
    </row>
    <row r="148">
      <c r="A148" t="n">
        <v>2.9090990484891902E-2</v>
      </c>
      <c r="B148" t="n">
        <v>2.9966625510563099E-2</v>
      </c>
      <c r="C148" t="n">
        <v>3.6843754178801799E-2</v>
      </c>
      <c r="D148" t="n">
        <v>5.6869734933791702E-2</v>
      </c>
      <c r="E148" t="s">
        <v>1595</v>
      </c>
      <c r="F148" t="s">
        <v>1449</v>
      </c>
      <c r="G148" t="n">
        <v>84.402000000000001</v>
      </c>
      <c r="H148" t="n">
        <v>9.0863441811530592E-3</v>
      </c>
      <c r="I148" t="n">
        <v>83.231999999999999</v>
      </c>
      <c r="J148" t="n">
        <v>1.39239118517707E-2</v>
      </c>
      <c r="K148" t="s">
        <v>1084</v>
      </c>
      <c r="L148" t="s">
        <v>938</v>
      </c>
    </row>
    <row r="149">
      <c r="A149" t="n">
        <v>-6.5707467210734897E-3</v>
      </c>
      <c r="B149" t="n">
        <v>2.09838687014814E-2</v>
      </c>
      <c r="C149" t="n">
        <v>3.0338463665483501E-2</v>
      </c>
      <c r="D149" t="n">
        <v>9.7213617262259494E-2</v>
      </c>
      <c r="E149" t="s">
        <v>1596</v>
      </c>
      <c r="F149" t="s">
        <v>1449</v>
      </c>
      <c r="G149" t="n">
        <v>85.034999999999997</v>
      </c>
      <c r="H149" t="n">
        <v>7.4998222790929603E-3</v>
      </c>
      <c r="I149" t="n">
        <v>85.185000000000002</v>
      </c>
      <c r="J149" t="n">
        <v>2.34645328719723E-2</v>
      </c>
      <c r="K149" t="s">
        <v>1085</v>
      </c>
      <c r="L149" t="s">
        <v>938</v>
      </c>
    </row>
    <row r="150">
      <c r="A150" t="n">
        <v>3.7059917165470399E-2</v>
      </c>
      <c r="B150" t="n">
        <v>3.4651107406359301E-2</v>
      </c>
      <c r="C150" t="n">
        <v>7.2299496950969405E-2</v>
      </c>
      <c r="D150" t="n">
        <v>0.104792955269219</v>
      </c>
      <c r="E150" t="s">
        <v>1597</v>
      </c>
      <c r="F150" t="s">
        <v>1449</v>
      </c>
      <c r="G150" t="n">
        <v>86.531999999999996</v>
      </c>
      <c r="H150" t="n">
        <v>1.7604515787616799E-2</v>
      </c>
      <c r="I150" t="n">
        <v>87.334000000000003</v>
      </c>
      <c r="J150" t="n">
        <v>2.5227446146622E-2</v>
      </c>
      <c r="K150" t="s">
        <v>1086</v>
      </c>
      <c r="L150" t="s">
        <v>938</v>
      </c>
    </row>
    <row r="151">
      <c r="A151" t="n">
        <v>3.4406916686266602E-2</v>
      </c>
      <c r="B151" t="n">
        <v>3.2361806516408201E-2</v>
      </c>
      <c r="C151" t="n">
        <v>4.4022069506022297E-2</v>
      </c>
      <c r="D151" t="n">
        <v>4.2476788274359099E-2</v>
      </c>
      <c r="E151" t="s">
        <v>1598</v>
      </c>
      <c r="F151" t="s">
        <v>1449</v>
      </c>
      <c r="G151" t="n">
        <v>87.468999999999994</v>
      </c>
      <c r="H151" t="n">
        <v>1.0828364073406401E-2</v>
      </c>
      <c r="I151" t="n">
        <v>88.247</v>
      </c>
      <c r="J151" t="n">
        <v>1.0454118670849799E-2</v>
      </c>
      <c r="K151" t="s">
        <v>1087</v>
      </c>
      <c r="L151" t="s">
        <v>938</v>
      </c>
    </row>
    <row r="152">
      <c r="A152" t="n">
        <v>2.2795387185985401E-2</v>
      </c>
      <c r="B152" t="n">
        <v>2.78463672712683E-2</v>
      </c>
      <c r="C152" t="n">
        <v>4.5480126137950501E-2</v>
      </c>
      <c r="D152" t="n">
        <v>3.9088464000031499E-2</v>
      </c>
      <c r="E152" t="s">
        <v>1599</v>
      </c>
      <c r="F152" t="s">
        <v>1449</v>
      </c>
      <c r="G152" t="n">
        <v>88.447000000000003</v>
      </c>
      <c r="H152" t="n">
        <v>1.11811041626177E-2</v>
      </c>
      <c r="I152" t="n">
        <v>89.096999999999994</v>
      </c>
      <c r="J152" t="n">
        <v>9.6320554806394992E-3</v>
      </c>
      <c r="K152" t="s">
        <v>1088</v>
      </c>
      <c r="L152" t="s">
        <v>938</v>
      </c>
    </row>
    <row r="153">
      <c r="A153" t="n">
        <v>4.1308326629664098E-2</v>
      </c>
      <c r="B153" t="n">
        <v>3.2459146974833902E-2</v>
      </c>
      <c r="C153" t="n">
        <v>6.2039731527971001E-2</v>
      </c>
      <c r="D153" t="n">
        <v>4.7886506250196997E-2</v>
      </c>
      <c r="E153" t="s">
        <v>1600</v>
      </c>
      <c r="F153" t="s">
        <v>1449</v>
      </c>
      <c r="G153" t="n">
        <v>89.787999999999997</v>
      </c>
      <c r="H153" t="n">
        <v>1.51616222144335E-2</v>
      </c>
      <c r="I153" t="n">
        <v>90.144999999999996</v>
      </c>
      <c r="J153" t="n">
        <v>1.1762461137861099E-2</v>
      </c>
      <c r="K153" t="s">
        <v>1089</v>
      </c>
      <c r="L153" t="s">
        <v>938</v>
      </c>
    </row>
    <row r="154">
      <c r="A154" t="n">
        <v>3.2954987594988598E-2</v>
      </c>
      <c r="B154" t="n">
        <v>3.4144429632388298E-2</v>
      </c>
      <c r="C154" t="n">
        <v>7.23147883586404E-2</v>
      </c>
      <c r="D154" t="n">
        <v>3.8436409888859401E-2</v>
      </c>
      <c r="E154" t="s">
        <v>1601</v>
      </c>
      <c r="F154" t="s">
        <v>1449</v>
      </c>
      <c r="G154" t="n">
        <v>91.369</v>
      </c>
      <c r="H154" t="n">
        <v>1.7608143627210901E-2</v>
      </c>
      <c r="I154" t="n">
        <v>90.998999999999995</v>
      </c>
      <c r="J154" t="n">
        <v>9.4736258250596207E-3</v>
      </c>
      <c r="K154" t="s">
        <v>1090</v>
      </c>
      <c r="L154" t="s">
        <v>938</v>
      </c>
    </row>
    <row r="155">
      <c r="A155" t="n">
        <v>3.9493950261418401E-2</v>
      </c>
      <c r="B155" t="n">
        <v>4.1602053152730099E-2</v>
      </c>
      <c r="C155" t="n">
        <v>6.3263019462217004E-2</v>
      </c>
      <c r="D155" t="n">
        <v>3.1126430511134499E-2</v>
      </c>
      <c r="E155" t="s">
        <v>1602</v>
      </c>
      <c r="F155" t="s">
        <v>1449</v>
      </c>
      <c r="G155" t="n">
        <v>92.781000000000006</v>
      </c>
      <c r="H155" t="n">
        <v>1.5453819129026301E-2</v>
      </c>
      <c r="I155" t="n">
        <v>91.698999999999998</v>
      </c>
      <c r="J155" t="n">
        <v>7.6923922240903497E-3</v>
      </c>
      <c r="K155" t="s">
        <v>1091</v>
      </c>
      <c r="L155" t="s">
        <v>938</v>
      </c>
    </row>
    <row r="156">
      <c r="A156" t="n">
        <v>4.3386852489040402E-2</v>
      </c>
      <c r="B156" t="n">
        <v>3.03408157550791E-2</v>
      </c>
      <c r="C156" t="n">
        <v>5.52136316684275E-2</v>
      </c>
      <c r="D156" t="n">
        <v>5.2701497522020399E-2</v>
      </c>
      <c r="E156" t="s">
        <v>1603</v>
      </c>
      <c r="F156" t="s">
        <v>1449</v>
      </c>
      <c r="G156" t="n">
        <v>94.036000000000001</v>
      </c>
      <c r="H156" t="n">
        <v>1.35264763259719E-2</v>
      </c>
      <c r="I156" t="n">
        <v>92.884</v>
      </c>
      <c r="J156" t="n">
        <v>1.29227145334192E-2</v>
      </c>
      <c r="K156" t="s">
        <v>1092</v>
      </c>
      <c r="L156" t="s">
        <v>938</v>
      </c>
    </row>
    <row r="157">
      <c r="A157" t="n">
        <v>-6.2360196436278902E-2</v>
      </c>
      <c r="B157" t="n">
        <v>-1.8917326805224201E-2</v>
      </c>
      <c r="C157" t="n">
        <v>-7.4155067193705196E-2</v>
      </c>
      <c r="D157" t="n">
        <v>7.5335045349203197E-2</v>
      </c>
      <c r="E157" t="s">
        <v>1604</v>
      </c>
      <c r="F157" t="s">
        <v>1449</v>
      </c>
      <c r="G157" t="n">
        <v>92.242000000000004</v>
      </c>
      <c r="H157" t="n">
        <v>-1.9077799991492599E-2</v>
      </c>
      <c r="I157" t="n">
        <v>94.585999999999999</v>
      </c>
      <c r="J157" t="n">
        <v>1.8323930924594199E-2</v>
      </c>
      <c r="K157" t="s">
        <v>1093</v>
      </c>
      <c r="L157" t="s">
        <v>938</v>
      </c>
    </row>
    <row r="158">
      <c r="A158" t="n">
        <v>-2.6731212813050201E-2</v>
      </c>
      <c r="B158" t="n">
        <v>-3.3135327897025703E-2</v>
      </c>
      <c r="C158" t="n">
        <v>-6.8462037949067106E-2</v>
      </c>
      <c r="D158" t="n">
        <v>2.5185264843212301E-2</v>
      </c>
      <c r="E158" t="s">
        <v>1605</v>
      </c>
      <c r="F158" t="s">
        <v>1449</v>
      </c>
      <c r="G158" t="n">
        <v>90.620999999999995</v>
      </c>
      <c r="H158" t="n">
        <v>-1.7573339693415201E-2</v>
      </c>
      <c r="I158" t="n">
        <v>95.176000000000002</v>
      </c>
      <c r="J158" t="n">
        <v>6.2377095976149403E-3</v>
      </c>
      <c r="K158" t="s">
        <v>1094</v>
      </c>
      <c r="L158" t="s">
        <v>938</v>
      </c>
    </row>
    <row r="159">
      <c r="A159" t="n">
        <v>1.6004255010514602E-2</v>
      </c>
      <c r="B159" t="n">
        <v>7.2471101838833497E-4</v>
      </c>
      <c r="C159" t="n">
        <v>1.9832196265286098E-2</v>
      </c>
      <c r="D159" t="n">
        <v>-3.4674689642026801E-2</v>
      </c>
      <c r="E159" t="s">
        <v>1606</v>
      </c>
      <c r="F159" t="s">
        <v>1449</v>
      </c>
      <c r="G159" t="n">
        <v>91.066999999999993</v>
      </c>
      <c r="H159" t="n">
        <v>4.9215965394333603E-3</v>
      </c>
      <c r="I159" t="n">
        <v>94.34</v>
      </c>
      <c r="J159" t="n">
        <v>-8.7837269899974108E-3</v>
      </c>
      <c r="K159" t="s">
        <v>1095</v>
      </c>
      <c r="L159" t="s">
        <v>938</v>
      </c>
    </row>
    <row r="160">
      <c r="A160" t="n">
        <v>2.78350080421834E-2</v>
      </c>
      <c r="B160" t="n">
        <v>1.22854862155337E-2</v>
      </c>
      <c r="C160" t="n">
        <v>3.47933032481611E-2</v>
      </c>
      <c r="D160" t="n">
        <v>-3.55556982427905E-2</v>
      </c>
      <c r="E160" t="s">
        <v>1607</v>
      </c>
      <c r="F160" t="s">
        <v>1449</v>
      </c>
      <c r="G160" t="n">
        <v>91.849000000000004</v>
      </c>
      <c r="H160" t="n">
        <v>8.5870842346844594E-3</v>
      </c>
      <c r="I160" t="n">
        <v>93.49</v>
      </c>
      <c r="J160" t="n">
        <v>-9.0099639601441996E-3</v>
      </c>
      <c r="K160" t="s">
        <v>1096</v>
      </c>
      <c r="L160" t="s">
        <v>938</v>
      </c>
    </row>
    <row r="161">
      <c r="A161" t="n">
        <v>3.1240948480233E-2</v>
      </c>
      <c r="B161" t="n">
        <v>3.11127095791379E-2</v>
      </c>
      <c r="C161" t="n">
        <v>3.76238534925952E-2</v>
      </c>
      <c r="D161" t="n">
        <v>-3.0769865450653898E-3</v>
      </c>
      <c r="E161" t="s">
        <v>1608</v>
      </c>
      <c r="F161" t="s">
        <v>1449</v>
      </c>
      <c r="G161" t="n">
        <v>92.700999999999993</v>
      </c>
      <c r="H161" t="n">
        <v>9.2760944593843798E-3</v>
      </c>
      <c r="I161" t="n">
        <v>93.418000000000006</v>
      </c>
      <c r="J161" t="n">
        <v>-7.7013584340557305E-4</v>
      </c>
      <c r="K161" t="s">
        <v>1097</v>
      </c>
      <c r="L161" t="s">
        <v>938</v>
      </c>
    </row>
    <row r="162">
      <c r="A162" t="n">
        <v>1.5538458112328299E-2</v>
      </c>
      <c r="B162" t="n">
        <v>2.5706833981413501E-2</v>
      </c>
      <c r="C162" t="n">
        <v>4.6975487060338501E-2</v>
      </c>
      <c r="D162" t="n">
        <v>1.13952226394907E-2</v>
      </c>
      <c r="E162" t="s">
        <v>1609</v>
      </c>
      <c r="F162" t="s">
        <v>1449</v>
      </c>
      <c r="G162" t="n">
        <v>93.771000000000001</v>
      </c>
      <c r="H162" t="n">
        <v>1.15424860573241E-2</v>
      </c>
      <c r="I162" t="n">
        <v>93.683000000000007</v>
      </c>
      <c r="J162" t="n">
        <v>2.8367124108843499E-3</v>
      </c>
      <c r="K162" t="s">
        <v>1098</v>
      </c>
      <c r="L162" t="s">
        <v>938</v>
      </c>
    </row>
    <row r="163">
      <c r="A163" t="n">
        <v>6.2204942357442202E-3</v>
      </c>
      <c r="B163" t="n">
        <v>3.1017939025557401E-2</v>
      </c>
      <c r="C163" t="n">
        <v>2.9062361366274402E-2</v>
      </c>
      <c r="D163" t="n">
        <v>1.7491325837778699E-2</v>
      </c>
      <c r="E163" t="s">
        <v>1610</v>
      </c>
      <c r="F163" t="s">
        <v>1449</v>
      </c>
      <c r="G163" t="n">
        <v>94.444999999999993</v>
      </c>
      <c r="H163" t="n">
        <v>7.18772328331774E-3</v>
      </c>
      <c r="I163" t="n">
        <v>94.09</v>
      </c>
      <c r="J163" t="n">
        <v>4.3444381584705196E-3</v>
      </c>
      <c r="K163" t="s">
        <v>1099</v>
      </c>
      <c r="L163" t="s">
        <v>938</v>
      </c>
    </row>
    <row r="164">
      <c r="A164" t="n">
        <v>7.72594376628044E-3</v>
      </c>
      <c r="B164" t="n">
        <v>1.59750935835106E-2</v>
      </c>
      <c r="C164" t="n">
        <v>2.3067349052007899E-2</v>
      </c>
      <c r="D164" t="n">
        <v>1.2643202128826501E-2</v>
      </c>
      <c r="E164" t="s">
        <v>1611</v>
      </c>
      <c r="F164" t="s">
        <v>1449</v>
      </c>
      <c r="G164" t="n">
        <v>94.984999999999999</v>
      </c>
      <c r="H164" t="n">
        <v>5.7176134258034601E-3</v>
      </c>
      <c r="I164" t="n">
        <v>94.385999999999996</v>
      </c>
      <c r="J164" t="n">
        <v>3.1459241152087501E-3</v>
      </c>
      <c r="K164" t="s">
        <v>1100</v>
      </c>
      <c r="L164" t="s">
        <v>938</v>
      </c>
    </row>
    <row r="165">
      <c r="A165" t="n">
        <v>2.5862689650447499E-2</v>
      </c>
      <c r="B165" t="n">
        <v>3.29452826155043E-2</v>
      </c>
      <c r="C165" t="n">
        <v>3.7879756208726099E-2</v>
      </c>
      <c r="D165" t="n">
        <v>1.8090208281751299E-2</v>
      </c>
      <c r="E165" t="s">
        <v>1612</v>
      </c>
      <c r="F165" t="s">
        <v>1449</v>
      </c>
      <c r="G165" t="n">
        <v>95.872</v>
      </c>
      <c r="H165" t="n">
        <v>9.3383165763014607E-3</v>
      </c>
      <c r="I165" t="n">
        <v>94.81</v>
      </c>
      <c r="J165" t="n">
        <v>4.4921916385904899E-3</v>
      </c>
      <c r="K165" t="s">
        <v>1101</v>
      </c>
      <c r="L165" t="s">
        <v>938</v>
      </c>
    </row>
    <row r="166">
      <c r="A166" t="n">
        <v>3.4016266815046298E-2</v>
      </c>
      <c r="B166" t="n">
        <v>3.64259738306612E-2</v>
      </c>
      <c r="C166" t="n">
        <v>4.5137017344844002E-2</v>
      </c>
      <c r="D166" t="n">
        <v>2.4394704867924499E-2</v>
      </c>
      <c r="E166" t="s">
        <v>1613</v>
      </c>
      <c r="F166" t="s">
        <v>1449</v>
      </c>
      <c r="G166" t="n">
        <v>96.936000000000007</v>
      </c>
      <c r="H166" t="n">
        <v>1.10981308411215E-2</v>
      </c>
      <c r="I166" t="n">
        <v>95.382999999999996</v>
      </c>
      <c r="J166" t="n">
        <v>6.0436662799281402E-3</v>
      </c>
      <c r="K166" t="s">
        <v>1102</v>
      </c>
      <c r="L166" t="s">
        <v>938</v>
      </c>
    </row>
    <row r="167">
      <c r="A167" t="n">
        <v>3.9906323464895102E-2</v>
      </c>
      <c r="B167" t="n">
        <v>3.6682670107609103E-2</v>
      </c>
      <c r="C167" t="n">
        <v>5.0829697512543702E-2</v>
      </c>
      <c r="D167" t="n">
        <v>4.1043493786856698E-2</v>
      </c>
      <c r="E167" t="s">
        <v>1614</v>
      </c>
      <c r="F167" t="s">
        <v>1449</v>
      </c>
      <c r="G167" t="n">
        <v>98.144999999999996</v>
      </c>
      <c r="H167" t="n">
        <v>1.24721465709332E-2</v>
      </c>
      <c r="I167" t="n">
        <v>96.346999999999994</v>
      </c>
      <c r="J167" t="n">
        <v>1.01066227734501E-2</v>
      </c>
      <c r="K167" t="s">
        <v>1103</v>
      </c>
      <c r="L167" t="s">
        <v>938</v>
      </c>
    </row>
    <row r="168">
      <c r="A168" t="n">
        <v>1.8640626124373699E-2</v>
      </c>
      <c r="B168" t="n">
        <v>1.39908352832361E-2</v>
      </c>
      <c r="C168" t="n">
        <v>1.5247657751557699E-2</v>
      </c>
      <c r="D168" t="n">
        <v>4.5983903903995101E-2</v>
      </c>
      <c r="E168" t="s">
        <v>1615</v>
      </c>
      <c r="F168" t="s">
        <v>1449</v>
      </c>
      <c r="G168" t="n">
        <v>98.516999999999996</v>
      </c>
      <c r="H168" t="n">
        <v>3.7903102552345699E-3</v>
      </c>
      <c r="I168" t="n">
        <v>97.436000000000007</v>
      </c>
      <c r="J168" t="n">
        <v>1.13028947450362E-2</v>
      </c>
      <c r="K168" t="s">
        <v>1104</v>
      </c>
      <c r="L168" t="s">
        <v>938</v>
      </c>
    </row>
    <row r="169">
      <c r="A169" t="n">
        <v>1.32561299755005E-2</v>
      </c>
      <c r="B169" t="n">
        <v>-5.33618345022691E-3</v>
      </c>
      <c r="C169" t="n">
        <v>-1.40950235359611E-2</v>
      </c>
      <c r="D169" t="n">
        <v>3.8137779822804398E-2</v>
      </c>
      <c r="E169" t="s">
        <v>1616</v>
      </c>
      <c r="F169" t="s">
        <v>1449</v>
      </c>
      <c r="G169" t="n">
        <v>98.168000000000006</v>
      </c>
      <c r="H169" t="n">
        <v>-3.54253580600294E-3</v>
      </c>
      <c r="I169" t="n">
        <v>98.352000000000004</v>
      </c>
      <c r="J169" t="n">
        <v>9.4010427357444897E-3</v>
      </c>
      <c r="K169" t="s">
        <v>1105</v>
      </c>
      <c r="L169" t="s">
        <v>938</v>
      </c>
    </row>
    <row r="170">
      <c r="A170" t="n">
        <v>2.6761481120787502E-2</v>
      </c>
      <c r="B170" t="n">
        <v>1.39201532997375E-2</v>
      </c>
      <c r="C170" t="n">
        <v>5.4116713606157101E-2</v>
      </c>
      <c r="D170" t="n">
        <v>3.0312571909831599E-2</v>
      </c>
      <c r="E170" t="s">
        <v>1617</v>
      </c>
      <c r="F170" t="s">
        <v>1449</v>
      </c>
      <c r="G170" t="n">
        <v>99.47</v>
      </c>
      <c r="H170" t="n">
        <v>1.32629777524242E-2</v>
      </c>
      <c r="I170" t="n">
        <v>99.088999999999999</v>
      </c>
      <c r="J170" t="n">
        <v>7.4934927606962196E-3</v>
      </c>
      <c r="K170" t="s">
        <v>1106</v>
      </c>
      <c r="L170" t="s">
        <v>938</v>
      </c>
    </row>
    <row r="171">
      <c r="A171" t="n">
        <v>9.7203652064314899E-3</v>
      </c>
      <c r="B171" t="n">
        <v>8.8550245823753003E-3</v>
      </c>
      <c r="C171" t="n">
        <v>-6.9787462524018001E-3</v>
      </c>
      <c r="D171" t="n">
        <v>3.2273930792219303E-2</v>
      </c>
      <c r="E171" t="s">
        <v>1618</v>
      </c>
      <c r="F171" t="s">
        <v>1449</v>
      </c>
      <c r="G171" t="n">
        <v>99.296000000000006</v>
      </c>
      <c r="H171" t="n">
        <v>-1.7492711370261599E-3</v>
      </c>
      <c r="I171" t="n">
        <v>99.879000000000005</v>
      </c>
      <c r="J171" t="n">
        <v>7.9726306653615797E-3</v>
      </c>
      <c r="K171" t="s">
        <v>1107</v>
      </c>
      <c r="L171" t="s">
        <v>938</v>
      </c>
    </row>
    <row r="172">
      <c r="A172" t="n">
        <v>1.1676944984941699E-2</v>
      </c>
      <c r="B172" t="n">
        <v>7.7077122555302396E-3</v>
      </c>
      <c r="C172" t="n">
        <v>2.44311343320835E-2</v>
      </c>
      <c r="D172" t="n">
        <v>2.17207841742009E-2</v>
      </c>
      <c r="E172" t="s">
        <v>1619</v>
      </c>
      <c r="F172" t="s">
        <v>1449</v>
      </c>
      <c r="G172" t="n">
        <v>99.897000000000006</v>
      </c>
      <c r="H172" t="n">
        <v>6.0526103770543998E-3</v>
      </c>
      <c r="I172" t="n">
        <v>100.417</v>
      </c>
      <c r="J172" t="n">
        <v>5.3865176864005297E-3</v>
      </c>
      <c r="K172" t="s">
        <v>1108</v>
      </c>
      <c r="L172" t="s">
        <v>938</v>
      </c>
    </row>
    <row r="173">
      <c r="A173" t="n">
        <v>2.2614716677978E-2</v>
      </c>
      <c r="B173" t="n">
        <v>4.9632662336496196E-3</v>
      </c>
      <c r="C173" t="n">
        <v>5.8918140200379103E-2</v>
      </c>
      <c r="D173" t="n">
        <v>7.9104688711333394E-3</v>
      </c>
      <c r="E173" t="s">
        <v>1620</v>
      </c>
      <c r="F173" t="s">
        <v>1449</v>
      </c>
      <c r="G173" t="n">
        <v>101.337</v>
      </c>
      <c r="H173" t="n">
        <v>1.4414847292711501E-2</v>
      </c>
      <c r="I173" t="n">
        <v>100.61499999999999</v>
      </c>
      <c r="J173" t="n">
        <v>1.9717776870449301E-3</v>
      </c>
      <c r="K173" t="s">
        <v>1109</v>
      </c>
      <c r="L173" t="s">
        <v>938</v>
      </c>
    </row>
    <row r="174">
      <c r="A174" t="n">
        <v>1.45079389824292E-2</v>
      </c>
      <c r="B174" t="n">
        <v>-1.9949826125076301E-4</v>
      </c>
      <c r="C174" t="n">
        <v>5.3376513955371498E-2</v>
      </c>
      <c r="D174" t="n">
        <v>1.6319173615011201E-2</v>
      </c>
      <c r="E174" t="s">
        <v>1621</v>
      </c>
      <c r="F174" t="s">
        <v>1449</v>
      </c>
      <c r="G174" t="n">
        <v>102.663</v>
      </c>
      <c r="H174" t="n">
        <v>1.3085052843482501E-2</v>
      </c>
      <c r="I174" t="n">
        <v>101.023</v>
      </c>
      <c r="J174" t="n">
        <v>4.05506137255873E-3</v>
      </c>
      <c r="K174" t="s">
        <v>1110</v>
      </c>
      <c r="L174" t="s">
        <v>938</v>
      </c>
    </row>
    <row r="175">
      <c r="A175" t="n">
        <v>2.8548469670495202E-3</v>
      </c>
      <c r="B175" t="n">
        <v>7.9245575399269404E-3</v>
      </c>
      <c r="C175" t="n">
        <v>2.14833879994034E-2</v>
      </c>
      <c r="D175" t="n">
        <v>2.0547855013869399E-2</v>
      </c>
      <c r="E175" t="s">
        <v>1622</v>
      </c>
      <c r="F175" t="s">
        <v>1449</v>
      </c>
      <c r="G175" t="n">
        <v>103.21</v>
      </c>
      <c r="H175" t="n">
        <v>5.3281123676494103E-3</v>
      </c>
      <c r="I175" t="n">
        <v>101.538</v>
      </c>
      <c r="J175" t="n">
        <v>5.0978490046820202E-3</v>
      </c>
      <c r="K175" t="s">
        <v>1111</v>
      </c>
      <c r="L175" t="s">
        <v>938</v>
      </c>
    </row>
    <row r="176">
      <c r="A176" t="n">
        <v>1.6326843500240801E-2</v>
      </c>
      <c r="B176" t="n">
        <v>1.3006397529373E-2</v>
      </c>
      <c r="C176" t="n">
        <v>3.4225885044726997E-2</v>
      </c>
      <c r="D176" t="n">
        <v>2.1723337040250802E-2</v>
      </c>
      <c r="E176" t="s">
        <v>1623</v>
      </c>
      <c r="F176" t="s">
        <v>1449</v>
      </c>
      <c r="G176" t="n">
        <v>104.08199999999999</v>
      </c>
      <c r="H176" t="n">
        <v>8.4487937215385108E-3</v>
      </c>
      <c r="I176" t="n">
        <v>102.08499999999999</v>
      </c>
      <c r="J176" t="n">
        <v>5.3871456991470001E-3</v>
      </c>
      <c r="K176" t="s">
        <v>1112</v>
      </c>
      <c r="L176" t="s">
        <v>938</v>
      </c>
    </row>
    <row r="177">
      <c r="A177" t="n">
        <v>1.6859105016114002E-2</v>
      </c>
      <c r="B177" t="n">
        <v>6.2259222369993199E-2</v>
      </c>
      <c r="C177" t="n">
        <v>2.1461497744286601E-2</v>
      </c>
      <c r="D177" t="n">
        <v>3.0554089712781E-2</v>
      </c>
      <c r="E177" t="s">
        <v>1624</v>
      </c>
      <c r="F177" t="s">
        <v>1449</v>
      </c>
      <c r="G177" t="n">
        <v>104.636</v>
      </c>
      <c r="H177" t="n">
        <v>5.3227263119464104E-3</v>
      </c>
      <c r="I177" t="n">
        <v>102.85599999999999</v>
      </c>
      <c r="J177" t="n">
        <v>7.55252975461618E-3</v>
      </c>
      <c r="K177" t="s">
        <v>1113</v>
      </c>
      <c r="L177" t="s">
        <v>938</v>
      </c>
    </row>
    <row r="178">
      <c r="A178" t="n">
        <v>1.93744928521071E-2</v>
      </c>
      <c r="B178" t="n">
        <v>-1.02831916231174E-2</v>
      </c>
      <c r="C178" t="n">
        <v>3.4027993671362999E-2</v>
      </c>
      <c r="D178" t="n">
        <v>2.27077607090642E-2</v>
      </c>
      <c r="E178" t="s">
        <v>1625</v>
      </c>
      <c r="F178" t="s">
        <v>1449</v>
      </c>
      <c r="G178" t="n">
        <v>105.515</v>
      </c>
      <c r="H178" t="n">
        <v>8.4005504797584098E-3</v>
      </c>
      <c r="I178" t="n">
        <v>103.435</v>
      </c>
      <c r="J178" t="n">
        <v>5.6292292136579398E-3</v>
      </c>
      <c r="K178" t="s">
        <v>1114</v>
      </c>
      <c r="L178" t="s">
        <v>938</v>
      </c>
    </row>
    <row r="179">
      <c r="A179" t="n">
        <v>2.0192934056340501E-2</v>
      </c>
      <c r="B179" t="n">
        <v>1.7798477087045E-2</v>
      </c>
      <c r="C179" t="n">
        <v>1.2683683496116101E-2</v>
      </c>
      <c r="D179" t="n">
        <v>1.8378329285591199E-2</v>
      </c>
      <c r="E179" t="s">
        <v>1626</v>
      </c>
      <c r="F179" t="s">
        <v>1449</v>
      </c>
      <c r="G179" t="n">
        <v>105.848</v>
      </c>
      <c r="H179" t="n">
        <v>3.1559493910817702E-3</v>
      </c>
      <c r="I179" t="n">
        <v>103.907</v>
      </c>
      <c r="J179" t="n">
        <v>4.5632522840430801E-3</v>
      </c>
      <c r="K179" t="s">
        <v>1115</v>
      </c>
      <c r="L179" t="s">
        <v>938</v>
      </c>
    </row>
    <row r="180">
      <c r="A180" t="n">
        <v>1.13601398604235E-2</v>
      </c>
      <c r="B180" t="n">
        <v>1.8827452214838801E-2</v>
      </c>
      <c r="C180" t="n">
        <v>2.3098181930942801E-2</v>
      </c>
      <c r="D180" t="n">
        <v>1.94654703730235E-2</v>
      </c>
      <c r="E180" t="s">
        <v>1627</v>
      </c>
      <c r="F180" t="s">
        <v>1449</v>
      </c>
      <c r="G180" t="n">
        <v>106.45399999999999</v>
      </c>
      <c r="H180" t="n">
        <v>5.7251908396946903E-3</v>
      </c>
      <c r="I180" t="n">
        <v>104.40900000000001</v>
      </c>
      <c r="J180" t="n">
        <v>4.8312433233566E-3</v>
      </c>
      <c r="K180" t="s">
        <v>1116</v>
      </c>
      <c r="L180" t="s">
        <v>938</v>
      </c>
    </row>
    <row r="181">
      <c r="A181" t="n">
        <v>-4.6048768205230201E-3</v>
      </c>
      <c r="B181" t="n">
        <v>5.3720415632923001E-3</v>
      </c>
      <c r="C181" t="n">
        <v>-3.1150724387948299E-3</v>
      </c>
      <c r="D181" t="n">
        <v>7.0678568534106E-3</v>
      </c>
      <c r="E181" t="s">
        <v>1628</v>
      </c>
      <c r="F181" t="s">
        <v>1449</v>
      </c>
      <c r="G181" t="n">
        <v>106.371</v>
      </c>
      <c r="H181" t="n">
        <v>-7.7967948597512703E-4</v>
      </c>
      <c r="I181" t="n">
        <v>104.593</v>
      </c>
      <c r="J181" t="n">
        <v>1.76230018484991E-3</v>
      </c>
      <c r="K181" t="s">
        <v>1117</v>
      </c>
      <c r="L181" t="s">
        <v>938</v>
      </c>
    </row>
    <row r="182">
      <c r="A182" t="n">
        <v>-1.65067373701384E-2</v>
      </c>
      <c r="B182" t="n">
        <v>-6.4248737444822001E-3</v>
      </c>
      <c r="C182" t="n">
        <v>-3.9305105462135198E-2</v>
      </c>
      <c r="D182" t="n">
        <v>-1.18502082280647E-3</v>
      </c>
      <c r="E182" t="s">
        <v>1629</v>
      </c>
      <c r="F182" t="s">
        <v>1449</v>
      </c>
      <c r="G182" t="n">
        <v>105.31</v>
      </c>
      <c r="H182" t="n">
        <v>-9.9745231313045392E-3</v>
      </c>
      <c r="I182" t="n">
        <v>104.562</v>
      </c>
      <c r="J182" t="n">
        <v>-2.9638694750133698E-4</v>
      </c>
      <c r="K182" t="s">
        <v>1118</v>
      </c>
      <c r="L182" t="s">
        <v>938</v>
      </c>
    </row>
    <row r="183">
      <c r="A183" t="n">
        <v>1.9548766403745001E-2</v>
      </c>
      <c r="B183" t="n">
        <v>7.87290366046434E-3</v>
      </c>
      <c r="C183" t="n">
        <v>2.82887807392058E-2</v>
      </c>
      <c r="D183" t="n">
        <v>1.76749178700988E-2</v>
      </c>
      <c r="E183" t="s">
        <v>1630</v>
      </c>
      <c r="F183" t="s">
        <v>1449</v>
      </c>
      <c r="G183" t="n">
        <v>106.047</v>
      </c>
      <c r="H183" t="n">
        <v>6.9983857183553199E-3</v>
      </c>
      <c r="I183" t="n">
        <v>105.021</v>
      </c>
      <c r="J183" t="n">
        <v>4.3897400585299904E-3</v>
      </c>
      <c r="K183" t="s">
        <v>1119</v>
      </c>
      <c r="L183" t="s">
        <v>938</v>
      </c>
    </row>
    <row r="184">
      <c r="A184" t="n">
        <v>9.6917092109320997E-3</v>
      </c>
      <c r="B184" t="n">
        <v>6.1419866574232698E-3</v>
      </c>
      <c r="C184" t="n">
        <v>2.4162101667697402E-3</v>
      </c>
      <c r="D184" t="n">
        <v>1.1398511762960899E-2</v>
      </c>
      <c r="E184" t="s">
        <v>1631</v>
      </c>
      <c r="F184" t="s">
        <v>1449</v>
      </c>
      <c r="G184" t="n">
        <v>106.111</v>
      </c>
      <c r="H184" t="n">
        <v>6.0350599262592997E-4</v>
      </c>
      <c r="I184" t="n">
        <v>105.319</v>
      </c>
      <c r="J184" t="n">
        <v>2.8375277325487498E-3</v>
      </c>
      <c r="K184" t="s">
        <v>1120</v>
      </c>
      <c r="L184" t="s">
        <v>938</v>
      </c>
    </row>
    <row r="185">
      <c r="A185" t="n">
        <v>-3.9403871252573497E-3</v>
      </c>
      <c r="B185" t="n">
        <v>-3.1716537268759999E-3</v>
      </c>
      <c r="C185" t="n">
        <v>-1.5664221695060501E-2</v>
      </c>
      <c r="D185" t="n">
        <v>-2.2010123911118101E-3</v>
      </c>
      <c r="E185" t="s">
        <v>1632</v>
      </c>
      <c r="F185" t="s">
        <v>1449</v>
      </c>
      <c r="G185" t="n">
        <v>105.693</v>
      </c>
      <c r="H185" t="n">
        <v>-3.9392711405981098E-3</v>
      </c>
      <c r="I185" t="n">
        <v>105.261</v>
      </c>
      <c r="J185" t="n">
        <v>-5.5070784948596497E-4</v>
      </c>
      <c r="K185" t="s">
        <v>1121</v>
      </c>
      <c r="L185" t="s">
        <v>938</v>
      </c>
    </row>
    <row r="186">
      <c r="A186" t="n">
        <v>2.1316685833889801E-3</v>
      </c>
      <c r="B186" t="n">
        <v>-9.9615046560082004E-3</v>
      </c>
      <c r="C186" t="n">
        <v>-3.3665208430493802E-2</v>
      </c>
      <c r="D186" t="n">
        <v>-9.6550430027560995E-3</v>
      </c>
      <c r="E186" t="s">
        <v>1633</v>
      </c>
      <c r="F186" t="s">
        <v>1449</v>
      </c>
      <c r="G186" t="n">
        <v>104.792</v>
      </c>
      <c r="H186" t="n">
        <v>-8.5246894307096106E-3</v>
      </c>
      <c r="I186" t="n">
        <v>105.006</v>
      </c>
      <c r="J186" t="n">
        <v>-2.4225496622680702E-3</v>
      </c>
      <c r="K186" t="s">
        <v>1122</v>
      </c>
      <c r="L186" t="s">
        <v>938</v>
      </c>
    </row>
    <row r="187">
      <c r="A187" t="n">
        <v>2.5357857709627601E-2</v>
      </c>
      <c r="B187" t="n">
        <v>2.1698746196001199E-2</v>
      </c>
      <c r="C187" t="n">
        <v>3.0770998377488399E-2</v>
      </c>
      <c r="D187" t="n">
        <v>3.3008554152673703E-2</v>
      </c>
      <c r="E187" t="s">
        <v>1634</v>
      </c>
      <c r="F187" t="s">
        <v>1449</v>
      </c>
      <c r="G187" t="n">
        <v>105.589</v>
      </c>
      <c r="H187" t="n">
        <v>7.6055424078174099E-3</v>
      </c>
      <c r="I187" t="n">
        <v>105.86199999999999</v>
      </c>
      <c r="J187" t="n">
        <v>8.1519151286593202E-3</v>
      </c>
      <c r="K187" t="s">
        <v>1123</v>
      </c>
      <c r="L187" t="s">
        <v>938</v>
      </c>
    </row>
    <row r="188">
      <c r="A188" t="n">
        <v>1.5085753101185199E-2</v>
      </c>
      <c r="B188" t="n">
        <v>1.5625918949128799E-2</v>
      </c>
      <c r="C188" t="n">
        <v>1.5469326265677499E-2</v>
      </c>
      <c r="D188" t="n">
        <v>3.0262315011426702E-3</v>
      </c>
      <c r="E188" t="s">
        <v>1635</v>
      </c>
      <c r="F188" t="s">
        <v>1449</v>
      </c>
      <c r="G188" t="n">
        <v>105.995</v>
      </c>
      <c r="H188" t="n">
        <v>3.8450975006867299E-3</v>
      </c>
      <c r="I188" t="n">
        <v>105.94199999999999</v>
      </c>
      <c r="J188" t="n">
        <v>7.5570081804610101E-4</v>
      </c>
      <c r="K188" t="s">
        <v>1124</v>
      </c>
      <c r="L188" t="s">
        <v>938</v>
      </c>
    </row>
    <row r="189">
      <c r="A189" t="n">
        <v>1.9065277405527499E-2</v>
      </c>
      <c r="B189" t="n">
        <v>1.9426037707255001E-2</v>
      </c>
      <c r="C189" t="n">
        <v>1.98067429774604E-2</v>
      </c>
      <c r="D189" t="n">
        <v>1.9471921944120799E-2</v>
      </c>
      <c r="E189" t="s">
        <v>1636</v>
      </c>
      <c r="F189" t="s">
        <v>1449</v>
      </c>
      <c r="G189" t="n">
        <v>106.51600000000001</v>
      </c>
      <c r="H189" t="n">
        <v>4.9153261946317502E-3</v>
      </c>
      <c r="I189" t="n">
        <v>106.45399999999999</v>
      </c>
      <c r="J189" t="n">
        <v>4.8328330595985803E-3</v>
      </c>
      <c r="K189" t="s">
        <v>1125</v>
      </c>
      <c r="L189" t="s">
        <v>938</v>
      </c>
    </row>
    <row r="190">
      <c r="A190" t="n">
        <v>2.3896314746341098E-2</v>
      </c>
      <c r="B190" t="n">
        <v>1.9409885132803301E-2</v>
      </c>
      <c r="C190" t="n">
        <v>3.9514900887574103E-2</v>
      </c>
      <c r="D190" t="n">
        <v>2.7099611156277601E-2</v>
      </c>
      <c r="E190" t="s">
        <v>1637</v>
      </c>
      <c r="F190" t="s">
        <v>1449</v>
      </c>
      <c r="G190" t="n">
        <v>107.53400000000001</v>
      </c>
      <c r="H190" t="n">
        <v>9.5572496150813108E-3</v>
      </c>
      <c r="I190" t="n">
        <v>107.188</v>
      </c>
      <c r="J190" t="n">
        <v>6.8949969000695601E-3</v>
      </c>
      <c r="K190" t="s">
        <v>1126</v>
      </c>
      <c r="L190" t="s">
        <v>938</v>
      </c>
    </row>
    <row r="191">
      <c r="A191" t="n">
        <v>9.9328007831764892E-3</v>
      </c>
      <c r="B191" t="n">
        <v>1.3103273651826199E-2</v>
      </c>
      <c r="C191" t="n">
        <v>9.0306358829268501E-3</v>
      </c>
      <c r="D191" t="n">
        <v>2.1521193573355E-2</v>
      </c>
      <c r="E191" t="s">
        <v>1638</v>
      </c>
      <c r="F191" t="s">
        <v>1449</v>
      </c>
      <c r="G191" t="n">
        <v>107.80200000000001</v>
      </c>
      <c r="H191" t="n">
        <v>2.49223501404217E-3</v>
      </c>
      <c r="I191" t="n">
        <v>107.712</v>
      </c>
      <c r="J191" t="n">
        <v>4.8886069336120403E-3</v>
      </c>
      <c r="K191" t="s">
        <v>1127</v>
      </c>
      <c r="L191" t="s">
        <v>938</v>
      </c>
    </row>
    <row r="192">
      <c r="A192" t="n">
        <v>1.4603017582518699E-2</v>
      </c>
      <c r="B192" t="n">
        <v>1.7788818797953999E-2</v>
      </c>
      <c r="C192" t="n">
        <v>3.6635495652026999E-2</v>
      </c>
      <c r="D192" t="n">
        <v>3.6311211479282998E-2</v>
      </c>
      <c r="E192" t="s">
        <v>1639</v>
      </c>
      <c r="F192" t="s">
        <v>1449</v>
      </c>
      <c r="G192" t="n">
        <v>108.785</v>
      </c>
      <c r="H192" t="n">
        <v>9.1185692287711895E-3</v>
      </c>
      <c r="I192" t="n">
        <v>108.676</v>
      </c>
      <c r="J192" t="n">
        <v>8.94979203802726E-3</v>
      </c>
      <c r="K192" t="s">
        <v>1128</v>
      </c>
      <c r="L192" t="s">
        <v>938</v>
      </c>
    </row>
    <row r="193">
      <c r="A193" t="n">
        <v>2.5719713356744601E-2</v>
      </c>
      <c r="B193" t="n">
        <v>2.90667642529692E-2</v>
      </c>
      <c r="C193" t="n">
        <v>5.7042627848445E-2</v>
      </c>
      <c r="D193" t="n">
        <v>2.3197124388088401E-2</v>
      </c>
      <c r="E193" t="s">
        <v>1640</v>
      </c>
      <c r="F193" t="s">
        <v>1449</v>
      </c>
      <c r="G193" t="n">
        <v>110.252</v>
      </c>
      <c r="H193" t="n">
        <v>1.3485315071011699E-2</v>
      </c>
      <c r="I193" t="n">
        <v>109.285</v>
      </c>
      <c r="J193" t="n">
        <v>5.6038131694209304E-3</v>
      </c>
      <c r="K193" t="s">
        <v>1129</v>
      </c>
      <c r="L193" t="s">
        <v>938</v>
      </c>
    </row>
    <row r="194">
      <c r="A194" t="n">
        <v>2.9147369447939799E-2</v>
      </c>
      <c r="B194" t="n">
        <v>4.11537159385129E-2</v>
      </c>
      <c r="C194" t="n">
        <v>5.2316315130779299E-2</v>
      </c>
      <c r="D194" t="n">
        <v>3.8107075575473298E-2</v>
      </c>
      <c r="E194" t="s">
        <v>1641</v>
      </c>
      <c r="F194" t="s">
        <v>1449</v>
      </c>
      <c r="G194" t="n">
        <v>111.627</v>
      </c>
      <c r="H194" t="n">
        <v>1.24714290897217E-2</v>
      </c>
      <c r="I194" t="n">
        <v>110.291</v>
      </c>
      <c r="J194" t="n">
        <v>9.2052889234570702E-3</v>
      </c>
      <c r="K194" t="s">
        <v>1130</v>
      </c>
      <c r="L194" t="s">
        <v>938</v>
      </c>
    </row>
    <row r="195">
      <c r="A195" t="n">
        <v>2.1663179127611398E-2</v>
      </c>
      <c r="B195" t="n">
        <v>2.95524402709311E-2</v>
      </c>
      <c r="C195" t="n">
        <v>4.1414814571916599E-2</v>
      </c>
      <c r="D195" t="n">
        <v>5.71493007542314E-2</v>
      </c>
      <c r="E195" t="s">
        <v>1642</v>
      </c>
      <c r="F195" t="s">
        <v>1449</v>
      </c>
      <c r="G195" t="n">
        <v>112.81100000000001</v>
      </c>
      <c r="H195" t="n">
        <v>1.06067528465337E-2</v>
      </c>
      <c r="I195" t="n">
        <v>111.736</v>
      </c>
      <c r="J195" t="n">
        <v>1.3101703674824E-2</v>
      </c>
      <c r="K195" t="s">
        <v>1131</v>
      </c>
      <c r="L195" t="s">
        <v>938</v>
      </c>
    </row>
    <row r="196">
      <c r="A196" t="n">
        <v>1.4350946991545E-2</v>
      </c>
      <c r="B196" t="n">
        <v>2.3387558006987101E-2</v>
      </c>
      <c r="C196" t="n">
        <v>3.8836746328921902E-2</v>
      </c>
      <c r="D196" t="n">
        <v>2.9745006586506799E-2</v>
      </c>
      <c r="E196" t="s">
        <v>1643</v>
      </c>
      <c r="F196" t="s">
        <v>1449</v>
      </c>
      <c r="G196" t="n">
        <v>113.875</v>
      </c>
      <c r="H196" t="n">
        <v>9.4317043550717905E-3</v>
      </c>
      <c r="I196" t="n">
        <v>112.542</v>
      </c>
      <c r="J196" t="n">
        <v>7.2134316603422698E-3</v>
      </c>
      <c r="K196" t="s">
        <v>1132</v>
      </c>
      <c r="L196" t="s">
        <v>938</v>
      </c>
    </row>
    <row r="197">
      <c r="A197" t="n">
        <v>1.51565091171486E-2</v>
      </c>
      <c r="B197" t="n">
        <v>2.9652502701153601E-2</v>
      </c>
      <c r="C197" t="n">
        <v>1.6036274889288799E-2</v>
      </c>
      <c r="D197" t="n">
        <v>4.1912016313216102E-2</v>
      </c>
      <c r="E197" t="s">
        <v>1644</v>
      </c>
      <c r="F197" t="s">
        <v>1449</v>
      </c>
      <c r="G197" t="n">
        <v>114.43899999999999</v>
      </c>
      <c r="H197" t="n">
        <v>4.9527991218440998E-3</v>
      </c>
      <c r="I197" t="n">
        <v>113.715</v>
      </c>
      <c r="J197" t="n">
        <v>1.0422775497147801E-2</v>
      </c>
      <c r="K197" t="s">
        <v>1133</v>
      </c>
      <c r="L197" t="s">
        <v>938</v>
      </c>
    </row>
    <row r="198">
      <c r="A198" t="n">
        <v>8.3593342288621492E-3</v>
      </c>
      <c r="B198" t="n">
        <v>4.3357912415273203E-2</v>
      </c>
      <c r="C198" t="n">
        <v>-1.6750426853228501E-2</v>
      </c>
      <c r="D198" t="n">
        <v>1.5721372171975601E-2</v>
      </c>
      <c r="E198" t="s">
        <v>1645</v>
      </c>
      <c r="F198" t="s">
        <v>1449</v>
      </c>
      <c r="G198" t="n">
        <v>113.98</v>
      </c>
      <c r="H198" t="n">
        <v>-4.0108704200489996E-3</v>
      </c>
      <c r="I198" t="n">
        <v>114.175</v>
      </c>
      <c r="J198" t="n">
        <v>4.0452007211009304E-3</v>
      </c>
      <c r="K198" t="s">
        <v>1134</v>
      </c>
      <c r="L198" t="s">
        <v>938</v>
      </c>
    </row>
    <row r="199">
      <c r="A199" t="n">
        <v>2.4734353401226102E-2</v>
      </c>
      <c r="B199" t="n">
        <v>-2.6343933972632301E-2</v>
      </c>
      <c r="C199" t="n">
        <v>2.5813818283005E-2</v>
      </c>
      <c r="D199" t="n">
        <v>4.8037769815769002E-2</v>
      </c>
      <c r="E199" t="s">
        <v>1646</v>
      </c>
      <c r="F199" t="s">
        <v>1449</v>
      </c>
      <c r="G199" t="n">
        <v>114.758</v>
      </c>
      <c r="H199" t="n">
        <v>6.8257589050710896E-3</v>
      </c>
      <c r="I199" t="n">
        <v>115.41800000000001</v>
      </c>
      <c r="J199" t="n">
        <v>1.0886796584191E-2</v>
      </c>
      <c r="K199" t="s">
        <v>1135</v>
      </c>
      <c r="L199" t="s">
        <v>938</v>
      </c>
    </row>
    <row r="200">
      <c r="A200" t="n">
        <v>1.0490970472330399E-2</v>
      </c>
      <c r="B200" t="n">
        <v>1.0018821110834301E-2</v>
      </c>
      <c r="C200" t="n">
        <v>8.6124156242581903E-3</v>
      </c>
      <c r="D200" t="n">
        <v>1.9083730667159401E-2</v>
      </c>
      <c r="E200" t="s">
        <v>1647</v>
      </c>
      <c r="F200" t="s">
        <v>1449</v>
      </c>
      <c r="G200" t="n">
        <v>114.919</v>
      </c>
      <c r="H200" t="n">
        <v>1.40295229962173E-3</v>
      </c>
      <c r="I200" t="n">
        <v>115.982</v>
      </c>
      <c r="J200" t="n">
        <v>4.8865861477411796E-3</v>
      </c>
      <c r="K200" t="s">
        <v>1136</v>
      </c>
      <c r="L200" t="s">
        <v>938</v>
      </c>
    </row>
    <row r="201">
      <c r="A201" t="n">
        <v>1.45690487077856E-2</v>
      </c>
      <c r="B201" t="n">
        <v>1.6245763277308499E-2</v>
      </c>
      <c r="C201" t="n">
        <v>1.6996215944869601E-2</v>
      </c>
      <c r="D201" t="n">
        <v>5.8979339636946503E-3</v>
      </c>
      <c r="E201" t="s">
        <v>1648</v>
      </c>
      <c r="F201" t="s">
        <v>1449</v>
      </c>
      <c r="G201" t="n">
        <v>115.285</v>
      </c>
      <c r="H201" t="n">
        <v>3.1848519391919298E-3</v>
      </c>
      <c r="I201" t="n">
        <v>116.167</v>
      </c>
      <c r="J201" t="n">
        <v>1.59507509785994E-3</v>
      </c>
      <c r="K201" t="s">
        <v>1137</v>
      </c>
      <c r="L201" t="s">
        <v>938</v>
      </c>
    </row>
    <row r="202">
      <c r="A202" t="n">
        <v>1.46624987744557E-2</v>
      </c>
      <c r="B202" t="n">
        <v>1.3591255249432201E-2</v>
      </c>
      <c r="C202" t="n">
        <v>5.0660572456327199E-2</v>
      </c>
      <c r="D202" t="n">
        <v>1.0418465412080901E-2</v>
      </c>
      <c r="E202" t="s">
        <v>1649</v>
      </c>
      <c r="F202" t="s">
        <v>1449</v>
      </c>
      <c r="G202" t="n">
        <v>116.54600000000001</v>
      </c>
      <c r="H202" t="n">
        <v>1.09381099015484E-2</v>
      </c>
      <c r="I202" t="n">
        <v>116.5</v>
      </c>
      <c r="J202" t="n">
        <v>2.86656279322006E-3</v>
      </c>
      <c r="K202" t="s">
        <v>1138</v>
      </c>
      <c r="L202" t="s">
        <v>938</v>
      </c>
    </row>
    <row r="203">
      <c r="A203" t="n">
        <v>-1.7940859457881899E-2</v>
      </c>
      <c r="B203" t="n">
        <v>3.31045118831508E-3</v>
      </c>
      <c r="C203" t="n">
        <v>-1.06133933402519E-3</v>
      </c>
      <c r="D203" t="n">
        <v>-7.65559802497651E-3</v>
      </c>
      <c r="E203" t="s">
        <v>1650</v>
      </c>
      <c r="F203" t="s">
        <v>1449</v>
      </c>
      <c r="G203" t="n">
        <v>116.072</v>
      </c>
      <c r="H203" t="n">
        <v>-4.0670636486881398E-3</v>
      </c>
      <c r="I203" t="n">
        <v>116.19499999999999</v>
      </c>
      <c r="J203" t="n">
        <v>-2.61802575107306E-3</v>
      </c>
      <c r="K203" t="s">
        <v>1139</v>
      </c>
      <c r="L203" t="s">
        <v>938</v>
      </c>
    </row>
    <row r="204">
      <c r="A204" t="n">
        <v>3.3775526155126898E-2</v>
      </c>
      <c r="B204" t="n">
        <v>2.5959727144998501E-2</v>
      </c>
      <c r="C204" t="n">
        <v>3.4596703938155803E-2</v>
      </c>
      <c r="D204" t="n">
        <v>4.1355015452944698E-2</v>
      </c>
      <c r="E204" t="s">
        <v>1651</v>
      </c>
      <c r="F204" t="s">
        <v>1449</v>
      </c>
      <c r="G204" t="n">
        <v>116.51900000000001</v>
      </c>
      <c r="H204" t="n">
        <v>3.8510579640223001E-3</v>
      </c>
      <c r="I204" t="n">
        <v>117.285</v>
      </c>
      <c r="J204" t="n">
        <v>9.3807823056069103E-3</v>
      </c>
      <c r="K204" t="s">
        <v>1140</v>
      </c>
      <c r="L204" t="s">
        <v>938</v>
      </c>
    </row>
    <row r="205">
      <c r="A205" t="n">
        <v>1.6442937470855502E-2</v>
      </c>
      <c r="B205" t="n">
        <v>2.4447407360365301E-2</v>
      </c>
      <c r="C205" t="n">
        <v>5.1547958936444697E-2</v>
      </c>
      <c r="D205" t="n">
        <v>1.8415186976738801E-2</v>
      </c>
      <c r="E205" t="s">
        <v>1652</v>
      </c>
      <c r="F205" t="s">
        <v>1449</v>
      </c>
      <c r="G205" t="n">
        <v>117.593</v>
      </c>
      <c r="H205" t="n">
        <v>9.2173808563409398E-3</v>
      </c>
      <c r="I205" t="n">
        <v>117.706</v>
      </c>
      <c r="J205" t="n">
        <v>3.5895468303705999E-3</v>
      </c>
      <c r="K205" t="s">
        <v>1141</v>
      </c>
      <c r="L205" t="s">
        <v>938</v>
      </c>
    </row>
    <row r="206">
      <c r="A206" t="n">
        <v>4.5025943450948999E-2</v>
      </c>
      <c r="B206" t="n">
        <v>4.0827649049089101E-2</v>
      </c>
      <c r="C206" t="n">
        <v>9.2834286401326696E-2</v>
      </c>
      <c r="D206" t="n">
        <v>6.4160755006020101E-2</v>
      </c>
      <c r="E206" t="s">
        <v>1653</v>
      </c>
      <c r="F206" t="s">
        <v>1449</v>
      </c>
      <c r="G206" t="n">
        <v>119.419</v>
      </c>
      <c r="H206" t="n">
        <v>1.5528135178114201E-2</v>
      </c>
      <c r="I206" t="n">
        <v>119.416</v>
      </c>
      <c r="J206" t="n">
        <v>1.45277216114725E-2</v>
      </c>
      <c r="K206" t="s">
        <v>1142</v>
      </c>
      <c r="L206" t="s">
        <v>938</v>
      </c>
    </row>
    <row r="207">
      <c r="A207" t="n">
        <v>6.4441802743663304E-2</v>
      </c>
      <c r="B207" t="n">
        <v>4.1247362410053098E-2</v>
      </c>
      <c r="C207" t="n">
        <v>8.0575514620662397E-2</v>
      </c>
      <c r="D207" t="n">
        <v>0.104589902157439</v>
      </c>
      <c r="E207" t="s">
        <v>1654</v>
      </c>
      <c r="F207" t="s">
        <v>1449</v>
      </c>
      <c r="G207" t="n">
        <v>121.425</v>
      </c>
      <c r="H207" t="n">
        <v>1.6797996968656699E-2</v>
      </c>
      <c r="I207" t="n">
        <v>122.101</v>
      </c>
      <c r="J207" t="n">
        <v>2.24844241977624E-2</v>
      </c>
      <c r="K207" t="s">
        <v>1143</v>
      </c>
      <c r="L207" t="s">
        <v>938</v>
      </c>
    </row>
    <row r="208">
      <c r="A208" t="n">
        <v>5.5998846943190198E-2</v>
      </c>
      <c r="B208" t="n">
        <v>4.40178580952795E-2</v>
      </c>
      <c r="C208" t="n">
        <v>6.4680375979367696E-2</v>
      </c>
      <c r="D208" t="n">
        <v>9.3631239224950299E-2</v>
      </c>
      <c r="E208" t="s">
        <v>1655</v>
      </c>
      <c r="F208" t="s">
        <v>1449</v>
      </c>
      <c r="G208" t="n">
        <v>123.291</v>
      </c>
      <c r="H208" t="n">
        <v>1.53675108091413E-2</v>
      </c>
      <c r="I208" t="n">
        <v>124.71</v>
      </c>
      <c r="J208" t="n">
        <v>2.13675563672697E-2</v>
      </c>
      <c r="K208" t="s">
        <v>1144</v>
      </c>
      <c r="L208" t="s">
        <v>938</v>
      </c>
    </row>
    <row r="209">
      <c r="A209" t="n">
        <v>6.1859650545573498E-2</v>
      </c>
      <c r="B209" t="n">
        <v>4.34322998250962E-2</v>
      </c>
      <c r="C209" t="n">
        <v>8.4136934840178798E-2</v>
      </c>
      <c r="D209" t="n">
        <v>0.12124821634027599</v>
      </c>
      <c r="E209" t="s">
        <v>1656</v>
      </c>
      <c r="F209" t="s">
        <v>1449</v>
      </c>
      <c r="G209" t="n">
        <v>125.712</v>
      </c>
      <c r="H209" t="n">
        <v>1.96364698153151E-2</v>
      </c>
      <c r="I209" t="n">
        <v>128.44900000000001</v>
      </c>
      <c r="J209" t="n">
        <v>2.9981557212733798E-2</v>
      </c>
      <c r="K209" t="s">
        <v>1145</v>
      </c>
      <c r="L209" t="s">
        <v>938</v>
      </c>
    </row>
    <row r="210">
      <c r="A210" t="n">
        <v>7.4784916271317198E-2</v>
      </c>
      <c r="B210" t="n">
        <v>5.6798579453040801E-2</v>
      </c>
      <c r="C210" t="n">
        <v>0.10120576467409099</v>
      </c>
      <c r="D210" t="n">
        <v>0.12687792670398401</v>
      </c>
      <c r="E210" t="s">
        <v>1657</v>
      </c>
      <c r="F210" t="s">
        <v>1449</v>
      </c>
      <c r="G210" t="n">
        <v>129</v>
      </c>
      <c r="H210" t="n">
        <v>2.6155021000381799E-2</v>
      </c>
      <c r="I210" t="n">
        <v>132.33099999999999</v>
      </c>
      <c r="J210" t="n">
        <v>3.0222111499505398E-2</v>
      </c>
      <c r="K210" t="s">
        <v>1146</v>
      </c>
      <c r="L210" t="s">
        <v>938</v>
      </c>
    </row>
    <row r="211">
      <c r="A211" t="n">
        <v>7.2922192171477093E-2</v>
      </c>
      <c r="B211" t="n">
        <v>5.9959109255099501E-2</v>
      </c>
      <c r="C211" t="n">
        <v>0.15221841372862299</v>
      </c>
      <c r="D211" t="n">
        <v>0.13796693794697101</v>
      </c>
      <c r="E211" t="s">
        <v>1658</v>
      </c>
      <c r="F211" t="s">
        <v>1449</v>
      </c>
      <c r="G211" t="n">
        <v>133.62100000000001</v>
      </c>
      <c r="H211" t="n">
        <v>3.5821705426356799E-2</v>
      </c>
      <c r="I211" t="n">
        <v>136.69900000000001</v>
      </c>
      <c r="J211" t="n">
        <v>3.3008138682546297E-2</v>
      </c>
      <c r="K211" t="s">
        <v>1147</v>
      </c>
      <c r="L211" t="s">
        <v>938</v>
      </c>
    </row>
    <row r="212">
      <c r="A212" t="n">
        <v>4.1796200977757901E-2</v>
      </c>
      <c r="B212" t="n">
        <v>4.8377032065661102E-2</v>
      </c>
      <c r="C212" t="n">
        <v>8.9811228034972802E-3</v>
      </c>
      <c r="D212" t="n">
        <v>8.9581033951388098E-2</v>
      </c>
      <c r="E212" t="s">
        <v>1659</v>
      </c>
      <c r="F212" t="s">
        <v>1449</v>
      </c>
      <c r="H212" t="n">
        <v>1.10762503071244E-2</v>
      </c>
      <c r="J212" t="n">
        <v>1.10762503071244E-2</v>
      </c>
      <c r="K212" t="s">
        <v>1148</v>
      </c>
      <c r="L212" t="s">
        <v>1149</v>
      </c>
    </row>
    <row r="213">
      <c r="A213" t="n">
        <v>2.7447616796656402E-2</v>
      </c>
      <c r="B213" t="n">
        <v>2.3249618404576101E-2</v>
      </c>
      <c r="C213" t="n">
        <v>3.8298767461848897E-2</v>
      </c>
      <c r="D213" t="n">
        <v>3.8298767461848897E-2</v>
      </c>
      <c r="E213" t="s">
        <v>1660</v>
      </c>
      <c r="F213" t="s">
        <v>1661</v>
      </c>
      <c r="H213" t="n">
        <v>9.4401732935755992E-3</v>
      </c>
      <c r="J213" t="n">
        <v>9.4401732935755992E-3</v>
      </c>
      <c r="K213" t="s">
        <v>1150</v>
      </c>
      <c r="L213" t="s">
        <v>1149</v>
      </c>
    </row>
    <row r="214">
      <c r="A214" t="n">
        <v>2.49173870638888E-2</v>
      </c>
      <c r="B214" t="n">
        <v>2.1715756912072299E-2</v>
      </c>
      <c r="C214" t="n">
        <v>3.6085750781477598E-2</v>
      </c>
      <c r="D214" t="n">
        <v>3.6085750781477598E-2</v>
      </c>
      <c r="E214" t="s">
        <v>1662</v>
      </c>
      <c r="F214" t="s">
        <v>1661</v>
      </c>
      <c r="H214" t="n">
        <v>8.9018658885664497E-3</v>
      </c>
      <c r="J214" t="n">
        <v>8.9018658885664497E-3</v>
      </c>
      <c r="K214" t="s">
        <v>1151</v>
      </c>
      <c r="L214" t="s">
        <v>1149</v>
      </c>
    </row>
    <row r="215">
      <c r="A215" t="n">
        <v>2.33440010578361E-2</v>
      </c>
      <c r="B215" t="n">
        <v>2.1485909848918801E-2</v>
      </c>
      <c r="C215" t="n">
        <v>3.2005284910624002E-2</v>
      </c>
      <c r="D215" t="n">
        <v>3.2005284910624002E-2</v>
      </c>
      <c r="E215" t="s">
        <v>1663</v>
      </c>
      <c r="F215" t="s">
        <v>1661</v>
      </c>
      <c r="H215" t="n">
        <v>7.9070438771131606E-3</v>
      </c>
      <c r="J215" t="n">
        <v>7.9070438771131606E-3</v>
      </c>
      <c r="K215" t="s">
        <v>1152</v>
      </c>
      <c r="L215" t="s">
        <v>1149</v>
      </c>
    </row>
    <row r="216">
      <c r="A216" t="n">
        <v>2.2676579457354702E-2</v>
      </c>
      <c r="B216" t="n">
        <v>2.1729771469873E-2</v>
      </c>
      <c r="C216" t="n">
        <v>2.9538555790939999E-2</v>
      </c>
      <c r="D216" t="n">
        <v>2.9538555790939999E-2</v>
      </c>
      <c r="E216" t="s">
        <v>1664</v>
      </c>
      <c r="F216" t="s">
        <v>1661</v>
      </c>
      <c r="H216" t="n">
        <v>7.3042210756391101E-3</v>
      </c>
      <c r="J216" t="n">
        <v>7.3042210756391101E-3</v>
      </c>
      <c r="K216" t="s">
        <v>1153</v>
      </c>
      <c r="L216" t="s">
        <v>1149</v>
      </c>
    </row>
    <row r="217">
      <c r="A217" t="n">
        <v>2.2178287431426899E-2</v>
      </c>
      <c r="B217" t="n">
        <v>2.22727407121028E-2</v>
      </c>
      <c r="C217" t="n">
        <v>2.8512142036472E-2</v>
      </c>
      <c r="D217" t="n">
        <v>2.8512142036472E-2</v>
      </c>
      <c r="E217" t="s">
        <v>1665</v>
      </c>
      <c r="F217" t="s">
        <v>1661</v>
      </c>
      <c r="H217" t="n">
        <v>7.0530654325617901E-3</v>
      </c>
      <c r="J217" t="n">
        <v>7.0530654325617901E-3</v>
      </c>
      <c r="K217" t="s">
        <v>1154</v>
      </c>
      <c r="L217" t="s">
        <v>1149</v>
      </c>
    </row>
    <row r="218">
      <c r="A218" t="n">
        <v>2.1434276652948898E-2</v>
      </c>
      <c r="B218" t="n">
        <v>2.23623952750127E-2</v>
      </c>
      <c r="C218" t="n">
        <v>2.8283584176253401E-2</v>
      </c>
      <c r="D218" t="n">
        <v>2.8283584176253401E-2</v>
      </c>
      <c r="E218" t="s">
        <v>1666</v>
      </c>
      <c r="F218" t="s">
        <v>1661</v>
      </c>
      <c r="H218" t="n">
        <v>6.9971134735056202E-3</v>
      </c>
      <c r="J218" t="n">
        <v>6.9971134735056202E-3</v>
      </c>
      <c r="K218" t="s">
        <v>1155</v>
      </c>
      <c r="L218" t="s">
        <v>1149</v>
      </c>
    </row>
    <row r="219">
      <c r="A219" t="n">
        <v>2.10072065089228E-2</v>
      </c>
      <c r="B219" t="n">
        <v>2.2496789219665199E-2</v>
      </c>
      <c r="C219" t="n">
        <v>2.7654852328046001E-2</v>
      </c>
      <c r="D219" t="n">
        <v>2.7654852328046001E-2</v>
      </c>
      <c r="E219" t="s">
        <v>1667</v>
      </c>
      <c r="F219" t="s">
        <v>1661</v>
      </c>
      <c r="H219" t="n">
        <v>6.8431490448084302E-3</v>
      </c>
      <c r="J219" t="n">
        <v>6.8431490448084302E-3</v>
      </c>
      <c r="K219" t="s">
        <v>1156</v>
      </c>
      <c r="L219" t="s">
        <v>1149</v>
      </c>
    </row>
    <row r="220">
      <c r="A220" t="n">
        <v>2.0591622707038602E-2</v>
      </c>
      <c r="B220" t="n">
        <v>2.25123599902981E-2</v>
      </c>
      <c r="C220" t="n">
        <v>2.7753662335143502E-2</v>
      </c>
      <c r="D220" t="n">
        <v>2.7753662335143502E-2</v>
      </c>
      <c r="E220" t="s">
        <v>1668</v>
      </c>
      <c r="F220" t="s">
        <v>1661</v>
      </c>
      <c r="H220" t="n">
        <v>6.8673504076357502E-3</v>
      </c>
      <c r="J220" t="n">
        <v>6.8673504076357502E-3</v>
      </c>
      <c r="K220" t="s">
        <v>1157</v>
      </c>
      <c r="L220" t="s">
        <v>1149</v>
      </c>
    </row>
    <row r="221">
      <c r="A221" t="n">
        <v>2.0347186911993099E-2</v>
      </c>
      <c r="B221" t="n">
        <v>2.2891901714989799E-2</v>
      </c>
      <c r="C221" t="n">
        <v>2.8110399323646899E-2</v>
      </c>
      <c r="D221" t="n">
        <v>2.8110399323646899E-2</v>
      </c>
      <c r="E221" t="s">
        <v>1669</v>
      </c>
      <c r="F221" t="s">
        <v>1661</v>
      </c>
      <c r="H221" t="n">
        <v>6.9547108559351303E-3</v>
      </c>
      <c r="J221" t="n">
        <v>6.9547108559351303E-3</v>
      </c>
      <c r="K221" t="s">
        <v>1158</v>
      </c>
      <c r="L221" t="s">
        <v>1149</v>
      </c>
    </row>
    <row r="222">
      <c r="A222" t="n">
        <v>2.03844462174123E-2</v>
      </c>
      <c r="B222" t="n">
        <v>2.2688598137850801E-2</v>
      </c>
      <c r="C222" t="n">
        <v>2.89673943247446E-2</v>
      </c>
      <c r="D222" t="n">
        <v>2.89673943247446E-2</v>
      </c>
      <c r="E222" t="s">
        <v>1670</v>
      </c>
      <c r="F222" t="s">
        <v>1661</v>
      </c>
      <c r="H222" t="n">
        <v>7.1644853940870902E-3</v>
      </c>
      <c r="J222" t="n">
        <v>7.1644853940870902E-3</v>
      </c>
      <c r="K222" t="s">
        <v>1159</v>
      </c>
      <c r="L222" t="s">
        <v>1149</v>
      </c>
    </row>
    <row r="223">
      <c r="A223" t="n">
        <v>2.02121429685698E-2</v>
      </c>
      <c r="B223" t="n">
        <v>2.2861927422401802E-2</v>
      </c>
      <c r="C223" t="n">
        <v>2.97171972862664E-2</v>
      </c>
      <c r="D223" t="n">
        <v>2.97171972862664E-2</v>
      </c>
      <c r="E223" t="s">
        <v>1671</v>
      </c>
      <c r="F223" t="s">
        <v>1661</v>
      </c>
      <c r="H223" t="n">
        <v>7.3479141028771596E-3</v>
      </c>
      <c r="J223" t="n">
        <v>7.3479141028771596E-3</v>
      </c>
      <c r="K223" t="s">
        <v>1160</v>
      </c>
      <c r="L223" t="s">
        <v>1149</v>
      </c>
    </row>
    <row r="224">
      <c r="A224" t="n">
        <v>2.00951255413373E-2</v>
      </c>
      <c r="B224" t="n">
        <v>2.2789213164977801E-2</v>
      </c>
      <c r="C224" t="n">
        <v>2.9972823640437098E-2</v>
      </c>
      <c r="D224" t="n">
        <v>2.9972823640437098E-2</v>
      </c>
      <c r="E224" t="s">
        <v>1672</v>
      </c>
      <c r="F224" t="s">
        <v>1661</v>
      </c>
      <c r="H224" t="n">
        <v>7.4104265836887296E-3</v>
      </c>
      <c r="J224" t="n">
        <v>7.4104265836887296E-3</v>
      </c>
      <c r="K224" t="s">
        <v>1161</v>
      </c>
      <c r="L224" t="s">
        <v>1149</v>
      </c>
    </row>
    <row r="225">
      <c r="A225" t="n">
        <v>2.0005533751415599E-2</v>
      </c>
      <c r="B225" t="n">
        <v>2.30067515754304E-2</v>
      </c>
      <c r="C225" t="n">
        <v>3.0378543432117301E-2</v>
      </c>
      <c r="D225" t="n">
        <v>3.0378543432117301E-2</v>
      </c>
      <c r="E225" t="s">
        <v>1673</v>
      </c>
      <c r="F225" t="s">
        <v>1661</v>
      </c>
      <c r="H225" t="n">
        <v>7.5096199742570296E-3</v>
      </c>
      <c r="J225" t="n">
        <v>7.5096199742570296E-3</v>
      </c>
      <c r="K225" t="s">
        <v>1162</v>
      </c>
      <c r="L225" t="s">
        <v>1149</v>
      </c>
    </row>
    <row r="226">
      <c r="A226" t="n">
        <v>1.9992497685795502E-2</v>
      </c>
      <c r="B226" t="n">
        <v>2.28689196510703E-2</v>
      </c>
      <c r="C226" t="n">
        <v>3.0384347471833498E-2</v>
      </c>
      <c r="D226" t="n">
        <v>3.0384347471833498E-2</v>
      </c>
      <c r="E226" t="s">
        <v>1674</v>
      </c>
      <c r="F226" t="s">
        <v>1661</v>
      </c>
      <c r="H226" t="n">
        <v>7.5110387764860701E-3</v>
      </c>
      <c r="J226" t="n">
        <v>7.5110387764860701E-3</v>
      </c>
      <c r="K226" t="s">
        <v>1163</v>
      </c>
      <c r="L226" t="s">
        <v>1149</v>
      </c>
    </row>
    <row r="227">
      <c r="A227" t="n">
        <v>1.99491524210023E-2</v>
      </c>
      <c r="B227" t="n">
        <v>2.2952518060170599E-2</v>
      </c>
      <c r="C227" t="n">
        <v>3.0780667439755299E-2</v>
      </c>
      <c r="D227" t="n">
        <v>3.0780667439755299E-2</v>
      </c>
      <c r="E227" t="s">
        <v>1675</v>
      </c>
      <c r="F227" t="s">
        <v>1661</v>
      </c>
      <c r="H227" t="n">
        <v>7.6079053396602703E-3</v>
      </c>
      <c r="J227" t="n">
        <v>7.6079053396602703E-3</v>
      </c>
      <c r="K227" t="s">
        <v>1164</v>
      </c>
      <c r="L227" t="s">
        <v>1149</v>
      </c>
    </row>
    <row r="228">
      <c r="A228" t="n">
        <v>1.99785657506244E-2</v>
      </c>
      <c r="B228" t="n">
        <v>2.3092018308592099E-2</v>
      </c>
      <c r="C228" t="n">
        <v>3.09234356698747E-2</v>
      </c>
      <c r="D228" t="n">
        <v>3.09234356698747E-2</v>
      </c>
      <c r="E228" t="s">
        <v>1676</v>
      </c>
      <c r="F228" t="s">
        <v>1661</v>
      </c>
      <c r="H228" t="n">
        <v>7.6427931995954896E-3</v>
      </c>
      <c r="J228" t="n">
        <v>7.6427931995954896E-3</v>
      </c>
      <c r="K228" t="s">
        <v>1165</v>
      </c>
      <c r="L228" t="s">
        <v>1149</v>
      </c>
    </row>
    <row r="229">
      <c r="A229" t="n">
        <v>1.9973482507164499E-2</v>
      </c>
      <c r="B229" t="n">
        <v>2.29188557927167E-2</v>
      </c>
      <c r="C229" t="n">
        <v>3.0940126349132901E-2</v>
      </c>
      <c r="D229" t="n">
        <v>3.0940126349132901E-2</v>
      </c>
      <c r="E229" t="s">
        <v>1677</v>
      </c>
      <c r="F229" t="s">
        <v>1661</v>
      </c>
      <c r="H229" t="n">
        <v>7.6468716160857904E-3</v>
      </c>
      <c r="J229" t="n">
        <v>7.6468716160857904E-3</v>
      </c>
      <c r="K229" t="s">
        <v>1166</v>
      </c>
      <c r="L229" t="s">
        <v>1149</v>
      </c>
    </row>
    <row r="230">
      <c r="A230" t="n">
        <v>2.00262569988248E-2</v>
      </c>
      <c r="B230" t="n">
        <v>2.34219478386497E-2</v>
      </c>
      <c r="C230" t="n">
        <v>3.08963138434795E-2</v>
      </c>
      <c r="D230" t="n">
        <v>3.08963138434795E-2</v>
      </c>
      <c r="E230" t="s">
        <v>1678</v>
      </c>
      <c r="F230" t="s">
        <v>1661</v>
      </c>
      <c r="H230" t="n">
        <v>7.6361657960506398E-3</v>
      </c>
      <c r="J230" t="n">
        <v>7.6361657960506398E-3</v>
      </c>
      <c r="K230" t="s">
        <v>1167</v>
      </c>
      <c r="L230" t="s">
        <v>1149</v>
      </c>
    </row>
    <row r="231">
      <c r="A231" t="n">
        <v>2.0068184200822601E-2</v>
      </c>
      <c r="B231" t="n">
        <v>2.29559923804479E-2</v>
      </c>
      <c r="C231" t="n">
        <v>3.1171169586274899E-2</v>
      </c>
      <c r="D231" t="n">
        <v>3.1171169586274899E-2</v>
      </c>
      <c r="E231" t="s">
        <v>1679</v>
      </c>
      <c r="F231" t="s">
        <v>1661</v>
      </c>
      <c r="H231" t="n">
        <v>7.7033226228278E-3</v>
      </c>
      <c r="J231" t="n">
        <v>7.7033226228278E-3</v>
      </c>
      <c r="K231" t="s">
        <v>1168</v>
      </c>
      <c r="L231" t="s">
        <v>1149</v>
      </c>
    </row>
    <row r="232">
      <c r="A232" t="n">
        <v>2.00733299513789E-2</v>
      </c>
      <c r="B232" t="n">
        <v>2.3089907346120601E-2</v>
      </c>
      <c r="C232" t="n">
        <v>3.11290252355114E-2</v>
      </c>
      <c r="D232" t="n">
        <v>3.11290252355114E-2</v>
      </c>
      <c r="E232" t="s">
        <v>1680</v>
      </c>
      <c r="F232" t="s">
        <v>1661</v>
      </c>
      <c r="H232" t="n">
        <v>7.6930261622452098E-3</v>
      </c>
      <c r="J232" t="n">
        <v>7.6930261622452098E-3</v>
      </c>
      <c r="K232" t="s">
        <v>1169</v>
      </c>
      <c r="L232" t="s">
        <v>1149</v>
      </c>
    </row>
    <row r="233">
      <c r="A233" t="n">
        <v>2.00833471581769E-2</v>
      </c>
      <c r="B233" t="n">
        <v>2.2986135275529802E-2</v>
      </c>
      <c r="C233" t="n">
        <v>3.12799263503531E-2</v>
      </c>
      <c r="D233" t="n">
        <v>3.12799263503531E-2</v>
      </c>
      <c r="E233" t="s">
        <v>1681</v>
      </c>
      <c r="F233" t="s">
        <v>1661</v>
      </c>
      <c r="H233" t="n">
        <v>7.72989197946106E-3</v>
      </c>
      <c r="J233" t="n">
        <v>7.72989197946106E-3</v>
      </c>
      <c r="K233" t="s">
        <v>1170</v>
      </c>
      <c r="L233" t="s">
        <v>1149</v>
      </c>
    </row>
    <row r="234">
      <c r="A234" t="n">
        <v>2.0140093939852201E-2</v>
      </c>
      <c r="B234" t="n">
        <v>2.31414769468055E-2</v>
      </c>
      <c r="C234" t="n">
        <v>3.1432246791632999E-2</v>
      </c>
      <c r="D234" t="n">
        <v>3.1432246791632999E-2</v>
      </c>
      <c r="E234" t="s">
        <v>1682</v>
      </c>
      <c r="F234" t="s">
        <v>1661</v>
      </c>
      <c r="H234" t="n">
        <v>7.76710044167461E-3</v>
      </c>
      <c r="J234" t="n">
        <v>7.76710044167461E-3</v>
      </c>
      <c r="K234" t="s">
        <v>1171</v>
      </c>
      <c r="L234" t="s">
        <v>1149</v>
      </c>
    </row>
    <row r="235">
      <c r="A235" t="n">
        <v>2.02021592909249E-2</v>
      </c>
      <c r="B235" t="n">
        <v>2.2984714477401601E-2</v>
      </c>
      <c r="C235" t="n">
        <v>3.1205847095053599E-2</v>
      </c>
      <c r="D235" t="n">
        <v>3.1205847095053599E-2</v>
      </c>
      <c r="E235" t="s">
        <v>1683</v>
      </c>
      <c r="F235" t="s">
        <v>1661</v>
      </c>
      <c r="H235" t="n">
        <v>7.7117945916846996E-3</v>
      </c>
      <c r="J235" t="n">
        <v>7.7117945916846996E-3</v>
      </c>
      <c r="K235" t="s">
        <v>1172</v>
      </c>
      <c r="L235" t="s">
        <v>1149</v>
      </c>
    </row>
    <row r="236">
      <c r="A236" t="n">
        <v>2.0211898969260102E-2</v>
      </c>
      <c r="B236" t="n">
        <v>2.2913195171825301E-2</v>
      </c>
      <c r="C236" t="n">
        <v>3.14110402970686E-2</v>
      </c>
      <c r="D236" t="n">
        <v>3.14110402970686E-2</v>
      </c>
      <c r="E236" t="s">
        <v>1684</v>
      </c>
      <c r="F236" t="s">
        <v>1661</v>
      </c>
      <c r="H236" t="n">
        <v>7.7619204183672101E-3</v>
      </c>
      <c r="J236" t="n">
        <v>7.7619204183672101E-3</v>
      </c>
      <c r="K236" t="s">
        <v>1173</v>
      </c>
      <c r="L236" t="s">
        <v>1149</v>
      </c>
    </row>
    <row r="237">
      <c r="A237" t="n">
        <v>2.0290430669000999E-2</v>
      </c>
      <c r="B237" t="n">
        <v>2.29758501503456E-2</v>
      </c>
      <c r="C237" t="n">
        <v>3.1565029186180898E-2</v>
      </c>
      <c r="D237" t="n">
        <v>3.1565029186180898E-2</v>
      </c>
      <c r="E237" t="s">
        <v>1685</v>
      </c>
      <c r="F237" t="s">
        <v>1661</v>
      </c>
      <c r="H237" t="n">
        <v>7.7995328359632401E-3</v>
      </c>
      <c r="J237" t="n">
        <v>7.7995328359632401E-3</v>
      </c>
      <c r="K237" t="s">
        <v>1174</v>
      </c>
      <c r="L237" t="s">
        <v>1149</v>
      </c>
    </row>
    <row r="238">
      <c r="A238" t="n">
        <v>2.0308808571870299E-2</v>
      </c>
      <c r="B238" t="n">
        <v>2.2824531954790599E-2</v>
      </c>
      <c r="C238" t="n">
        <v>3.1531274423854297E-2</v>
      </c>
      <c r="D238" t="n">
        <v>3.1531274423854297E-2</v>
      </c>
      <c r="E238" t="s">
        <v>1686</v>
      </c>
      <c r="F238" t="s">
        <v>1661</v>
      </c>
      <c r="H238" t="n">
        <v>7.7912884572341997E-3</v>
      </c>
      <c r="J238" t="n">
        <v>7.7912884572341997E-3</v>
      </c>
      <c r="K238" t="s">
        <v>1175</v>
      </c>
      <c r="L238" t="s">
        <v>1149</v>
      </c>
    </row>
    <row r="239">
      <c r="A239" t="n">
        <v>2.03080060292413E-2</v>
      </c>
      <c r="B239" t="n">
        <v>2.2972481063801901E-2</v>
      </c>
      <c r="C239" t="n">
        <v>3.1542996473644003E-2</v>
      </c>
      <c r="D239" t="n">
        <v>3.1542996473644003E-2</v>
      </c>
      <c r="E239" t="s">
        <v>1687</v>
      </c>
      <c r="F239" t="s">
        <v>1661</v>
      </c>
      <c r="H239" t="n">
        <v>7.7941515137436301E-3</v>
      </c>
      <c r="J239" t="n">
        <v>7.7941515137436301E-3</v>
      </c>
      <c r="K239" t="s">
        <v>1176</v>
      </c>
      <c r="L239" t="s">
        <v>1149</v>
      </c>
    </row>
    <row r="240">
      <c r="A240" t="n">
        <v>2.0323983720006399E-2</v>
      </c>
      <c r="B240" t="n">
        <v>2.2824566637221998E-2</v>
      </c>
      <c r="C240" t="n">
        <v>3.1855243350590097E-2</v>
      </c>
      <c r="D240" t="n">
        <v>3.1855243350590097E-2</v>
      </c>
      <c r="E240" t="s">
        <v>1688</v>
      </c>
      <c r="F240" t="s">
        <v>1661</v>
      </c>
      <c r="H240" t="n">
        <v>7.8704073905595494E-3</v>
      </c>
      <c r="J240" t="n">
        <v>7.8704073905595494E-3</v>
      </c>
      <c r="K240" t="s">
        <v>1177</v>
      </c>
      <c r="L240" t="s">
        <v>1149</v>
      </c>
    </row>
    <row r="241">
      <c r="A241" t="n">
        <v>2.0325704902500501E-2</v>
      </c>
      <c r="B241" t="n">
        <v>2.2886555231629101E-2</v>
      </c>
      <c r="C241" t="n">
        <v>3.1708818720508798E-2</v>
      </c>
      <c r="D241" t="n">
        <v>3.1708818720508798E-2</v>
      </c>
      <c r="E241" t="s">
        <v>1689</v>
      </c>
      <c r="F241" t="s">
        <v>1661</v>
      </c>
      <c r="H241" t="n">
        <v>7.8346502176538397E-3</v>
      </c>
      <c r="J241" t="n">
        <v>7.8346502176538397E-3</v>
      </c>
      <c r="K241" t="s">
        <v>1178</v>
      </c>
      <c r="L241" t="s">
        <v>1149</v>
      </c>
    </row>
    <row r="242">
      <c r="A242" t="n">
        <v>2.0305041683886599E-2</v>
      </c>
      <c r="B242" t="n">
        <v>2.29465623765257E-2</v>
      </c>
      <c r="C242" t="n">
        <v>3.1893508731351002E-2</v>
      </c>
      <c r="D242" t="n">
        <v>3.1893508731351002E-2</v>
      </c>
      <c r="E242" t="s">
        <v>1690</v>
      </c>
      <c r="F242" t="s">
        <v>1661</v>
      </c>
      <c r="H242" t="n">
        <v>7.8797512420421007E-3</v>
      </c>
      <c r="J242" t="n">
        <v>7.8797512420421007E-3</v>
      </c>
      <c r="K242" t="s">
        <v>1179</v>
      </c>
      <c r="L242" t="s">
        <v>1149</v>
      </c>
    </row>
    <row r="243">
      <c r="A243" t="n">
        <v>2.0287096358251301E-2</v>
      </c>
      <c r="B243" t="n">
        <v>2.2798980065175601E-2</v>
      </c>
      <c r="C243" t="n">
        <v>3.1810408581062898E-2</v>
      </c>
      <c r="D243" t="n">
        <v>3.1810408581062898E-2</v>
      </c>
      <c r="E243" t="s">
        <v>1691</v>
      </c>
      <c r="F243" t="s">
        <v>1661</v>
      </c>
      <c r="H243" t="n">
        <v>7.8594590588953999E-3</v>
      </c>
      <c r="J243" t="n">
        <v>7.8594590588953999E-3</v>
      </c>
      <c r="K243" t="s">
        <v>1180</v>
      </c>
      <c r="L243" t="s">
        <v>1149</v>
      </c>
    </row>
    <row r="244">
      <c r="A244" t="n">
        <v>2.0271579331879098E-2</v>
      </c>
      <c r="B244" t="n">
        <v>2.2857567238674801E-2</v>
      </c>
      <c r="C244" t="n">
        <v>3.1611362599311098E-2</v>
      </c>
      <c r="D244" t="n">
        <v>3.1611362599311098E-2</v>
      </c>
      <c r="E244" t="s">
        <v>1692</v>
      </c>
      <c r="F244" t="s">
        <v>1661</v>
      </c>
      <c r="H244" t="n">
        <v>7.8108491379678098E-3</v>
      </c>
      <c r="J244" t="n">
        <v>7.8108491379678098E-3</v>
      </c>
      <c r="K244" t="s">
        <v>1181</v>
      </c>
      <c r="L244" t="s">
        <v>1149</v>
      </c>
    </row>
    <row r="245">
      <c r="A245" t="n">
        <v>2.0226750918557398E-2</v>
      </c>
      <c r="B245" t="n">
        <v>2.30078651102898E-2</v>
      </c>
      <c r="C245" t="n">
        <v>3.1895036638032601E-2</v>
      </c>
      <c r="D245" t="n">
        <v>3.1895036638032601E-2</v>
      </c>
      <c r="E245" t="s">
        <v>1693</v>
      </c>
      <c r="F245" t="s">
        <v>1661</v>
      </c>
      <c r="H245" t="n">
        <v>7.8801243293176206E-3</v>
      </c>
      <c r="J245" t="n">
        <v>7.8801243293176206E-3</v>
      </c>
      <c r="K245" t="s">
        <v>1182</v>
      </c>
      <c r="L245" t="s">
        <v>1149</v>
      </c>
    </row>
    <row r="246">
      <c r="A246" t="n">
        <v>2.0229639632362201E-2</v>
      </c>
      <c r="B246" t="n">
        <v>2.2755662461575201E-2</v>
      </c>
      <c r="C246" t="n">
        <v>3.1906732152356301E-2</v>
      </c>
      <c r="D246" t="n">
        <v>3.1906732152356301E-2</v>
      </c>
      <c r="E246" t="s">
        <v>1694</v>
      </c>
      <c r="F246" t="s">
        <v>1661</v>
      </c>
      <c r="H246" t="n">
        <v>7.88298014941358E-3</v>
      </c>
      <c r="J246" t="n">
        <v>7.88298014941358E-3</v>
      </c>
      <c r="K246" t="s">
        <v>1183</v>
      </c>
      <c r="L246" t="s">
        <v>1149</v>
      </c>
    </row>
    <row r="247">
      <c r="A247" t="n">
        <v>2.0196749252488402E-2</v>
      </c>
      <c r="B247" t="n">
        <v>2.2817811468051102E-2</v>
      </c>
      <c r="C247" t="n">
        <v>3.1666344390047098E-2</v>
      </c>
      <c r="D247" t="n">
        <v>3.1666344390047098E-2</v>
      </c>
      <c r="E247" t="s">
        <v>1695</v>
      </c>
      <c r="F247" t="s">
        <v>1661</v>
      </c>
      <c r="H247" t="n">
        <v>7.8242771932854893E-3</v>
      </c>
      <c r="J247" t="n">
        <v>7.8242771932854893E-3</v>
      </c>
      <c r="K247" t="s">
        <v>1184</v>
      </c>
      <c r="L247" t="s">
        <v>1149</v>
      </c>
    </row>
    <row r="248">
      <c r="A248" t="n">
        <v>2.0138226913895701E-2</v>
      </c>
      <c r="B248" t="n">
        <v>2.3174738681931199E-2</v>
      </c>
      <c r="C248" t="n">
        <v>3.1749922428638201E-2</v>
      </c>
      <c r="D248" t="n">
        <v>3.1749922428638201E-2</v>
      </c>
      <c r="E248" t="s">
        <v>1696</v>
      </c>
      <c r="F248" t="s">
        <v>1661</v>
      </c>
      <c r="H248" t="n">
        <v>7.8446882055194199E-3</v>
      </c>
      <c r="J248" t="n">
        <v>7.8446882055194199E-3</v>
      </c>
      <c r="K248" t="s">
        <v>1185</v>
      </c>
      <c r="L248" t="s">
        <v>1149</v>
      </c>
    </row>
    <row r="249">
      <c r="A249" t="n">
        <v>2.0129535533826501E-2</v>
      </c>
      <c r="B249" t="n">
        <v>2.27379267080541E-2</v>
      </c>
      <c r="C249" t="n">
        <v>3.1908648163189397E-2</v>
      </c>
      <c r="D249" t="n">
        <v>3.1908648163189397E-2</v>
      </c>
      <c r="E249" t="s">
        <v>1697</v>
      </c>
      <c r="F249" t="s">
        <v>1661</v>
      </c>
      <c r="H249" t="n">
        <v>7.8834480001659397E-3</v>
      </c>
      <c r="J249" t="n">
        <v>7.8834480001659397E-3</v>
      </c>
      <c r="K249" t="s">
        <v>1186</v>
      </c>
      <c r="L249" t="s">
        <v>1149</v>
      </c>
    </row>
    <row r="250">
      <c r="A250" t="n">
        <v>2.0106884793451098E-2</v>
      </c>
      <c r="B250" t="n">
        <v>2.3093327603912001E-2</v>
      </c>
      <c r="C250" t="n">
        <v>3.1692204125751702E-2</v>
      </c>
      <c r="D250" t="n">
        <v>3.1692204125751702E-2</v>
      </c>
      <c r="E250" t="s">
        <v>1698</v>
      </c>
      <c r="F250" t="s">
        <v>1661</v>
      </c>
      <c r="H250" t="n">
        <v>7.8305926616084598E-3</v>
      </c>
      <c r="J250" t="n">
        <v>7.8305926616084598E-3</v>
      </c>
      <c r="K250" t="s">
        <v>1187</v>
      </c>
      <c r="L250" t="s">
        <v>1149</v>
      </c>
    </row>
    <row r="251">
      <c r="A251" t="n">
        <v>2.0037252982960399E-2</v>
      </c>
      <c r="B251" t="n">
        <v>2.2853757020905099E-2</v>
      </c>
      <c r="C251" t="n">
        <v>3.1763978164364597E-2</v>
      </c>
      <c r="D251" t="n">
        <v>3.1763978164364597E-2</v>
      </c>
      <c r="E251" t="s">
        <v>1699</v>
      </c>
      <c r="F251" t="s">
        <v>1661</v>
      </c>
      <c r="H251" t="n">
        <v>7.8481207054677E-3</v>
      </c>
      <c r="J251" t="n">
        <v>7.8481207054677E-3</v>
      </c>
      <c r="K251" t="s">
        <v>1188</v>
      </c>
      <c r="L251" t="s">
        <v>1149</v>
      </c>
    </row>
    <row r="252">
      <c r="A252" t="n">
        <v>2.0056022895238401E-2</v>
      </c>
      <c r="B252" t="n">
        <v>2.2713969923905002E-2</v>
      </c>
      <c r="C252" t="n">
        <v>3.17278315390737E-2</v>
      </c>
      <c r="D252" t="n">
        <v>3.17278315390737E-2</v>
      </c>
      <c r="E252" t="s">
        <v>1700</v>
      </c>
      <c r="F252" t="s">
        <v>1661</v>
      </c>
      <c r="H252" t="n">
        <v>7.8392933990876195E-3</v>
      </c>
      <c r="J252" t="n">
        <v>7.8392933990876195E-3</v>
      </c>
      <c r="K252" t="s">
        <v>1189</v>
      </c>
      <c r="L252" t="s">
        <v>1149</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Louise Sheiner</dc:creator>
  <cp:keywords/>
  <dc:description/>
  <cp:lastModifiedBy>Elijah Asdourian</cp:lastModifiedBy>
  <cp:revision/>
  <dcterms:created xsi:type="dcterms:W3CDTF">2021-05-28T15:43:48Z</dcterms:created>
  <dcterms:modified xsi:type="dcterms:W3CDTF">2023-09-27T14:16:04Z</dcterms:modified>
  <cp:category/>
  <cp:contentStatus/>
</cp:coreProperties>
</file>